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style31.xml" ContentType="application/vnd.ms-office.chartstyle+xml"/>
  <Override PartName="/xl/charts/colors31.xml" ContentType="application/vnd.ms-office.chartcolorstyle+xml"/>
  <Override PartName="/xl/charts/chart39.xml" ContentType="application/vnd.openxmlformats-officedocument.drawingml.chart+xml"/>
  <Override PartName="/xl/charts/style32.xml" ContentType="application/vnd.ms-office.chartstyle+xml"/>
  <Override PartName="/xl/charts/colors32.xml" ContentType="application/vnd.ms-office.chartcolorstyle+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style33.xml" ContentType="application/vnd.ms-office.chartstyle+xml"/>
  <Override PartName="/xl/charts/colors33.xml" ContentType="application/vnd.ms-office.chartcolorstyle+xml"/>
  <Override PartName="/xl/charts/chart42.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3.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laru.local\users\UserData\F03123489\Documents\3_kybermittari\projektin johto ja kehitys\palautteet ja kehitys\kehitysversiot_työkalu\v2.1\"/>
    </mc:Choice>
  </mc:AlternateContent>
  <xr:revisionPtr revIDLastSave="0" documentId="13_ncr:1_{8CED1472-D583-4F74-B24D-C4037F813A77}" xr6:coauthVersionLast="47" xr6:coauthVersionMax="47" xr10:uidLastSave="{00000000-0000-0000-0000-000000000000}"/>
  <bookViews>
    <workbookView xWindow="-108" yWindow="-108" windowWidth="23256" windowHeight="12576" tabRatio="951" xr2:uid="{00000000-000D-0000-FFFF-FFFF00000000}"/>
  </bookViews>
  <sheets>
    <sheet name="Changelog" sheetId="59" r:id="rId1"/>
    <sheet name="Muutokset" sheetId="55" r:id="rId2"/>
    <sheet name="Import" sheetId="32" r:id="rId3"/>
    <sheet name="Summary" sheetId="6" r:id="rId4"/>
    <sheet name="Investment" sheetId="13" state="hidden" r:id="rId5"/>
    <sheet name="R1" sheetId="48" r:id="rId6"/>
    <sheet name="R1_V20" sheetId="65" r:id="rId7"/>
    <sheet name="R2" sheetId="34" r:id="rId8"/>
    <sheet name="R3" sheetId="50" r:id="rId9"/>
    <sheet name="R4" sheetId="38" r:id="rId10"/>
    <sheet name="R5" sheetId="51" r:id="rId11"/>
    <sheet name="R6" sheetId="53" r:id="rId12"/>
    <sheet name="R7" sheetId="56" r:id="rId13"/>
    <sheet name="R8" sheetId="70" r:id="rId14"/>
    <sheet name="Oma raportti" sheetId="68" r:id="rId15"/>
    <sheet name="Oma raportti esimerkki" sheetId="77" r:id="rId16"/>
    <sheet name="Taso1" sheetId="76" r:id="rId17"/>
    <sheet name="Riippuvuudet" sheetId="74" r:id="rId18"/>
    <sheet name="Ohje Kehitys" sheetId="73" r:id="rId19"/>
    <sheet name="Kehitys" sheetId="72" r:id="rId20"/>
    <sheet name="Tiedonvaihto" sheetId="75" r:id="rId21"/>
    <sheet name="Export" sheetId="39" r:id="rId22"/>
    <sheet name="Export_KTK" sheetId="58" r:id="rId23"/>
    <sheet name="Infoimport" sheetId="57" r:id="rId24"/>
    <sheet name="Data" sheetId="5" r:id="rId25"/>
    <sheet name="NIST CSF" sheetId="62" r:id="rId26"/>
    <sheet name="NISTmap" sheetId="49" r:id="rId27"/>
    <sheet name="NISTmap2" sheetId="63" r:id="rId28"/>
    <sheet name="NIS2" sheetId="69" r:id="rId29"/>
    <sheet name="NIS2_valinta" sheetId="71" r:id="rId30"/>
    <sheet name="NIS2map" sheetId="66" r:id="rId31"/>
    <sheet name="Languages" sheetId="4" r:id="rId32"/>
    <sheet name="Parameters" sheetId="7" r:id="rId33"/>
    <sheet name="NISTmap_v2" sheetId="60" state="hidden" r:id="rId34"/>
  </sheets>
  <definedNames>
    <definedName name="_xlnm._FilterDatabase" localSheetId="24" hidden="1">Data!$A$1:$I$384</definedName>
    <definedName name="_xlnm._FilterDatabase" localSheetId="19" hidden="1">Kehitys!$C$24:$N$407</definedName>
    <definedName name="_xlnm._FilterDatabase" localSheetId="31" hidden="1">Languages!$A$1:$F$622</definedName>
    <definedName name="_xlnm._FilterDatabase" localSheetId="30" hidden="1">NIS2map!$A$1:$G$1</definedName>
    <definedName name="_xlnm._FilterDatabase" localSheetId="26" hidden="1">NISTmap!$A$1:$G$813</definedName>
    <definedName name="_xlnm._FilterDatabase" localSheetId="33" hidden="1">NISTmap_v2!$A$1:$G$1</definedName>
    <definedName name="_xlnm._FilterDatabase" localSheetId="27" hidden="1">NISTmap2!$A$1:$I$1025</definedName>
    <definedName name="_xlnm._FilterDatabase" localSheetId="18" hidden="1">'Ohje Kehitys'!$C$13:$F$86</definedName>
    <definedName name="_xlnm._FilterDatabase" localSheetId="14" hidden="1">'Oma raportti'!$C$24:$K$83</definedName>
    <definedName name="_xlnm._FilterDatabase" localSheetId="15" hidden="1">'Oma raportti esimerkki'!$C$24:$K$83</definedName>
    <definedName name="_xlnm._FilterDatabase" localSheetId="17" hidden="1">Riippuvuudet!$C$24:$K$47</definedName>
    <definedName name="_xlnm._FilterDatabase" localSheetId="16" hidden="1">Taso1!$C$24:$L$90</definedName>
    <definedName name="_xlnm.Print_Area" localSheetId="22">Export_KTK!$A$1:$B$464</definedName>
    <definedName name="_xlnm.Print_Area" localSheetId="5">'R1'!$A$1:$M$21</definedName>
    <definedName name="_xlnm.Print_Area" localSheetId="6">'R1_V20'!$A$1:$M$23</definedName>
    <definedName name="_xlnm.Print_Area" localSheetId="7">'R2'!$A$1:$K$47</definedName>
    <definedName name="_xlnm.Print_Area" localSheetId="8">'R3'!$A$1:$S$118</definedName>
    <definedName name="_xlnm.Print_Area" localSheetId="9">'R4'!$A$1:$K$41</definedName>
    <definedName name="_xlnm.Print_Area" localSheetId="3">Summary!$A$1:$W$48</definedName>
    <definedName name="Testssss" localSheetId="21">Export!#REF!</definedName>
    <definedName name="Testssss" localSheetId="22">Export_KTK!#REF!</definedName>
    <definedName name="wide_schema" localSheetId="21">Export!#REF!</definedName>
    <definedName name="wide_schema" localSheetId="22">Export_KTK!#REF!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76" l="1"/>
  <c r="J26" i="76"/>
  <c r="K26" i="76"/>
  <c r="L26" i="76"/>
  <c r="I27" i="76"/>
  <c r="J27" i="76"/>
  <c r="K27" i="76"/>
  <c r="L27" i="76"/>
  <c r="I28" i="76"/>
  <c r="J28" i="76"/>
  <c r="K28" i="76"/>
  <c r="L28" i="76"/>
  <c r="I29" i="76"/>
  <c r="J29" i="76"/>
  <c r="K29" i="76"/>
  <c r="L29" i="76"/>
  <c r="I30" i="76"/>
  <c r="J30" i="76"/>
  <c r="K30" i="76"/>
  <c r="L30" i="76"/>
  <c r="I31" i="76"/>
  <c r="J31" i="76"/>
  <c r="K31" i="76"/>
  <c r="L31" i="76"/>
  <c r="I32" i="76"/>
  <c r="J32" i="76"/>
  <c r="K32" i="76"/>
  <c r="L32" i="76"/>
  <c r="I33" i="76"/>
  <c r="J33" i="76"/>
  <c r="K33" i="76"/>
  <c r="L33" i="76"/>
  <c r="I34" i="76"/>
  <c r="J34" i="76"/>
  <c r="K34" i="76"/>
  <c r="L34" i="76"/>
  <c r="I35" i="76"/>
  <c r="J35" i="76"/>
  <c r="K35" i="76"/>
  <c r="L35" i="76"/>
  <c r="I36" i="76"/>
  <c r="J36" i="76"/>
  <c r="K36" i="76"/>
  <c r="L36" i="76"/>
  <c r="I37" i="76"/>
  <c r="J37" i="76"/>
  <c r="K37" i="76"/>
  <c r="L37" i="76"/>
  <c r="I38" i="76"/>
  <c r="J38" i="76"/>
  <c r="K38" i="76"/>
  <c r="L38" i="76"/>
  <c r="I39" i="76"/>
  <c r="J39" i="76"/>
  <c r="K39" i="76"/>
  <c r="L39" i="76"/>
  <c r="I40" i="76"/>
  <c r="J40" i="76"/>
  <c r="K40" i="76"/>
  <c r="L40" i="76"/>
  <c r="I41" i="76"/>
  <c r="J41" i="76"/>
  <c r="K41" i="76"/>
  <c r="L41" i="76"/>
  <c r="I42" i="76"/>
  <c r="J42" i="76"/>
  <c r="K42" i="76"/>
  <c r="L42" i="76"/>
  <c r="I43" i="76"/>
  <c r="J43" i="76"/>
  <c r="K43" i="76"/>
  <c r="L43" i="76"/>
  <c r="I44" i="76"/>
  <c r="J44" i="76"/>
  <c r="K44" i="76"/>
  <c r="L44" i="76"/>
  <c r="I45" i="76"/>
  <c r="J45" i="76"/>
  <c r="K45" i="76"/>
  <c r="L45" i="76"/>
  <c r="I46" i="76"/>
  <c r="J46" i="76"/>
  <c r="K46" i="76"/>
  <c r="L46" i="76"/>
  <c r="I47" i="76"/>
  <c r="J47" i="76"/>
  <c r="K47" i="76"/>
  <c r="L47" i="76"/>
  <c r="I48" i="76"/>
  <c r="J48" i="76"/>
  <c r="K48" i="76"/>
  <c r="L48" i="76"/>
  <c r="I49" i="76"/>
  <c r="J49" i="76"/>
  <c r="K49" i="76"/>
  <c r="L49" i="76"/>
  <c r="I50" i="76"/>
  <c r="J50" i="76"/>
  <c r="K50" i="76"/>
  <c r="L50" i="76"/>
  <c r="I51" i="76"/>
  <c r="J51" i="76"/>
  <c r="K51" i="76"/>
  <c r="L51" i="76"/>
  <c r="I52" i="76"/>
  <c r="J52" i="76"/>
  <c r="K52" i="76"/>
  <c r="L52" i="76"/>
  <c r="I53" i="76"/>
  <c r="J53" i="76"/>
  <c r="K53" i="76"/>
  <c r="L53" i="76"/>
  <c r="I54" i="76"/>
  <c r="J54" i="76"/>
  <c r="K54" i="76"/>
  <c r="L54" i="76"/>
  <c r="I55" i="76"/>
  <c r="J55" i="76"/>
  <c r="K55" i="76"/>
  <c r="L55" i="76"/>
  <c r="I56" i="76"/>
  <c r="J56" i="76"/>
  <c r="K56" i="76"/>
  <c r="L56" i="76"/>
  <c r="I57" i="76"/>
  <c r="J57" i="76"/>
  <c r="K57" i="76"/>
  <c r="L57" i="76"/>
  <c r="I58" i="76"/>
  <c r="J58" i="76"/>
  <c r="K58" i="76"/>
  <c r="L58" i="76"/>
  <c r="I59" i="76"/>
  <c r="J59" i="76"/>
  <c r="K59" i="76"/>
  <c r="L59" i="76"/>
  <c r="I60" i="76"/>
  <c r="J60" i="76"/>
  <c r="K60" i="76"/>
  <c r="L60" i="76"/>
  <c r="I61" i="76"/>
  <c r="J61" i="76"/>
  <c r="K61" i="76"/>
  <c r="L61" i="76"/>
  <c r="I62" i="76"/>
  <c r="J62" i="76"/>
  <c r="K62" i="76"/>
  <c r="L62" i="76"/>
  <c r="I63" i="76"/>
  <c r="J63" i="76"/>
  <c r="K63" i="76"/>
  <c r="L63" i="76"/>
  <c r="I64" i="76"/>
  <c r="J64" i="76"/>
  <c r="K64" i="76"/>
  <c r="L64" i="76"/>
  <c r="I65" i="76"/>
  <c r="J65" i="76"/>
  <c r="K65" i="76"/>
  <c r="L65" i="76"/>
  <c r="I66" i="76"/>
  <c r="J66" i="76"/>
  <c r="K66" i="76"/>
  <c r="L66" i="76"/>
  <c r="I67" i="76"/>
  <c r="J67" i="76"/>
  <c r="K67" i="76"/>
  <c r="L67" i="76"/>
  <c r="I68" i="76"/>
  <c r="J68" i="76"/>
  <c r="K68" i="76"/>
  <c r="L68" i="76"/>
  <c r="I69" i="76"/>
  <c r="J69" i="76"/>
  <c r="K69" i="76"/>
  <c r="L69" i="76"/>
  <c r="I70" i="76"/>
  <c r="J70" i="76"/>
  <c r="K70" i="76"/>
  <c r="L70" i="76"/>
  <c r="I71" i="76"/>
  <c r="J71" i="76"/>
  <c r="K71" i="76"/>
  <c r="L71" i="76"/>
  <c r="I72" i="76"/>
  <c r="J72" i="76"/>
  <c r="K72" i="76"/>
  <c r="L72" i="76"/>
  <c r="I73" i="76"/>
  <c r="J73" i="76"/>
  <c r="K73" i="76"/>
  <c r="L73" i="76"/>
  <c r="I74" i="76"/>
  <c r="J74" i="76"/>
  <c r="K74" i="76"/>
  <c r="L74" i="76"/>
  <c r="I75" i="76"/>
  <c r="J75" i="76"/>
  <c r="K75" i="76"/>
  <c r="L75" i="76"/>
  <c r="I76" i="76"/>
  <c r="J76" i="76"/>
  <c r="K76" i="76"/>
  <c r="L76" i="76"/>
  <c r="I77" i="76"/>
  <c r="J77" i="76"/>
  <c r="K77" i="76"/>
  <c r="L77" i="76"/>
  <c r="I78" i="76"/>
  <c r="J78" i="76"/>
  <c r="K78" i="76"/>
  <c r="L78" i="76"/>
  <c r="I79" i="76"/>
  <c r="J79" i="76"/>
  <c r="K79" i="76"/>
  <c r="L79" i="76"/>
  <c r="I80" i="76"/>
  <c r="J80" i="76"/>
  <c r="K80" i="76"/>
  <c r="L80" i="76"/>
  <c r="I81" i="76"/>
  <c r="J81" i="76"/>
  <c r="K81" i="76"/>
  <c r="L81" i="76"/>
  <c r="I82" i="76"/>
  <c r="J82" i="76"/>
  <c r="K82" i="76"/>
  <c r="L82" i="76"/>
  <c r="I83" i="76"/>
  <c r="J83" i="76"/>
  <c r="K83" i="76"/>
  <c r="L83" i="76"/>
  <c r="I84" i="76"/>
  <c r="J84" i="76"/>
  <c r="K84" i="76"/>
  <c r="L84" i="76"/>
  <c r="I85" i="76"/>
  <c r="J85" i="76"/>
  <c r="K85" i="76"/>
  <c r="L85" i="76"/>
  <c r="I86" i="76"/>
  <c r="J86" i="76"/>
  <c r="K86" i="76"/>
  <c r="L86" i="76"/>
  <c r="I87" i="76"/>
  <c r="J87" i="76"/>
  <c r="K87" i="76"/>
  <c r="L87" i="76"/>
  <c r="I88" i="76"/>
  <c r="J88" i="76"/>
  <c r="K88" i="76"/>
  <c r="L88" i="76"/>
  <c r="I89" i="76"/>
  <c r="J89" i="76"/>
  <c r="K89" i="76"/>
  <c r="L89" i="76"/>
  <c r="I90" i="76"/>
  <c r="J90" i="76"/>
  <c r="K90" i="76"/>
  <c r="L90" i="76"/>
  <c r="L25" i="76"/>
  <c r="K25" i="76"/>
  <c r="J25" i="76"/>
  <c r="I25" i="76"/>
  <c r="H26" i="74"/>
  <c r="I26" i="74"/>
  <c r="J26" i="74"/>
  <c r="K26" i="74"/>
  <c r="H27" i="74"/>
  <c r="I27" i="74"/>
  <c r="J27" i="74"/>
  <c r="K27" i="74"/>
  <c r="H28" i="74"/>
  <c r="I28" i="74"/>
  <c r="J28" i="74"/>
  <c r="K28" i="74"/>
  <c r="H29" i="74"/>
  <c r="I29" i="74"/>
  <c r="J29" i="74"/>
  <c r="K29" i="74"/>
  <c r="H30" i="74"/>
  <c r="I30" i="74"/>
  <c r="J30" i="74"/>
  <c r="K30" i="74"/>
  <c r="H31" i="74"/>
  <c r="I31" i="74"/>
  <c r="J31" i="74"/>
  <c r="K31" i="74"/>
  <c r="H32" i="74"/>
  <c r="I32" i="74"/>
  <c r="J32" i="74"/>
  <c r="K32" i="74"/>
  <c r="H33" i="74"/>
  <c r="I33" i="74"/>
  <c r="J33" i="74"/>
  <c r="K33" i="74"/>
  <c r="H34" i="74"/>
  <c r="I34" i="74"/>
  <c r="J34" i="74"/>
  <c r="K34" i="74"/>
  <c r="H35" i="74"/>
  <c r="I35" i="74"/>
  <c r="J35" i="74"/>
  <c r="K35" i="74"/>
  <c r="H36" i="74"/>
  <c r="I36" i="74"/>
  <c r="J36" i="74"/>
  <c r="K36" i="74"/>
  <c r="H37" i="74"/>
  <c r="I37" i="74"/>
  <c r="J37" i="74"/>
  <c r="K37" i="74"/>
  <c r="H38" i="74"/>
  <c r="I38" i="74"/>
  <c r="J38" i="74"/>
  <c r="K38" i="74"/>
  <c r="H39" i="74"/>
  <c r="I39" i="74"/>
  <c r="J39" i="74"/>
  <c r="K39" i="74"/>
  <c r="H40" i="74"/>
  <c r="I40" i="74"/>
  <c r="J40" i="74"/>
  <c r="K40" i="74"/>
  <c r="H41" i="74"/>
  <c r="I41" i="74"/>
  <c r="J41" i="74"/>
  <c r="K41" i="74"/>
  <c r="H42" i="74"/>
  <c r="I42" i="74"/>
  <c r="J42" i="74"/>
  <c r="K42" i="74"/>
  <c r="H43" i="74"/>
  <c r="I43" i="74"/>
  <c r="J43" i="74"/>
  <c r="K43" i="74"/>
  <c r="H44" i="74"/>
  <c r="I44" i="74"/>
  <c r="J44" i="74"/>
  <c r="K44" i="74"/>
  <c r="H45" i="74"/>
  <c r="I45" i="74"/>
  <c r="J45" i="74"/>
  <c r="K45" i="74"/>
  <c r="H46" i="74"/>
  <c r="I46" i="74"/>
  <c r="J46" i="74"/>
  <c r="K46" i="74"/>
  <c r="H47" i="74"/>
  <c r="I47" i="74"/>
  <c r="J47" i="74"/>
  <c r="K47" i="74"/>
  <c r="K26" i="72"/>
  <c r="L26" i="72"/>
  <c r="M26" i="72"/>
  <c r="N26" i="72"/>
  <c r="K27" i="72"/>
  <c r="L27" i="72"/>
  <c r="M27" i="72"/>
  <c r="N27" i="72"/>
  <c r="K28" i="72"/>
  <c r="L28" i="72"/>
  <c r="M28" i="72"/>
  <c r="N28" i="72"/>
  <c r="K29" i="72"/>
  <c r="L29" i="72"/>
  <c r="M29" i="72"/>
  <c r="N29" i="72"/>
  <c r="K30" i="72"/>
  <c r="L30" i="72"/>
  <c r="M30" i="72"/>
  <c r="N30" i="72"/>
  <c r="K31" i="72"/>
  <c r="L31" i="72"/>
  <c r="M31" i="72"/>
  <c r="N31" i="72"/>
  <c r="K32" i="72"/>
  <c r="L32" i="72"/>
  <c r="M32" i="72"/>
  <c r="N32" i="72"/>
  <c r="K33" i="72"/>
  <c r="L33" i="72"/>
  <c r="M33" i="72"/>
  <c r="N33" i="72"/>
  <c r="K34" i="72"/>
  <c r="L34" i="72"/>
  <c r="M34" i="72"/>
  <c r="N34" i="72"/>
  <c r="K35" i="72"/>
  <c r="L35" i="72"/>
  <c r="M35" i="72"/>
  <c r="N35" i="72"/>
  <c r="K36" i="72"/>
  <c r="L36" i="72"/>
  <c r="M36" i="72"/>
  <c r="N36" i="72"/>
  <c r="K37" i="72"/>
  <c r="L37" i="72"/>
  <c r="M37" i="72"/>
  <c r="N37" i="72"/>
  <c r="K38" i="72"/>
  <c r="L38" i="72"/>
  <c r="M38" i="72"/>
  <c r="N38" i="72"/>
  <c r="K39" i="72"/>
  <c r="L39" i="72"/>
  <c r="M39" i="72"/>
  <c r="N39" i="72"/>
  <c r="K40" i="72"/>
  <c r="L40" i="72"/>
  <c r="M40" i="72"/>
  <c r="N40" i="72"/>
  <c r="K41" i="72"/>
  <c r="L41" i="72"/>
  <c r="M41" i="72"/>
  <c r="N41" i="72"/>
  <c r="K42" i="72"/>
  <c r="L42" i="72"/>
  <c r="M42" i="72"/>
  <c r="N42" i="72"/>
  <c r="K43" i="72"/>
  <c r="L43" i="72"/>
  <c r="M43" i="72"/>
  <c r="N43" i="72"/>
  <c r="K44" i="72"/>
  <c r="L44" i="72"/>
  <c r="M44" i="72"/>
  <c r="N44" i="72"/>
  <c r="K45" i="72"/>
  <c r="L45" i="72"/>
  <c r="M45" i="72"/>
  <c r="N45" i="72"/>
  <c r="K46" i="72"/>
  <c r="L46" i="72"/>
  <c r="M46" i="72"/>
  <c r="N46" i="72"/>
  <c r="K47" i="72"/>
  <c r="L47" i="72"/>
  <c r="M47" i="72"/>
  <c r="N47" i="72"/>
  <c r="K48" i="72"/>
  <c r="L48" i="72"/>
  <c r="M48" i="72"/>
  <c r="N48" i="72"/>
  <c r="K49" i="72"/>
  <c r="L49" i="72"/>
  <c r="M49" i="72"/>
  <c r="N49" i="72"/>
  <c r="K50" i="72"/>
  <c r="L50" i="72"/>
  <c r="M50" i="72"/>
  <c r="N50" i="72"/>
  <c r="K51" i="72"/>
  <c r="L51" i="72"/>
  <c r="M51" i="72"/>
  <c r="N51" i="72"/>
  <c r="K52" i="72"/>
  <c r="L52" i="72"/>
  <c r="M52" i="72"/>
  <c r="N52" i="72"/>
  <c r="K53" i="72"/>
  <c r="L53" i="72"/>
  <c r="M53" i="72"/>
  <c r="N53" i="72"/>
  <c r="K54" i="72"/>
  <c r="L54" i="72"/>
  <c r="M54" i="72"/>
  <c r="N54" i="72"/>
  <c r="K55" i="72"/>
  <c r="L55" i="72"/>
  <c r="M55" i="72"/>
  <c r="N55" i="72"/>
  <c r="K56" i="72"/>
  <c r="L56" i="72"/>
  <c r="M56" i="72"/>
  <c r="N56" i="72"/>
  <c r="K57" i="72"/>
  <c r="L57" i="72"/>
  <c r="M57" i="72"/>
  <c r="N57" i="72"/>
  <c r="K58" i="72"/>
  <c r="L58" i="72"/>
  <c r="M58" i="72"/>
  <c r="N58" i="72"/>
  <c r="K59" i="72"/>
  <c r="L59" i="72"/>
  <c r="M59" i="72"/>
  <c r="N59" i="72"/>
  <c r="K60" i="72"/>
  <c r="L60" i="72"/>
  <c r="M60" i="72"/>
  <c r="N60" i="72"/>
  <c r="K61" i="72"/>
  <c r="L61" i="72"/>
  <c r="M61" i="72"/>
  <c r="N61" i="72"/>
  <c r="K62" i="72"/>
  <c r="L62" i="72"/>
  <c r="M62" i="72"/>
  <c r="N62" i="72"/>
  <c r="K63" i="72"/>
  <c r="L63" i="72"/>
  <c r="M63" i="72"/>
  <c r="N63" i="72"/>
  <c r="K64" i="72"/>
  <c r="L64" i="72"/>
  <c r="M64" i="72"/>
  <c r="N64" i="72"/>
  <c r="K65" i="72"/>
  <c r="L65" i="72"/>
  <c r="M65" i="72"/>
  <c r="N65" i="72"/>
  <c r="K66" i="72"/>
  <c r="L66" i="72"/>
  <c r="M66" i="72"/>
  <c r="N66" i="72"/>
  <c r="K67" i="72"/>
  <c r="L67" i="72"/>
  <c r="M67" i="72"/>
  <c r="N67" i="72"/>
  <c r="K68" i="72"/>
  <c r="L68" i="72"/>
  <c r="M68" i="72"/>
  <c r="N68" i="72"/>
  <c r="K69" i="72"/>
  <c r="L69" i="72"/>
  <c r="M69" i="72"/>
  <c r="N69" i="72"/>
  <c r="K70" i="72"/>
  <c r="L70" i="72"/>
  <c r="M70" i="72"/>
  <c r="N70" i="72"/>
  <c r="K71" i="72"/>
  <c r="L71" i="72"/>
  <c r="M71" i="72"/>
  <c r="N71" i="72"/>
  <c r="K72" i="72"/>
  <c r="L72" i="72"/>
  <c r="M72" i="72"/>
  <c r="N72" i="72"/>
  <c r="K73" i="72"/>
  <c r="L73" i="72"/>
  <c r="M73" i="72"/>
  <c r="N73" i="72"/>
  <c r="K74" i="72"/>
  <c r="L74" i="72"/>
  <c r="M74" i="72"/>
  <c r="N74" i="72"/>
  <c r="K75" i="72"/>
  <c r="L75" i="72"/>
  <c r="M75" i="72"/>
  <c r="N75" i="72"/>
  <c r="K76" i="72"/>
  <c r="L76" i="72"/>
  <c r="M76" i="72"/>
  <c r="N76" i="72"/>
  <c r="K77" i="72"/>
  <c r="L77" i="72"/>
  <c r="M77" i="72"/>
  <c r="N77" i="72"/>
  <c r="K78" i="72"/>
  <c r="L78" i="72"/>
  <c r="M78" i="72"/>
  <c r="N78" i="72"/>
  <c r="K79" i="72"/>
  <c r="L79" i="72"/>
  <c r="M79" i="72"/>
  <c r="N79" i="72"/>
  <c r="K80" i="72"/>
  <c r="L80" i="72"/>
  <c r="M80" i="72"/>
  <c r="N80" i="72"/>
  <c r="K81" i="72"/>
  <c r="L81" i="72"/>
  <c r="M81" i="72"/>
  <c r="N81" i="72"/>
  <c r="K82" i="72"/>
  <c r="L82" i="72"/>
  <c r="M82" i="72"/>
  <c r="N82" i="72"/>
  <c r="K83" i="72"/>
  <c r="L83" i="72"/>
  <c r="M83" i="72"/>
  <c r="N83" i="72"/>
  <c r="K84" i="72"/>
  <c r="L84" i="72"/>
  <c r="M84" i="72"/>
  <c r="N84" i="72"/>
  <c r="K85" i="72"/>
  <c r="L85" i="72"/>
  <c r="M85" i="72"/>
  <c r="N85" i="72"/>
  <c r="K86" i="72"/>
  <c r="L86" i="72"/>
  <c r="M86" i="72"/>
  <c r="N86" i="72"/>
  <c r="K87" i="72"/>
  <c r="L87" i="72"/>
  <c r="M87" i="72"/>
  <c r="N87" i="72"/>
  <c r="K88" i="72"/>
  <c r="L88" i="72"/>
  <c r="M88" i="72"/>
  <c r="N88" i="72"/>
  <c r="K89" i="72"/>
  <c r="L89" i="72"/>
  <c r="M89" i="72"/>
  <c r="N89" i="72"/>
  <c r="K90" i="72"/>
  <c r="L90" i="72"/>
  <c r="M90" i="72"/>
  <c r="N90" i="72"/>
  <c r="K91" i="72"/>
  <c r="L91" i="72"/>
  <c r="M91" i="72"/>
  <c r="N91" i="72"/>
  <c r="K92" i="72"/>
  <c r="L92" i="72"/>
  <c r="M92" i="72"/>
  <c r="N92" i="72"/>
  <c r="K93" i="72"/>
  <c r="L93" i="72"/>
  <c r="M93" i="72"/>
  <c r="N93" i="72"/>
  <c r="K94" i="72"/>
  <c r="L94" i="72"/>
  <c r="M94" i="72"/>
  <c r="N94" i="72"/>
  <c r="K95" i="72"/>
  <c r="L95" i="72"/>
  <c r="M95" i="72"/>
  <c r="N95" i="72"/>
  <c r="K96" i="72"/>
  <c r="L96" i="72"/>
  <c r="M96" i="72"/>
  <c r="N96" i="72"/>
  <c r="K97" i="72"/>
  <c r="L97" i="72"/>
  <c r="M97" i="72"/>
  <c r="N97" i="72"/>
  <c r="K98" i="72"/>
  <c r="L98" i="72"/>
  <c r="M98" i="72"/>
  <c r="N98" i="72"/>
  <c r="K99" i="72"/>
  <c r="L99" i="72"/>
  <c r="M99" i="72"/>
  <c r="N99" i="72"/>
  <c r="K100" i="72"/>
  <c r="L100" i="72"/>
  <c r="M100" i="72"/>
  <c r="N100" i="72"/>
  <c r="K101" i="72"/>
  <c r="L101" i="72"/>
  <c r="M101" i="72"/>
  <c r="N101" i="72"/>
  <c r="K102" i="72"/>
  <c r="L102" i="72"/>
  <c r="M102" i="72"/>
  <c r="N102" i="72"/>
  <c r="K103" i="72"/>
  <c r="L103" i="72"/>
  <c r="M103" i="72"/>
  <c r="N103" i="72"/>
  <c r="K104" i="72"/>
  <c r="L104" i="72"/>
  <c r="M104" i="72"/>
  <c r="N104" i="72"/>
  <c r="K105" i="72"/>
  <c r="L105" i="72"/>
  <c r="M105" i="72"/>
  <c r="N105" i="72"/>
  <c r="K106" i="72"/>
  <c r="L106" i="72"/>
  <c r="M106" i="72"/>
  <c r="N106" i="72"/>
  <c r="K107" i="72"/>
  <c r="L107" i="72"/>
  <c r="M107" i="72"/>
  <c r="N107" i="72"/>
  <c r="K108" i="72"/>
  <c r="L108" i="72"/>
  <c r="M108" i="72"/>
  <c r="N108" i="72"/>
  <c r="K109" i="72"/>
  <c r="L109" i="72"/>
  <c r="M109" i="72"/>
  <c r="N109" i="72"/>
  <c r="K110" i="72"/>
  <c r="L110" i="72"/>
  <c r="M110" i="72"/>
  <c r="N110" i="72"/>
  <c r="K111" i="72"/>
  <c r="L111" i="72"/>
  <c r="M111" i="72"/>
  <c r="N111" i="72"/>
  <c r="K112" i="72"/>
  <c r="L112" i="72"/>
  <c r="M112" i="72"/>
  <c r="N112" i="72"/>
  <c r="K113" i="72"/>
  <c r="L113" i="72"/>
  <c r="M113" i="72"/>
  <c r="N113" i="72"/>
  <c r="K114" i="72"/>
  <c r="L114" i="72"/>
  <c r="M114" i="72"/>
  <c r="N114" i="72"/>
  <c r="K115" i="72"/>
  <c r="L115" i="72"/>
  <c r="M115" i="72"/>
  <c r="N115" i="72"/>
  <c r="K116" i="72"/>
  <c r="L116" i="72"/>
  <c r="M116" i="72"/>
  <c r="N116" i="72"/>
  <c r="K117" i="72"/>
  <c r="L117" i="72"/>
  <c r="M117" i="72"/>
  <c r="N117" i="72"/>
  <c r="K118" i="72"/>
  <c r="L118" i="72"/>
  <c r="M118" i="72"/>
  <c r="N118" i="72"/>
  <c r="K119" i="72"/>
  <c r="L119" i="72"/>
  <c r="M119" i="72"/>
  <c r="N119" i="72"/>
  <c r="K120" i="72"/>
  <c r="L120" i="72"/>
  <c r="M120" i="72"/>
  <c r="N120" i="72"/>
  <c r="K121" i="72"/>
  <c r="L121" i="72"/>
  <c r="M121" i="72"/>
  <c r="N121" i="72"/>
  <c r="K122" i="72"/>
  <c r="L122" i="72"/>
  <c r="M122" i="72"/>
  <c r="N122" i="72"/>
  <c r="K123" i="72"/>
  <c r="L123" i="72"/>
  <c r="M123" i="72"/>
  <c r="N123" i="72"/>
  <c r="K124" i="72"/>
  <c r="L124" i="72"/>
  <c r="M124" i="72"/>
  <c r="N124" i="72"/>
  <c r="K125" i="72"/>
  <c r="L125" i="72"/>
  <c r="M125" i="72"/>
  <c r="N125" i="72"/>
  <c r="K126" i="72"/>
  <c r="L126" i="72"/>
  <c r="M126" i="72"/>
  <c r="N126" i="72"/>
  <c r="K127" i="72"/>
  <c r="L127" i="72"/>
  <c r="M127" i="72"/>
  <c r="N127" i="72"/>
  <c r="K128" i="72"/>
  <c r="L128" i="72"/>
  <c r="M128" i="72"/>
  <c r="N128" i="72"/>
  <c r="K129" i="72"/>
  <c r="L129" i="72"/>
  <c r="M129" i="72"/>
  <c r="N129" i="72"/>
  <c r="K130" i="72"/>
  <c r="L130" i="72"/>
  <c r="M130" i="72"/>
  <c r="N130" i="72"/>
  <c r="K131" i="72"/>
  <c r="L131" i="72"/>
  <c r="M131" i="72"/>
  <c r="N131" i="72"/>
  <c r="K132" i="72"/>
  <c r="L132" i="72"/>
  <c r="M132" i="72"/>
  <c r="N132" i="72"/>
  <c r="K133" i="72"/>
  <c r="L133" i="72"/>
  <c r="M133" i="72"/>
  <c r="N133" i="72"/>
  <c r="K134" i="72"/>
  <c r="L134" i="72"/>
  <c r="M134" i="72"/>
  <c r="N134" i="72"/>
  <c r="K135" i="72"/>
  <c r="L135" i="72"/>
  <c r="M135" i="72"/>
  <c r="N135" i="72"/>
  <c r="K136" i="72"/>
  <c r="L136" i="72"/>
  <c r="M136" i="72"/>
  <c r="N136" i="72"/>
  <c r="K137" i="72"/>
  <c r="L137" i="72"/>
  <c r="M137" i="72"/>
  <c r="N137" i="72"/>
  <c r="K138" i="72"/>
  <c r="L138" i="72"/>
  <c r="M138" i="72"/>
  <c r="N138" i="72"/>
  <c r="K139" i="72"/>
  <c r="L139" i="72"/>
  <c r="M139" i="72"/>
  <c r="N139" i="72"/>
  <c r="K140" i="72"/>
  <c r="L140" i="72"/>
  <c r="M140" i="72"/>
  <c r="N140" i="72"/>
  <c r="K141" i="72"/>
  <c r="L141" i="72"/>
  <c r="M141" i="72"/>
  <c r="N141" i="72"/>
  <c r="K142" i="72"/>
  <c r="L142" i="72"/>
  <c r="M142" i="72"/>
  <c r="N142" i="72"/>
  <c r="K143" i="72"/>
  <c r="L143" i="72"/>
  <c r="M143" i="72"/>
  <c r="N143" i="72"/>
  <c r="K144" i="72"/>
  <c r="L144" i="72"/>
  <c r="M144" i="72"/>
  <c r="N144" i="72"/>
  <c r="K145" i="72"/>
  <c r="L145" i="72"/>
  <c r="M145" i="72"/>
  <c r="N145" i="72"/>
  <c r="K146" i="72"/>
  <c r="L146" i="72"/>
  <c r="M146" i="72"/>
  <c r="N146" i="72"/>
  <c r="K147" i="72"/>
  <c r="L147" i="72"/>
  <c r="M147" i="72"/>
  <c r="N147" i="72"/>
  <c r="K148" i="72"/>
  <c r="L148" i="72"/>
  <c r="M148" i="72"/>
  <c r="N148" i="72"/>
  <c r="K149" i="72"/>
  <c r="L149" i="72"/>
  <c r="M149" i="72"/>
  <c r="N149" i="72"/>
  <c r="K150" i="72"/>
  <c r="L150" i="72"/>
  <c r="M150" i="72"/>
  <c r="N150" i="72"/>
  <c r="K151" i="72"/>
  <c r="L151" i="72"/>
  <c r="M151" i="72"/>
  <c r="N151" i="72"/>
  <c r="K152" i="72"/>
  <c r="L152" i="72"/>
  <c r="M152" i="72"/>
  <c r="N152" i="72"/>
  <c r="K153" i="72"/>
  <c r="L153" i="72"/>
  <c r="M153" i="72"/>
  <c r="N153" i="72"/>
  <c r="K154" i="72"/>
  <c r="L154" i="72"/>
  <c r="M154" i="72"/>
  <c r="N154" i="72"/>
  <c r="K155" i="72"/>
  <c r="L155" i="72"/>
  <c r="M155" i="72"/>
  <c r="N155" i="72"/>
  <c r="K156" i="72"/>
  <c r="L156" i="72"/>
  <c r="M156" i="72"/>
  <c r="N156" i="72"/>
  <c r="K157" i="72"/>
  <c r="L157" i="72"/>
  <c r="M157" i="72"/>
  <c r="N157" i="72"/>
  <c r="K158" i="72"/>
  <c r="L158" i="72"/>
  <c r="M158" i="72"/>
  <c r="N158" i="72"/>
  <c r="K159" i="72"/>
  <c r="L159" i="72"/>
  <c r="M159" i="72"/>
  <c r="N159" i="72"/>
  <c r="K160" i="72"/>
  <c r="L160" i="72"/>
  <c r="M160" i="72"/>
  <c r="N160" i="72"/>
  <c r="K161" i="72"/>
  <c r="L161" i="72"/>
  <c r="M161" i="72"/>
  <c r="N161" i="72"/>
  <c r="K162" i="72"/>
  <c r="L162" i="72"/>
  <c r="M162" i="72"/>
  <c r="N162" i="72"/>
  <c r="K163" i="72"/>
  <c r="L163" i="72"/>
  <c r="M163" i="72"/>
  <c r="N163" i="72"/>
  <c r="K164" i="72"/>
  <c r="L164" i="72"/>
  <c r="M164" i="72"/>
  <c r="N164" i="72"/>
  <c r="K165" i="72"/>
  <c r="L165" i="72"/>
  <c r="M165" i="72"/>
  <c r="N165" i="72"/>
  <c r="K166" i="72"/>
  <c r="L166" i="72"/>
  <c r="M166" i="72"/>
  <c r="N166" i="72"/>
  <c r="K167" i="72"/>
  <c r="L167" i="72"/>
  <c r="M167" i="72"/>
  <c r="N167" i="72"/>
  <c r="K168" i="72"/>
  <c r="L168" i="72"/>
  <c r="M168" i="72"/>
  <c r="N168" i="72"/>
  <c r="K169" i="72"/>
  <c r="L169" i="72"/>
  <c r="M169" i="72"/>
  <c r="N169" i="72"/>
  <c r="K170" i="72"/>
  <c r="L170" i="72"/>
  <c r="M170" i="72"/>
  <c r="N170" i="72"/>
  <c r="K171" i="72"/>
  <c r="L171" i="72"/>
  <c r="M171" i="72"/>
  <c r="N171" i="72"/>
  <c r="K172" i="72"/>
  <c r="L172" i="72"/>
  <c r="M172" i="72"/>
  <c r="N172" i="72"/>
  <c r="K173" i="72"/>
  <c r="L173" i="72"/>
  <c r="M173" i="72"/>
  <c r="N173" i="72"/>
  <c r="K174" i="72"/>
  <c r="L174" i="72"/>
  <c r="M174" i="72"/>
  <c r="N174" i="72"/>
  <c r="K175" i="72"/>
  <c r="L175" i="72"/>
  <c r="M175" i="72"/>
  <c r="N175" i="72"/>
  <c r="K176" i="72"/>
  <c r="L176" i="72"/>
  <c r="M176" i="72"/>
  <c r="N176" i="72"/>
  <c r="K177" i="72"/>
  <c r="L177" i="72"/>
  <c r="M177" i="72"/>
  <c r="N177" i="72"/>
  <c r="K178" i="72"/>
  <c r="L178" i="72"/>
  <c r="M178" i="72"/>
  <c r="N178" i="72"/>
  <c r="K179" i="72"/>
  <c r="L179" i="72"/>
  <c r="M179" i="72"/>
  <c r="N179" i="72"/>
  <c r="K180" i="72"/>
  <c r="L180" i="72"/>
  <c r="M180" i="72"/>
  <c r="N180" i="72"/>
  <c r="K181" i="72"/>
  <c r="L181" i="72"/>
  <c r="M181" i="72"/>
  <c r="N181" i="72"/>
  <c r="K182" i="72"/>
  <c r="L182" i="72"/>
  <c r="M182" i="72"/>
  <c r="N182" i="72"/>
  <c r="K183" i="72"/>
  <c r="L183" i="72"/>
  <c r="M183" i="72"/>
  <c r="N183" i="72"/>
  <c r="K184" i="72"/>
  <c r="L184" i="72"/>
  <c r="M184" i="72"/>
  <c r="N184" i="72"/>
  <c r="K185" i="72"/>
  <c r="L185" i="72"/>
  <c r="M185" i="72"/>
  <c r="N185" i="72"/>
  <c r="K186" i="72"/>
  <c r="L186" i="72"/>
  <c r="M186" i="72"/>
  <c r="N186" i="72"/>
  <c r="K187" i="72"/>
  <c r="L187" i="72"/>
  <c r="M187" i="72"/>
  <c r="N187" i="72"/>
  <c r="K188" i="72"/>
  <c r="L188" i="72"/>
  <c r="M188" i="72"/>
  <c r="N188" i="72"/>
  <c r="K189" i="72"/>
  <c r="L189" i="72"/>
  <c r="M189" i="72"/>
  <c r="N189" i="72"/>
  <c r="K190" i="72"/>
  <c r="L190" i="72"/>
  <c r="M190" i="72"/>
  <c r="N190" i="72"/>
  <c r="K191" i="72"/>
  <c r="L191" i="72"/>
  <c r="M191" i="72"/>
  <c r="N191" i="72"/>
  <c r="K192" i="72"/>
  <c r="L192" i="72"/>
  <c r="M192" i="72"/>
  <c r="N192" i="72"/>
  <c r="K193" i="72"/>
  <c r="L193" i="72"/>
  <c r="M193" i="72"/>
  <c r="N193" i="72"/>
  <c r="K194" i="72"/>
  <c r="L194" i="72"/>
  <c r="M194" i="72"/>
  <c r="N194" i="72"/>
  <c r="K195" i="72"/>
  <c r="L195" i="72"/>
  <c r="M195" i="72"/>
  <c r="N195" i="72"/>
  <c r="K196" i="72"/>
  <c r="L196" i="72"/>
  <c r="M196" i="72"/>
  <c r="N196" i="72"/>
  <c r="K197" i="72"/>
  <c r="L197" i="72"/>
  <c r="M197" i="72"/>
  <c r="N197" i="72"/>
  <c r="K198" i="72"/>
  <c r="L198" i="72"/>
  <c r="M198" i="72"/>
  <c r="N198" i="72"/>
  <c r="K199" i="72"/>
  <c r="L199" i="72"/>
  <c r="M199" i="72"/>
  <c r="N199" i="72"/>
  <c r="K200" i="72"/>
  <c r="L200" i="72"/>
  <c r="M200" i="72"/>
  <c r="N200" i="72"/>
  <c r="K201" i="72"/>
  <c r="L201" i="72"/>
  <c r="M201" i="72"/>
  <c r="N201" i="72"/>
  <c r="K202" i="72"/>
  <c r="L202" i="72"/>
  <c r="M202" i="72"/>
  <c r="N202" i="72"/>
  <c r="K203" i="72"/>
  <c r="L203" i="72"/>
  <c r="M203" i="72"/>
  <c r="N203" i="72"/>
  <c r="K204" i="72"/>
  <c r="L204" i="72"/>
  <c r="M204" i="72"/>
  <c r="N204" i="72"/>
  <c r="K205" i="72"/>
  <c r="L205" i="72"/>
  <c r="M205" i="72"/>
  <c r="N205" i="72"/>
  <c r="K206" i="72"/>
  <c r="L206" i="72"/>
  <c r="M206" i="72"/>
  <c r="N206" i="72"/>
  <c r="K207" i="72"/>
  <c r="L207" i="72"/>
  <c r="M207" i="72"/>
  <c r="N207" i="72"/>
  <c r="K208" i="72"/>
  <c r="L208" i="72"/>
  <c r="M208" i="72"/>
  <c r="N208" i="72"/>
  <c r="K209" i="72"/>
  <c r="L209" i="72"/>
  <c r="M209" i="72"/>
  <c r="N209" i="72"/>
  <c r="K210" i="72"/>
  <c r="L210" i="72"/>
  <c r="M210" i="72"/>
  <c r="N210" i="72"/>
  <c r="K211" i="72"/>
  <c r="L211" i="72"/>
  <c r="M211" i="72"/>
  <c r="N211" i="72"/>
  <c r="K212" i="72"/>
  <c r="L212" i="72"/>
  <c r="M212" i="72"/>
  <c r="N212" i="72"/>
  <c r="K213" i="72"/>
  <c r="L213" i="72"/>
  <c r="M213" i="72"/>
  <c r="N213" i="72"/>
  <c r="K214" i="72"/>
  <c r="L214" i="72"/>
  <c r="M214" i="72"/>
  <c r="N214" i="72"/>
  <c r="K215" i="72"/>
  <c r="L215" i="72"/>
  <c r="M215" i="72"/>
  <c r="N215" i="72"/>
  <c r="K216" i="72"/>
  <c r="L216" i="72"/>
  <c r="M216" i="72"/>
  <c r="N216" i="72"/>
  <c r="K217" i="72"/>
  <c r="L217" i="72"/>
  <c r="M217" i="72"/>
  <c r="N217" i="72"/>
  <c r="K218" i="72"/>
  <c r="L218" i="72"/>
  <c r="M218" i="72"/>
  <c r="N218" i="72"/>
  <c r="K219" i="72"/>
  <c r="L219" i="72"/>
  <c r="M219" i="72"/>
  <c r="N219" i="72"/>
  <c r="K220" i="72"/>
  <c r="L220" i="72"/>
  <c r="M220" i="72"/>
  <c r="N220" i="72"/>
  <c r="K221" i="72"/>
  <c r="L221" i="72"/>
  <c r="M221" i="72"/>
  <c r="N221" i="72"/>
  <c r="K222" i="72"/>
  <c r="L222" i="72"/>
  <c r="M222" i="72"/>
  <c r="N222" i="72"/>
  <c r="K223" i="72"/>
  <c r="L223" i="72"/>
  <c r="M223" i="72"/>
  <c r="N223" i="72"/>
  <c r="K224" i="72"/>
  <c r="L224" i="72"/>
  <c r="M224" i="72"/>
  <c r="N224" i="72"/>
  <c r="K225" i="72"/>
  <c r="L225" i="72"/>
  <c r="M225" i="72"/>
  <c r="N225" i="72"/>
  <c r="K226" i="72"/>
  <c r="L226" i="72"/>
  <c r="M226" i="72"/>
  <c r="N226" i="72"/>
  <c r="K227" i="72"/>
  <c r="L227" i="72"/>
  <c r="M227" i="72"/>
  <c r="N227" i="72"/>
  <c r="K228" i="72"/>
  <c r="L228" i="72"/>
  <c r="M228" i="72"/>
  <c r="N228" i="72"/>
  <c r="K229" i="72"/>
  <c r="L229" i="72"/>
  <c r="M229" i="72"/>
  <c r="N229" i="72"/>
  <c r="K230" i="72"/>
  <c r="L230" i="72"/>
  <c r="M230" i="72"/>
  <c r="N230" i="72"/>
  <c r="K231" i="72"/>
  <c r="L231" i="72"/>
  <c r="M231" i="72"/>
  <c r="N231" i="72"/>
  <c r="K232" i="72"/>
  <c r="L232" i="72"/>
  <c r="M232" i="72"/>
  <c r="N232" i="72"/>
  <c r="K233" i="72"/>
  <c r="L233" i="72"/>
  <c r="M233" i="72"/>
  <c r="N233" i="72"/>
  <c r="K234" i="72"/>
  <c r="L234" i="72"/>
  <c r="M234" i="72"/>
  <c r="N234" i="72"/>
  <c r="K235" i="72"/>
  <c r="L235" i="72"/>
  <c r="M235" i="72"/>
  <c r="N235" i="72"/>
  <c r="K236" i="72"/>
  <c r="L236" i="72"/>
  <c r="M236" i="72"/>
  <c r="N236" i="72"/>
  <c r="K237" i="72"/>
  <c r="L237" i="72"/>
  <c r="M237" i="72"/>
  <c r="N237" i="72"/>
  <c r="K238" i="72"/>
  <c r="L238" i="72"/>
  <c r="M238" i="72"/>
  <c r="N238" i="72"/>
  <c r="K239" i="72"/>
  <c r="L239" i="72"/>
  <c r="M239" i="72"/>
  <c r="N239" i="72"/>
  <c r="K240" i="72"/>
  <c r="L240" i="72"/>
  <c r="M240" i="72"/>
  <c r="N240" i="72"/>
  <c r="K241" i="72"/>
  <c r="L241" i="72"/>
  <c r="M241" i="72"/>
  <c r="N241" i="72"/>
  <c r="K242" i="72"/>
  <c r="L242" i="72"/>
  <c r="M242" i="72"/>
  <c r="N242" i="72"/>
  <c r="K243" i="72"/>
  <c r="L243" i="72"/>
  <c r="M243" i="72"/>
  <c r="N243" i="72"/>
  <c r="K244" i="72"/>
  <c r="L244" i="72"/>
  <c r="M244" i="72"/>
  <c r="N244" i="72"/>
  <c r="K245" i="72"/>
  <c r="L245" i="72"/>
  <c r="M245" i="72"/>
  <c r="N245" i="72"/>
  <c r="K246" i="72"/>
  <c r="L246" i="72"/>
  <c r="M246" i="72"/>
  <c r="N246" i="72"/>
  <c r="K247" i="72"/>
  <c r="L247" i="72"/>
  <c r="M247" i="72"/>
  <c r="N247" i="72"/>
  <c r="K248" i="72"/>
  <c r="L248" i="72"/>
  <c r="M248" i="72"/>
  <c r="N248" i="72"/>
  <c r="K249" i="72"/>
  <c r="L249" i="72"/>
  <c r="M249" i="72"/>
  <c r="N249" i="72"/>
  <c r="K250" i="72"/>
  <c r="L250" i="72"/>
  <c r="M250" i="72"/>
  <c r="N250" i="72"/>
  <c r="K251" i="72"/>
  <c r="L251" i="72"/>
  <c r="M251" i="72"/>
  <c r="N251" i="72"/>
  <c r="K252" i="72"/>
  <c r="L252" i="72"/>
  <c r="M252" i="72"/>
  <c r="N252" i="72"/>
  <c r="K253" i="72"/>
  <c r="L253" i="72"/>
  <c r="M253" i="72"/>
  <c r="N253" i="72"/>
  <c r="K254" i="72"/>
  <c r="L254" i="72"/>
  <c r="M254" i="72"/>
  <c r="N254" i="72"/>
  <c r="K255" i="72"/>
  <c r="L255" i="72"/>
  <c r="M255" i="72"/>
  <c r="N255" i="72"/>
  <c r="K256" i="72"/>
  <c r="L256" i="72"/>
  <c r="M256" i="72"/>
  <c r="N256" i="72"/>
  <c r="K257" i="72"/>
  <c r="L257" i="72"/>
  <c r="M257" i="72"/>
  <c r="N257" i="72"/>
  <c r="K258" i="72"/>
  <c r="L258" i="72"/>
  <c r="M258" i="72"/>
  <c r="N258" i="72"/>
  <c r="K259" i="72"/>
  <c r="L259" i="72"/>
  <c r="M259" i="72"/>
  <c r="N259" i="72"/>
  <c r="K260" i="72"/>
  <c r="L260" i="72"/>
  <c r="M260" i="72"/>
  <c r="N260" i="72"/>
  <c r="K261" i="72"/>
  <c r="L261" i="72"/>
  <c r="M261" i="72"/>
  <c r="N261" i="72"/>
  <c r="K262" i="72"/>
  <c r="L262" i="72"/>
  <c r="M262" i="72"/>
  <c r="N262" i="72"/>
  <c r="K263" i="72"/>
  <c r="L263" i="72"/>
  <c r="M263" i="72"/>
  <c r="N263" i="72"/>
  <c r="K264" i="72"/>
  <c r="L264" i="72"/>
  <c r="M264" i="72"/>
  <c r="N264" i="72"/>
  <c r="K265" i="72"/>
  <c r="L265" i="72"/>
  <c r="M265" i="72"/>
  <c r="N265" i="72"/>
  <c r="K266" i="72"/>
  <c r="L266" i="72"/>
  <c r="M266" i="72"/>
  <c r="N266" i="72"/>
  <c r="K267" i="72"/>
  <c r="L267" i="72"/>
  <c r="M267" i="72"/>
  <c r="N267" i="72"/>
  <c r="K268" i="72"/>
  <c r="L268" i="72"/>
  <c r="M268" i="72"/>
  <c r="N268" i="72"/>
  <c r="K269" i="72"/>
  <c r="L269" i="72"/>
  <c r="M269" i="72"/>
  <c r="N269" i="72"/>
  <c r="K270" i="72"/>
  <c r="L270" i="72"/>
  <c r="M270" i="72"/>
  <c r="N270" i="72"/>
  <c r="K271" i="72"/>
  <c r="L271" i="72"/>
  <c r="M271" i="72"/>
  <c r="N271" i="72"/>
  <c r="K272" i="72"/>
  <c r="L272" i="72"/>
  <c r="M272" i="72"/>
  <c r="N272" i="72"/>
  <c r="K273" i="72"/>
  <c r="L273" i="72"/>
  <c r="M273" i="72"/>
  <c r="N273" i="72"/>
  <c r="K274" i="72"/>
  <c r="L274" i="72"/>
  <c r="M274" i="72"/>
  <c r="N274" i="72"/>
  <c r="K275" i="72"/>
  <c r="L275" i="72"/>
  <c r="M275" i="72"/>
  <c r="N275" i="72"/>
  <c r="K276" i="72"/>
  <c r="L276" i="72"/>
  <c r="M276" i="72"/>
  <c r="N276" i="72"/>
  <c r="K277" i="72"/>
  <c r="L277" i="72"/>
  <c r="M277" i="72"/>
  <c r="N277" i="72"/>
  <c r="K278" i="72"/>
  <c r="L278" i="72"/>
  <c r="M278" i="72"/>
  <c r="N278" i="72"/>
  <c r="K279" i="72"/>
  <c r="L279" i="72"/>
  <c r="M279" i="72"/>
  <c r="N279" i="72"/>
  <c r="K280" i="72"/>
  <c r="L280" i="72"/>
  <c r="M280" i="72"/>
  <c r="N280" i="72"/>
  <c r="K281" i="72"/>
  <c r="L281" i="72"/>
  <c r="M281" i="72"/>
  <c r="N281" i="72"/>
  <c r="K282" i="72"/>
  <c r="L282" i="72"/>
  <c r="M282" i="72"/>
  <c r="N282" i="72"/>
  <c r="K283" i="72"/>
  <c r="L283" i="72"/>
  <c r="M283" i="72"/>
  <c r="N283" i="72"/>
  <c r="K284" i="72"/>
  <c r="L284" i="72"/>
  <c r="M284" i="72"/>
  <c r="N284" i="72"/>
  <c r="K285" i="72"/>
  <c r="L285" i="72"/>
  <c r="M285" i="72"/>
  <c r="N285" i="72"/>
  <c r="K286" i="72"/>
  <c r="L286" i="72"/>
  <c r="M286" i="72"/>
  <c r="N286" i="72"/>
  <c r="K287" i="72"/>
  <c r="L287" i="72"/>
  <c r="M287" i="72"/>
  <c r="N287" i="72"/>
  <c r="K288" i="72"/>
  <c r="L288" i="72"/>
  <c r="M288" i="72"/>
  <c r="N288" i="72"/>
  <c r="K289" i="72"/>
  <c r="L289" i="72"/>
  <c r="M289" i="72"/>
  <c r="N289" i="72"/>
  <c r="K290" i="72"/>
  <c r="L290" i="72"/>
  <c r="M290" i="72"/>
  <c r="N290" i="72"/>
  <c r="K291" i="72"/>
  <c r="L291" i="72"/>
  <c r="M291" i="72"/>
  <c r="N291" i="72"/>
  <c r="K292" i="72"/>
  <c r="L292" i="72"/>
  <c r="M292" i="72"/>
  <c r="N292" i="72"/>
  <c r="K293" i="72"/>
  <c r="L293" i="72"/>
  <c r="M293" i="72"/>
  <c r="N293" i="72"/>
  <c r="K294" i="72"/>
  <c r="L294" i="72"/>
  <c r="M294" i="72"/>
  <c r="N294" i="72"/>
  <c r="K295" i="72"/>
  <c r="L295" i="72"/>
  <c r="M295" i="72"/>
  <c r="N295" i="72"/>
  <c r="K296" i="72"/>
  <c r="L296" i="72"/>
  <c r="M296" i="72"/>
  <c r="N296" i="72"/>
  <c r="K297" i="72"/>
  <c r="L297" i="72"/>
  <c r="M297" i="72"/>
  <c r="N297" i="72"/>
  <c r="K298" i="72"/>
  <c r="L298" i="72"/>
  <c r="M298" i="72"/>
  <c r="N298" i="72"/>
  <c r="K299" i="72"/>
  <c r="L299" i="72"/>
  <c r="M299" i="72"/>
  <c r="N299" i="72"/>
  <c r="K300" i="72"/>
  <c r="L300" i="72"/>
  <c r="M300" i="72"/>
  <c r="N300" i="72"/>
  <c r="K301" i="72"/>
  <c r="L301" i="72"/>
  <c r="M301" i="72"/>
  <c r="N301" i="72"/>
  <c r="K302" i="72"/>
  <c r="L302" i="72"/>
  <c r="M302" i="72"/>
  <c r="N302" i="72"/>
  <c r="K303" i="72"/>
  <c r="L303" i="72"/>
  <c r="M303" i="72"/>
  <c r="N303" i="72"/>
  <c r="K304" i="72"/>
  <c r="L304" i="72"/>
  <c r="M304" i="72"/>
  <c r="N304" i="72"/>
  <c r="K305" i="72"/>
  <c r="L305" i="72"/>
  <c r="M305" i="72"/>
  <c r="N305" i="72"/>
  <c r="K306" i="72"/>
  <c r="L306" i="72"/>
  <c r="M306" i="72"/>
  <c r="N306" i="72"/>
  <c r="K307" i="72"/>
  <c r="L307" i="72"/>
  <c r="M307" i="72"/>
  <c r="N307" i="72"/>
  <c r="K308" i="72"/>
  <c r="L308" i="72"/>
  <c r="M308" i="72"/>
  <c r="N308" i="72"/>
  <c r="K309" i="72"/>
  <c r="L309" i="72"/>
  <c r="M309" i="72"/>
  <c r="N309" i="72"/>
  <c r="K310" i="72"/>
  <c r="L310" i="72"/>
  <c r="M310" i="72"/>
  <c r="N310" i="72"/>
  <c r="K311" i="72"/>
  <c r="L311" i="72"/>
  <c r="M311" i="72"/>
  <c r="N311" i="72"/>
  <c r="K312" i="72"/>
  <c r="L312" i="72"/>
  <c r="M312" i="72"/>
  <c r="N312" i="72"/>
  <c r="K313" i="72"/>
  <c r="L313" i="72"/>
  <c r="M313" i="72"/>
  <c r="N313" i="72"/>
  <c r="K314" i="72"/>
  <c r="L314" i="72"/>
  <c r="M314" i="72"/>
  <c r="N314" i="72"/>
  <c r="K315" i="72"/>
  <c r="L315" i="72"/>
  <c r="M315" i="72"/>
  <c r="N315" i="72"/>
  <c r="K316" i="72"/>
  <c r="L316" i="72"/>
  <c r="M316" i="72"/>
  <c r="N316" i="72"/>
  <c r="K317" i="72"/>
  <c r="L317" i="72"/>
  <c r="M317" i="72"/>
  <c r="N317" i="72"/>
  <c r="K318" i="72"/>
  <c r="L318" i="72"/>
  <c r="M318" i="72"/>
  <c r="N318" i="72"/>
  <c r="K319" i="72"/>
  <c r="L319" i="72"/>
  <c r="M319" i="72"/>
  <c r="N319" i="72"/>
  <c r="K320" i="72"/>
  <c r="L320" i="72"/>
  <c r="M320" i="72"/>
  <c r="N320" i="72"/>
  <c r="K321" i="72"/>
  <c r="L321" i="72"/>
  <c r="M321" i="72"/>
  <c r="N321" i="72"/>
  <c r="K322" i="72"/>
  <c r="L322" i="72"/>
  <c r="M322" i="72"/>
  <c r="N322" i="72"/>
  <c r="K323" i="72"/>
  <c r="L323" i="72"/>
  <c r="M323" i="72"/>
  <c r="N323" i="72"/>
  <c r="K324" i="72"/>
  <c r="L324" i="72"/>
  <c r="M324" i="72"/>
  <c r="N324" i="72"/>
  <c r="K325" i="72"/>
  <c r="L325" i="72"/>
  <c r="M325" i="72"/>
  <c r="N325" i="72"/>
  <c r="K326" i="72"/>
  <c r="L326" i="72"/>
  <c r="M326" i="72"/>
  <c r="N326" i="72"/>
  <c r="K327" i="72"/>
  <c r="L327" i="72"/>
  <c r="M327" i="72"/>
  <c r="N327" i="72"/>
  <c r="K328" i="72"/>
  <c r="L328" i="72"/>
  <c r="M328" i="72"/>
  <c r="N328" i="72"/>
  <c r="K329" i="72"/>
  <c r="L329" i="72"/>
  <c r="M329" i="72"/>
  <c r="N329" i="72"/>
  <c r="K330" i="72"/>
  <c r="L330" i="72"/>
  <c r="M330" i="72"/>
  <c r="N330" i="72"/>
  <c r="K331" i="72"/>
  <c r="L331" i="72"/>
  <c r="M331" i="72"/>
  <c r="N331" i="72"/>
  <c r="K332" i="72"/>
  <c r="L332" i="72"/>
  <c r="M332" i="72"/>
  <c r="N332" i="72"/>
  <c r="K333" i="72"/>
  <c r="L333" i="72"/>
  <c r="M333" i="72"/>
  <c r="N333" i="72"/>
  <c r="K334" i="72"/>
  <c r="L334" i="72"/>
  <c r="M334" i="72"/>
  <c r="N334" i="72"/>
  <c r="K335" i="72"/>
  <c r="L335" i="72"/>
  <c r="M335" i="72"/>
  <c r="N335" i="72"/>
  <c r="K336" i="72"/>
  <c r="L336" i="72"/>
  <c r="M336" i="72"/>
  <c r="N336" i="72"/>
  <c r="K337" i="72"/>
  <c r="L337" i="72"/>
  <c r="M337" i="72"/>
  <c r="N337" i="72"/>
  <c r="K338" i="72"/>
  <c r="L338" i="72"/>
  <c r="M338" i="72"/>
  <c r="N338" i="72"/>
  <c r="K339" i="72"/>
  <c r="L339" i="72"/>
  <c r="M339" i="72"/>
  <c r="N339" i="72"/>
  <c r="K340" i="72"/>
  <c r="L340" i="72"/>
  <c r="M340" i="72"/>
  <c r="N340" i="72"/>
  <c r="K341" i="72"/>
  <c r="L341" i="72"/>
  <c r="M341" i="72"/>
  <c r="N341" i="72"/>
  <c r="K342" i="72"/>
  <c r="L342" i="72"/>
  <c r="M342" i="72"/>
  <c r="N342" i="72"/>
  <c r="K343" i="72"/>
  <c r="L343" i="72"/>
  <c r="M343" i="72"/>
  <c r="N343" i="72"/>
  <c r="K344" i="72"/>
  <c r="L344" i="72"/>
  <c r="M344" i="72"/>
  <c r="N344" i="72"/>
  <c r="K345" i="72"/>
  <c r="L345" i="72"/>
  <c r="M345" i="72"/>
  <c r="N345" i="72"/>
  <c r="K346" i="72"/>
  <c r="L346" i="72"/>
  <c r="M346" i="72"/>
  <c r="N346" i="72"/>
  <c r="K347" i="72"/>
  <c r="L347" i="72"/>
  <c r="M347" i="72"/>
  <c r="N347" i="72"/>
  <c r="K348" i="72"/>
  <c r="L348" i="72"/>
  <c r="M348" i="72"/>
  <c r="N348" i="72"/>
  <c r="K349" i="72"/>
  <c r="L349" i="72"/>
  <c r="M349" i="72"/>
  <c r="N349" i="72"/>
  <c r="K350" i="72"/>
  <c r="L350" i="72"/>
  <c r="M350" i="72"/>
  <c r="N350" i="72"/>
  <c r="K351" i="72"/>
  <c r="L351" i="72"/>
  <c r="M351" i="72"/>
  <c r="N351" i="72"/>
  <c r="K352" i="72"/>
  <c r="L352" i="72"/>
  <c r="M352" i="72"/>
  <c r="N352" i="72"/>
  <c r="K353" i="72"/>
  <c r="L353" i="72"/>
  <c r="M353" i="72"/>
  <c r="N353" i="72"/>
  <c r="K354" i="72"/>
  <c r="L354" i="72"/>
  <c r="M354" i="72"/>
  <c r="N354" i="72"/>
  <c r="K355" i="72"/>
  <c r="L355" i="72"/>
  <c r="M355" i="72"/>
  <c r="N355" i="72"/>
  <c r="K356" i="72"/>
  <c r="L356" i="72"/>
  <c r="M356" i="72"/>
  <c r="N356" i="72"/>
  <c r="K357" i="72"/>
  <c r="L357" i="72"/>
  <c r="M357" i="72"/>
  <c r="N357" i="72"/>
  <c r="K358" i="72"/>
  <c r="L358" i="72"/>
  <c r="M358" i="72"/>
  <c r="N358" i="72"/>
  <c r="K359" i="72"/>
  <c r="L359" i="72"/>
  <c r="M359" i="72"/>
  <c r="N359" i="72"/>
  <c r="K360" i="72"/>
  <c r="L360" i="72"/>
  <c r="M360" i="72"/>
  <c r="N360" i="72"/>
  <c r="K361" i="72"/>
  <c r="L361" i="72"/>
  <c r="M361" i="72"/>
  <c r="N361" i="72"/>
  <c r="K362" i="72"/>
  <c r="L362" i="72"/>
  <c r="M362" i="72"/>
  <c r="N362" i="72"/>
  <c r="K363" i="72"/>
  <c r="L363" i="72"/>
  <c r="M363" i="72"/>
  <c r="N363" i="72"/>
  <c r="K364" i="72"/>
  <c r="L364" i="72"/>
  <c r="M364" i="72"/>
  <c r="N364" i="72"/>
  <c r="K365" i="72"/>
  <c r="L365" i="72"/>
  <c r="M365" i="72"/>
  <c r="N365" i="72"/>
  <c r="K366" i="72"/>
  <c r="L366" i="72"/>
  <c r="M366" i="72"/>
  <c r="N366" i="72"/>
  <c r="K367" i="72"/>
  <c r="L367" i="72"/>
  <c r="M367" i="72"/>
  <c r="N367" i="72"/>
  <c r="K368" i="72"/>
  <c r="L368" i="72"/>
  <c r="M368" i="72"/>
  <c r="N368" i="72"/>
  <c r="K369" i="72"/>
  <c r="L369" i="72"/>
  <c r="M369" i="72"/>
  <c r="N369" i="72"/>
  <c r="K370" i="72"/>
  <c r="L370" i="72"/>
  <c r="M370" i="72"/>
  <c r="N370" i="72"/>
  <c r="K371" i="72"/>
  <c r="L371" i="72"/>
  <c r="M371" i="72"/>
  <c r="N371" i="72"/>
  <c r="K372" i="72"/>
  <c r="L372" i="72"/>
  <c r="M372" i="72"/>
  <c r="N372" i="72"/>
  <c r="K373" i="72"/>
  <c r="L373" i="72"/>
  <c r="M373" i="72"/>
  <c r="N373" i="72"/>
  <c r="K374" i="72"/>
  <c r="L374" i="72"/>
  <c r="M374" i="72"/>
  <c r="N374" i="72"/>
  <c r="K375" i="72"/>
  <c r="L375" i="72"/>
  <c r="M375" i="72"/>
  <c r="N375" i="72"/>
  <c r="K376" i="72"/>
  <c r="L376" i="72"/>
  <c r="M376" i="72"/>
  <c r="N376" i="72"/>
  <c r="K377" i="72"/>
  <c r="L377" i="72"/>
  <c r="M377" i="72"/>
  <c r="N377" i="72"/>
  <c r="K378" i="72"/>
  <c r="L378" i="72"/>
  <c r="M378" i="72"/>
  <c r="N378" i="72"/>
  <c r="K379" i="72"/>
  <c r="L379" i="72"/>
  <c r="M379" i="72"/>
  <c r="N379" i="72"/>
  <c r="K380" i="72"/>
  <c r="L380" i="72"/>
  <c r="M380" i="72"/>
  <c r="N380" i="72"/>
  <c r="K381" i="72"/>
  <c r="L381" i="72"/>
  <c r="M381" i="72"/>
  <c r="N381" i="72"/>
  <c r="K382" i="72"/>
  <c r="L382" i="72"/>
  <c r="M382" i="72"/>
  <c r="N382" i="72"/>
  <c r="K383" i="72"/>
  <c r="L383" i="72"/>
  <c r="M383" i="72"/>
  <c r="N383" i="72"/>
  <c r="K384" i="72"/>
  <c r="L384" i="72"/>
  <c r="M384" i="72"/>
  <c r="N384" i="72"/>
  <c r="K385" i="72"/>
  <c r="L385" i="72"/>
  <c r="M385" i="72"/>
  <c r="N385" i="72"/>
  <c r="K386" i="72"/>
  <c r="L386" i="72"/>
  <c r="M386" i="72"/>
  <c r="N386" i="72"/>
  <c r="K387" i="72"/>
  <c r="L387" i="72"/>
  <c r="M387" i="72"/>
  <c r="N387" i="72"/>
  <c r="K388" i="72"/>
  <c r="L388" i="72"/>
  <c r="M388" i="72"/>
  <c r="N388" i="72"/>
  <c r="K389" i="72"/>
  <c r="L389" i="72"/>
  <c r="M389" i="72"/>
  <c r="N389" i="72"/>
  <c r="K390" i="72"/>
  <c r="L390" i="72"/>
  <c r="M390" i="72"/>
  <c r="N390" i="72"/>
  <c r="K391" i="72"/>
  <c r="L391" i="72"/>
  <c r="M391" i="72"/>
  <c r="N391" i="72"/>
  <c r="K392" i="72"/>
  <c r="L392" i="72"/>
  <c r="M392" i="72"/>
  <c r="N392" i="72"/>
  <c r="K393" i="72"/>
  <c r="L393" i="72"/>
  <c r="M393" i="72"/>
  <c r="N393" i="72"/>
  <c r="K394" i="72"/>
  <c r="L394" i="72"/>
  <c r="M394" i="72"/>
  <c r="N394" i="72"/>
  <c r="K395" i="72"/>
  <c r="L395" i="72"/>
  <c r="M395" i="72"/>
  <c r="N395" i="72"/>
  <c r="K396" i="72"/>
  <c r="L396" i="72"/>
  <c r="M396" i="72"/>
  <c r="N396" i="72"/>
  <c r="K397" i="72"/>
  <c r="L397" i="72"/>
  <c r="M397" i="72"/>
  <c r="N397" i="72"/>
  <c r="K398" i="72"/>
  <c r="L398" i="72"/>
  <c r="M398" i="72"/>
  <c r="N398" i="72"/>
  <c r="K399" i="72"/>
  <c r="L399" i="72"/>
  <c r="M399" i="72"/>
  <c r="N399" i="72"/>
  <c r="K400" i="72"/>
  <c r="L400" i="72"/>
  <c r="M400" i="72"/>
  <c r="N400" i="72"/>
  <c r="K401" i="72"/>
  <c r="L401" i="72"/>
  <c r="M401" i="72"/>
  <c r="N401" i="72"/>
  <c r="K402" i="72"/>
  <c r="L402" i="72"/>
  <c r="M402" i="72"/>
  <c r="N402" i="72"/>
  <c r="K403" i="72"/>
  <c r="L403" i="72"/>
  <c r="M403" i="72"/>
  <c r="N403" i="72"/>
  <c r="K404" i="72"/>
  <c r="L404" i="72"/>
  <c r="M404" i="72"/>
  <c r="N404" i="72"/>
  <c r="K405" i="72"/>
  <c r="L405" i="72"/>
  <c r="M405" i="72"/>
  <c r="N405" i="72"/>
  <c r="K406" i="72"/>
  <c r="L406" i="72"/>
  <c r="M406" i="72"/>
  <c r="N406" i="72"/>
  <c r="K407" i="72"/>
  <c r="L407" i="72"/>
  <c r="M407" i="72"/>
  <c r="N407" i="72"/>
  <c r="H41" i="75"/>
  <c r="I41" i="75"/>
  <c r="J41" i="75"/>
  <c r="K41" i="75"/>
  <c r="H26" i="75"/>
  <c r="I26" i="75"/>
  <c r="J26" i="75"/>
  <c r="K26" i="75"/>
  <c r="H27" i="75"/>
  <c r="I27" i="75"/>
  <c r="J27" i="75"/>
  <c r="K27" i="75"/>
  <c r="H28" i="75"/>
  <c r="I28" i="75"/>
  <c r="J28" i="75"/>
  <c r="K28" i="75"/>
  <c r="H29" i="75"/>
  <c r="I29" i="75"/>
  <c r="J29" i="75"/>
  <c r="K29" i="75"/>
  <c r="H30" i="75"/>
  <c r="I30" i="75"/>
  <c r="J30" i="75"/>
  <c r="K30" i="75"/>
  <c r="H31" i="75"/>
  <c r="I31" i="75"/>
  <c r="J31" i="75"/>
  <c r="K31" i="75"/>
  <c r="H32" i="75"/>
  <c r="I32" i="75"/>
  <c r="J32" i="75"/>
  <c r="K32" i="75"/>
  <c r="H33" i="75"/>
  <c r="I33" i="75"/>
  <c r="J33" i="75"/>
  <c r="K33" i="75"/>
  <c r="H34" i="75"/>
  <c r="I34" i="75"/>
  <c r="J34" i="75"/>
  <c r="K34" i="75"/>
  <c r="H35" i="75"/>
  <c r="I35" i="75"/>
  <c r="J35" i="75"/>
  <c r="K35" i="75"/>
  <c r="H36" i="75"/>
  <c r="I36" i="75"/>
  <c r="J36" i="75"/>
  <c r="K36" i="75"/>
  <c r="H37" i="75"/>
  <c r="I37" i="75"/>
  <c r="J37" i="75"/>
  <c r="K37" i="75"/>
  <c r="H38" i="75"/>
  <c r="I38" i="75"/>
  <c r="J38" i="75"/>
  <c r="K38" i="75"/>
  <c r="H39" i="75"/>
  <c r="I39" i="75"/>
  <c r="J39" i="75"/>
  <c r="K39" i="75"/>
  <c r="H40" i="75"/>
  <c r="I40" i="75"/>
  <c r="J40" i="75"/>
  <c r="K40" i="75"/>
  <c r="K25" i="75"/>
  <c r="J25" i="75"/>
  <c r="I25" i="75"/>
  <c r="H25" i="75"/>
  <c r="N25" i="72"/>
  <c r="M25" i="72"/>
  <c r="L25" i="72"/>
  <c r="K25" i="72"/>
  <c r="K25" i="74"/>
  <c r="J25" i="74"/>
  <c r="I25" i="74"/>
  <c r="H25" i="74"/>
  <c r="H26" i="77"/>
  <c r="I26" i="77"/>
  <c r="J26" i="77"/>
  <c r="K26" i="77"/>
  <c r="H27" i="77"/>
  <c r="I27" i="77"/>
  <c r="J27" i="77"/>
  <c r="K27" i="77"/>
  <c r="H28" i="77"/>
  <c r="I28" i="77"/>
  <c r="J28" i="77"/>
  <c r="K28" i="77"/>
  <c r="H29" i="77"/>
  <c r="I29" i="77"/>
  <c r="J29" i="77"/>
  <c r="K29" i="77"/>
  <c r="H30" i="77"/>
  <c r="I30" i="77"/>
  <c r="J30" i="77"/>
  <c r="K30" i="77"/>
  <c r="H31" i="77"/>
  <c r="I31" i="77"/>
  <c r="J31" i="77"/>
  <c r="K31" i="77"/>
  <c r="H32" i="77"/>
  <c r="I32" i="77"/>
  <c r="J32" i="77"/>
  <c r="K32" i="77"/>
  <c r="H33" i="77"/>
  <c r="I33" i="77"/>
  <c r="J33" i="77"/>
  <c r="K33" i="77"/>
  <c r="H34" i="77"/>
  <c r="I34" i="77"/>
  <c r="J34" i="77"/>
  <c r="K34" i="77"/>
  <c r="H35" i="77"/>
  <c r="I35" i="77"/>
  <c r="J35" i="77"/>
  <c r="K35" i="77"/>
  <c r="H36" i="77"/>
  <c r="I36" i="77"/>
  <c r="J36" i="77"/>
  <c r="K36" i="77"/>
  <c r="H37" i="77"/>
  <c r="I37" i="77"/>
  <c r="J37" i="77"/>
  <c r="K37" i="77"/>
  <c r="H38" i="77"/>
  <c r="I38" i="77"/>
  <c r="J38" i="77"/>
  <c r="K38" i="77"/>
  <c r="H39" i="77"/>
  <c r="I39" i="77"/>
  <c r="J39" i="77"/>
  <c r="K39" i="77"/>
  <c r="H40" i="77"/>
  <c r="I40" i="77"/>
  <c r="J40" i="77"/>
  <c r="K40" i="77"/>
  <c r="H41" i="77"/>
  <c r="I41" i="77"/>
  <c r="J41" i="77"/>
  <c r="K41" i="77"/>
  <c r="H42" i="77"/>
  <c r="I42" i="77"/>
  <c r="J42" i="77"/>
  <c r="K42" i="77"/>
  <c r="H43" i="77"/>
  <c r="I43" i="77"/>
  <c r="J43" i="77"/>
  <c r="K43" i="77"/>
  <c r="H44" i="77"/>
  <c r="I44" i="77"/>
  <c r="J44" i="77"/>
  <c r="K44" i="77"/>
  <c r="H45" i="77"/>
  <c r="I45" i="77"/>
  <c r="J45" i="77"/>
  <c r="K45" i="77"/>
  <c r="H46" i="77"/>
  <c r="I46" i="77"/>
  <c r="J46" i="77"/>
  <c r="K46" i="77"/>
  <c r="H47" i="77"/>
  <c r="I47" i="77"/>
  <c r="J47" i="77"/>
  <c r="K47" i="77"/>
  <c r="H48" i="77"/>
  <c r="I48" i="77"/>
  <c r="J48" i="77"/>
  <c r="K48" i="77"/>
  <c r="H49" i="77"/>
  <c r="I49" i="77"/>
  <c r="J49" i="77"/>
  <c r="K49" i="77"/>
  <c r="H50" i="77"/>
  <c r="I50" i="77"/>
  <c r="J50" i="77"/>
  <c r="K50" i="77"/>
  <c r="H51" i="77"/>
  <c r="I51" i="77"/>
  <c r="J51" i="77"/>
  <c r="K51" i="77"/>
  <c r="H52" i="77"/>
  <c r="I52" i="77"/>
  <c r="J52" i="77"/>
  <c r="K52" i="77"/>
  <c r="H53" i="77"/>
  <c r="I53" i="77"/>
  <c r="J53" i="77"/>
  <c r="K53" i="77"/>
  <c r="H54" i="77"/>
  <c r="I54" i="77"/>
  <c r="J54" i="77"/>
  <c r="K54" i="77"/>
  <c r="H55" i="77"/>
  <c r="I55" i="77"/>
  <c r="J55" i="77"/>
  <c r="K55" i="77"/>
  <c r="H56" i="77"/>
  <c r="I56" i="77"/>
  <c r="J56" i="77"/>
  <c r="K56" i="77"/>
  <c r="H57" i="77"/>
  <c r="I57" i="77"/>
  <c r="J57" i="77"/>
  <c r="K57" i="77"/>
  <c r="H58" i="77"/>
  <c r="I58" i="77"/>
  <c r="J58" i="77"/>
  <c r="K58" i="77"/>
  <c r="H59" i="77"/>
  <c r="I59" i="77"/>
  <c r="J59" i="77"/>
  <c r="K59" i="77"/>
  <c r="H60" i="77"/>
  <c r="I60" i="77"/>
  <c r="J60" i="77"/>
  <c r="K60" i="77"/>
  <c r="H61" i="77"/>
  <c r="I61" i="77"/>
  <c r="J61" i="77"/>
  <c r="K61" i="77"/>
  <c r="H62" i="77"/>
  <c r="I62" i="77"/>
  <c r="J62" i="77"/>
  <c r="K62" i="77"/>
  <c r="H63" i="77"/>
  <c r="I63" i="77"/>
  <c r="J63" i="77"/>
  <c r="K63" i="77"/>
  <c r="H64" i="77"/>
  <c r="I64" i="77"/>
  <c r="J64" i="77"/>
  <c r="K64" i="77"/>
  <c r="H65" i="77"/>
  <c r="I65" i="77"/>
  <c r="J65" i="77"/>
  <c r="K65" i="77"/>
  <c r="H66" i="77"/>
  <c r="I66" i="77"/>
  <c r="J66" i="77"/>
  <c r="K66" i="77"/>
  <c r="H67" i="77"/>
  <c r="I67" i="77"/>
  <c r="J67" i="77"/>
  <c r="K67" i="77"/>
  <c r="H68" i="77"/>
  <c r="I68" i="77"/>
  <c r="J68" i="77"/>
  <c r="K68" i="77"/>
  <c r="H69" i="77"/>
  <c r="I69" i="77"/>
  <c r="J69" i="77"/>
  <c r="K69" i="77"/>
  <c r="H70" i="77"/>
  <c r="I70" i="77"/>
  <c r="J70" i="77"/>
  <c r="K70" i="77"/>
  <c r="H71" i="77"/>
  <c r="I71" i="77"/>
  <c r="J71" i="77"/>
  <c r="K71" i="77"/>
  <c r="H72" i="77"/>
  <c r="I72" i="77"/>
  <c r="J72" i="77"/>
  <c r="K72" i="77"/>
  <c r="H73" i="77"/>
  <c r="I73" i="77"/>
  <c r="J73" i="77"/>
  <c r="K73" i="77"/>
  <c r="H74" i="77"/>
  <c r="I74" i="77"/>
  <c r="J74" i="77"/>
  <c r="K74" i="77"/>
  <c r="H75" i="77"/>
  <c r="I75" i="77"/>
  <c r="J75" i="77"/>
  <c r="K75" i="77"/>
  <c r="H76" i="77"/>
  <c r="I76" i="77"/>
  <c r="J76" i="77"/>
  <c r="K76" i="77"/>
  <c r="H77" i="77"/>
  <c r="I77" i="77"/>
  <c r="J77" i="77"/>
  <c r="K77" i="77"/>
  <c r="H78" i="77"/>
  <c r="I78" i="77"/>
  <c r="J78" i="77"/>
  <c r="K78" i="77"/>
  <c r="H79" i="77"/>
  <c r="I79" i="77"/>
  <c r="J79" i="77"/>
  <c r="K79" i="77"/>
  <c r="H80" i="77"/>
  <c r="I80" i="77"/>
  <c r="J80" i="77"/>
  <c r="K80" i="77"/>
  <c r="H81" i="77"/>
  <c r="I81" i="77"/>
  <c r="J81" i="77"/>
  <c r="K81" i="77"/>
  <c r="H82" i="77"/>
  <c r="I82" i="77"/>
  <c r="J82" i="77"/>
  <c r="K82" i="77"/>
  <c r="H83" i="77"/>
  <c r="I83" i="77"/>
  <c r="J83" i="77"/>
  <c r="K83" i="77"/>
  <c r="K25" i="77"/>
  <c r="J25" i="77"/>
  <c r="I25" i="77"/>
  <c r="H25" i="77"/>
  <c r="H25" i="68"/>
  <c r="H26" i="68"/>
  <c r="I26" i="68"/>
  <c r="J26" i="68"/>
  <c r="K26" i="68"/>
  <c r="H27" i="68"/>
  <c r="I27" i="68"/>
  <c r="J27" i="68"/>
  <c r="K27" i="68"/>
  <c r="H28" i="68"/>
  <c r="I28" i="68"/>
  <c r="J28" i="68"/>
  <c r="K28" i="68"/>
  <c r="H29" i="68"/>
  <c r="I29" i="68"/>
  <c r="J29" i="68"/>
  <c r="K29" i="68"/>
  <c r="H30" i="68"/>
  <c r="I30" i="68"/>
  <c r="J30" i="68"/>
  <c r="K30" i="68"/>
  <c r="H31" i="68"/>
  <c r="I31" i="68"/>
  <c r="J31" i="68"/>
  <c r="K31" i="68"/>
  <c r="H32" i="68"/>
  <c r="I32" i="68"/>
  <c r="J32" i="68"/>
  <c r="K32" i="68"/>
  <c r="H33" i="68"/>
  <c r="I33" i="68"/>
  <c r="J33" i="68"/>
  <c r="K33" i="68"/>
  <c r="H34" i="68"/>
  <c r="I34" i="68"/>
  <c r="J34" i="68"/>
  <c r="K34" i="68"/>
  <c r="H35" i="68"/>
  <c r="I35" i="68"/>
  <c r="J35" i="68"/>
  <c r="K35" i="68"/>
  <c r="H36" i="68"/>
  <c r="I36" i="68"/>
  <c r="J36" i="68"/>
  <c r="K36" i="68"/>
  <c r="H37" i="68"/>
  <c r="I37" i="68"/>
  <c r="J37" i="68"/>
  <c r="K37" i="68"/>
  <c r="H38" i="68"/>
  <c r="I38" i="68"/>
  <c r="J38" i="68"/>
  <c r="K38" i="68"/>
  <c r="H39" i="68"/>
  <c r="I39" i="68"/>
  <c r="J39" i="68"/>
  <c r="K39" i="68"/>
  <c r="H40" i="68"/>
  <c r="I40" i="68"/>
  <c r="J40" i="68"/>
  <c r="K40" i="68"/>
  <c r="H41" i="68"/>
  <c r="I41" i="68"/>
  <c r="J41" i="68"/>
  <c r="K41" i="68"/>
  <c r="H42" i="68"/>
  <c r="I42" i="68"/>
  <c r="J42" i="68"/>
  <c r="K42" i="68"/>
  <c r="H43" i="68"/>
  <c r="I43" i="68"/>
  <c r="J43" i="68"/>
  <c r="K43" i="68"/>
  <c r="H44" i="68"/>
  <c r="I44" i="68"/>
  <c r="J44" i="68"/>
  <c r="K44" i="68"/>
  <c r="H45" i="68"/>
  <c r="I45" i="68"/>
  <c r="J45" i="68"/>
  <c r="K45" i="68"/>
  <c r="H46" i="68"/>
  <c r="I46" i="68"/>
  <c r="J46" i="68"/>
  <c r="K46" i="68"/>
  <c r="H47" i="68"/>
  <c r="I47" i="68"/>
  <c r="J47" i="68"/>
  <c r="K47" i="68"/>
  <c r="H48" i="68"/>
  <c r="I48" i="68"/>
  <c r="J48" i="68"/>
  <c r="K48" i="68"/>
  <c r="H49" i="68"/>
  <c r="I49" i="68"/>
  <c r="J49" i="68"/>
  <c r="K49" i="68"/>
  <c r="H50" i="68"/>
  <c r="I50" i="68"/>
  <c r="J50" i="68"/>
  <c r="K50" i="68"/>
  <c r="H51" i="68"/>
  <c r="I51" i="68"/>
  <c r="J51" i="68"/>
  <c r="K51" i="68"/>
  <c r="H52" i="68"/>
  <c r="I52" i="68"/>
  <c r="J52" i="68"/>
  <c r="K52" i="68"/>
  <c r="H53" i="68"/>
  <c r="I53" i="68"/>
  <c r="J53" i="68"/>
  <c r="K53" i="68"/>
  <c r="H54" i="68"/>
  <c r="I54" i="68"/>
  <c r="J54" i="68"/>
  <c r="K54" i="68"/>
  <c r="H55" i="68"/>
  <c r="I55" i="68"/>
  <c r="J55" i="68"/>
  <c r="K55" i="68"/>
  <c r="H56" i="68"/>
  <c r="I56" i="68"/>
  <c r="J56" i="68"/>
  <c r="K56" i="68"/>
  <c r="H57" i="68"/>
  <c r="I57" i="68"/>
  <c r="J57" i="68"/>
  <c r="K57" i="68"/>
  <c r="H58" i="68"/>
  <c r="I58" i="68"/>
  <c r="J58" i="68"/>
  <c r="K58" i="68"/>
  <c r="H59" i="68"/>
  <c r="I59" i="68"/>
  <c r="J59" i="68"/>
  <c r="K59" i="68"/>
  <c r="H60" i="68"/>
  <c r="I60" i="68"/>
  <c r="J60" i="68"/>
  <c r="K60" i="68"/>
  <c r="H61" i="68"/>
  <c r="I61" i="68"/>
  <c r="J61" i="68"/>
  <c r="K61" i="68"/>
  <c r="H62" i="68"/>
  <c r="I62" i="68"/>
  <c r="J62" i="68"/>
  <c r="K62" i="68"/>
  <c r="H63" i="68"/>
  <c r="I63" i="68"/>
  <c r="J63" i="68"/>
  <c r="K63" i="68"/>
  <c r="H64" i="68"/>
  <c r="I64" i="68"/>
  <c r="J64" i="68"/>
  <c r="K64" i="68"/>
  <c r="H65" i="68"/>
  <c r="I65" i="68"/>
  <c r="J65" i="68"/>
  <c r="K65" i="68"/>
  <c r="H66" i="68"/>
  <c r="I66" i="68"/>
  <c r="J66" i="68"/>
  <c r="K66" i="68"/>
  <c r="H67" i="68"/>
  <c r="I67" i="68"/>
  <c r="J67" i="68"/>
  <c r="K67" i="68"/>
  <c r="H68" i="68"/>
  <c r="I68" i="68"/>
  <c r="J68" i="68"/>
  <c r="K68" i="68"/>
  <c r="H69" i="68"/>
  <c r="I69" i="68"/>
  <c r="J69" i="68"/>
  <c r="K69" i="68"/>
  <c r="H70" i="68"/>
  <c r="I70" i="68"/>
  <c r="J70" i="68"/>
  <c r="K70" i="68"/>
  <c r="H71" i="68"/>
  <c r="I71" i="68"/>
  <c r="J71" i="68"/>
  <c r="K71" i="68"/>
  <c r="H72" i="68"/>
  <c r="I72" i="68"/>
  <c r="J72" i="68"/>
  <c r="K72" i="68"/>
  <c r="H73" i="68"/>
  <c r="I73" i="68"/>
  <c r="J73" i="68"/>
  <c r="K73" i="68"/>
  <c r="H74" i="68"/>
  <c r="I74" i="68"/>
  <c r="J74" i="68"/>
  <c r="K74" i="68"/>
  <c r="H75" i="68"/>
  <c r="I75" i="68"/>
  <c r="J75" i="68"/>
  <c r="K75" i="68"/>
  <c r="H76" i="68"/>
  <c r="I76" i="68"/>
  <c r="J76" i="68"/>
  <c r="K76" i="68"/>
  <c r="H77" i="68"/>
  <c r="I77" i="68"/>
  <c r="J77" i="68"/>
  <c r="K77" i="68"/>
  <c r="H78" i="68"/>
  <c r="I78" i="68"/>
  <c r="J78" i="68"/>
  <c r="K78" i="68"/>
  <c r="H79" i="68"/>
  <c r="I79" i="68"/>
  <c r="J79" i="68"/>
  <c r="K79" i="68"/>
  <c r="H80" i="68"/>
  <c r="I80" i="68"/>
  <c r="J80" i="68"/>
  <c r="K80" i="68"/>
  <c r="H81" i="68"/>
  <c r="I81" i="68"/>
  <c r="J81" i="68"/>
  <c r="K81" i="68"/>
  <c r="H82" i="68"/>
  <c r="I82" i="68"/>
  <c r="J82" i="68"/>
  <c r="K82" i="68"/>
  <c r="H83" i="68"/>
  <c r="I83" i="68"/>
  <c r="J83" i="68"/>
  <c r="K83" i="68"/>
  <c r="K25" i="68"/>
  <c r="J25" i="68"/>
  <c r="I25" i="68"/>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2" i="5"/>
  <c r="E88" i="71"/>
  <c r="G83" i="77" l="1"/>
  <c r="E83" i="77"/>
  <c r="C83" i="77"/>
  <c r="G82" i="77"/>
  <c r="E82" i="77"/>
  <c r="C82" i="77"/>
  <c r="G81" i="77"/>
  <c r="E81" i="77"/>
  <c r="C81" i="77"/>
  <c r="G80" i="77"/>
  <c r="E80" i="77"/>
  <c r="C80" i="77"/>
  <c r="G79" i="77"/>
  <c r="E79" i="77"/>
  <c r="C79" i="77"/>
  <c r="G78" i="77"/>
  <c r="E78" i="77"/>
  <c r="C78" i="77"/>
  <c r="G77" i="77"/>
  <c r="E77" i="77"/>
  <c r="C77" i="77"/>
  <c r="G76" i="77"/>
  <c r="E76" i="77"/>
  <c r="C76" i="77"/>
  <c r="G75" i="77"/>
  <c r="E75" i="77"/>
  <c r="C75" i="77"/>
  <c r="G74" i="77"/>
  <c r="E74" i="77"/>
  <c r="C74" i="77"/>
  <c r="G73" i="77"/>
  <c r="E73" i="77"/>
  <c r="C73" i="77"/>
  <c r="G72" i="77"/>
  <c r="E72" i="77"/>
  <c r="C72" i="77"/>
  <c r="G71" i="77"/>
  <c r="E71" i="77"/>
  <c r="C71" i="77"/>
  <c r="G70" i="77"/>
  <c r="E70" i="77"/>
  <c r="C70" i="77"/>
  <c r="G69" i="77"/>
  <c r="E69" i="77"/>
  <c r="C69" i="77"/>
  <c r="G68" i="77"/>
  <c r="E68" i="77"/>
  <c r="C68" i="77"/>
  <c r="G67" i="77"/>
  <c r="E67" i="77"/>
  <c r="C67" i="77"/>
  <c r="G66" i="77"/>
  <c r="E66" i="77"/>
  <c r="C66" i="77"/>
  <c r="G65" i="77"/>
  <c r="E65" i="77"/>
  <c r="C65" i="77"/>
  <c r="G64" i="77"/>
  <c r="E64" i="77"/>
  <c r="C64" i="77"/>
  <c r="G63" i="77"/>
  <c r="E63" i="77"/>
  <c r="C63" i="77"/>
  <c r="G62" i="77"/>
  <c r="E62" i="77"/>
  <c r="C62" i="77"/>
  <c r="G61" i="77"/>
  <c r="E61" i="77"/>
  <c r="C61" i="77"/>
  <c r="G60" i="77"/>
  <c r="E60" i="77"/>
  <c r="C60" i="77"/>
  <c r="G59" i="77"/>
  <c r="E59" i="77"/>
  <c r="C59" i="77"/>
  <c r="G58" i="77"/>
  <c r="E58" i="77"/>
  <c r="C58" i="77"/>
  <c r="G57" i="77"/>
  <c r="E57" i="77"/>
  <c r="C57" i="77"/>
  <c r="G56" i="77"/>
  <c r="E56" i="77"/>
  <c r="C56" i="77"/>
  <c r="G55" i="77"/>
  <c r="E55" i="77"/>
  <c r="C55" i="77"/>
  <c r="G54" i="77"/>
  <c r="E54" i="77"/>
  <c r="C54" i="77"/>
  <c r="G53" i="77"/>
  <c r="E53" i="77"/>
  <c r="C53" i="77"/>
  <c r="G52" i="77"/>
  <c r="E52" i="77"/>
  <c r="C52" i="77"/>
  <c r="G51" i="77"/>
  <c r="E51" i="77"/>
  <c r="C51" i="77"/>
  <c r="G50" i="77"/>
  <c r="E50" i="77"/>
  <c r="C50" i="77"/>
  <c r="G49" i="77"/>
  <c r="E49" i="77"/>
  <c r="C49" i="77"/>
  <c r="G48" i="77"/>
  <c r="E48" i="77"/>
  <c r="C48" i="77"/>
  <c r="G47" i="77"/>
  <c r="E47" i="77"/>
  <c r="C47" i="77"/>
  <c r="G46" i="77"/>
  <c r="E46" i="77"/>
  <c r="C46" i="77"/>
  <c r="G45" i="77"/>
  <c r="E45" i="77"/>
  <c r="C45" i="77"/>
  <c r="G44" i="77"/>
  <c r="E44" i="77"/>
  <c r="C44" i="77"/>
  <c r="G43" i="77"/>
  <c r="E43" i="77"/>
  <c r="C43" i="77"/>
  <c r="G42" i="77"/>
  <c r="E42" i="77"/>
  <c r="C42" i="77"/>
  <c r="G41" i="77"/>
  <c r="E41" i="77"/>
  <c r="C41" i="77"/>
  <c r="G40" i="77"/>
  <c r="E40" i="77"/>
  <c r="C40" i="77"/>
  <c r="G39" i="77"/>
  <c r="E39" i="77"/>
  <c r="C39" i="77"/>
  <c r="G38" i="77"/>
  <c r="E38" i="77"/>
  <c r="C38" i="77"/>
  <c r="G37" i="77"/>
  <c r="E37" i="77"/>
  <c r="C37" i="77"/>
  <c r="E36" i="77"/>
  <c r="C36" i="77"/>
  <c r="E35" i="77"/>
  <c r="C35" i="77"/>
  <c r="E34" i="77"/>
  <c r="C34" i="77"/>
  <c r="E33" i="77"/>
  <c r="C33" i="77"/>
  <c r="E32" i="77"/>
  <c r="C32" i="77"/>
  <c r="E31" i="77"/>
  <c r="C31" i="77"/>
  <c r="E30" i="77"/>
  <c r="C30" i="77"/>
  <c r="E29" i="77"/>
  <c r="C29" i="77"/>
  <c r="E28" i="77"/>
  <c r="C28" i="77"/>
  <c r="E27" i="77"/>
  <c r="C27" i="77"/>
  <c r="E26" i="77"/>
  <c r="C26" i="77"/>
  <c r="E25" i="77"/>
  <c r="C25" i="77"/>
  <c r="K24" i="77"/>
  <c r="J24" i="77"/>
  <c r="I24" i="77"/>
  <c r="H24" i="77"/>
  <c r="G24" i="77"/>
  <c r="E24" i="77"/>
  <c r="C24" i="77"/>
  <c r="L18" i="77"/>
  <c r="K18" i="77"/>
  <c r="J18" i="77"/>
  <c r="I18" i="77"/>
  <c r="H18" i="77"/>
  <c r="I9" i="77"/>
  <c r="I7" i="77"/>
  <c r="I3" i="77"/>
  <c r="H564" i="63"/>
  <c r="H566" i="63"/>
  <c r="H570" i="63"/>
  <c r="H572" i="63"/>
  <c r="H576" i="63"/>
  <c r="H579" i="63"/>
  <c r="H580" i="63"/>
  <c r="H593" i="63"/>
  <c r="H594" i="63"/>
  <c r="H595" i="63"/>
  <c r="H599" i="63"/>
  <c r="H611" i="63"/>
  <c r="H613" i="63"/>
  <c r="H616" i="63"/>
  <c r="H617" i="63"/>
  <c r="H623" i="63"/>
  <c r="H627" i="63"/>
  <c r="H628" i="63"/>
  <c r="H629" i="63"/>
  <c r="H630" i="63"/>
  <c r="H631" i="63"/>
  <c r="H634" i="63"/>
  <c r="H635" i="63"/>
  <c r="H636" i="63"/>
  <c r="H637" i="63"/>
  <c r="H638" i="63"/>
  <c r="H640" i="63"/>
  <c r="H642" i="63"/>
  <c r="H644" i="63"/>
  <c r="H646" i="63"/>
  <c r="H649" i="63"/>
  <c r="H650" i="63"/>
  <c r="H651" i="63"/>
  <c r="H653" i="63"/>
  <c r="H654" i="63"/>
  <c r="H655" i="63"/>
  <c r="H657" i="63"/>
  <c r="H658" i="63"/>
  <c r="H659" i="63"/>
  <c r="H660" i="63"/>
  <c r="H663" i="63"/>
  <c r="H664" i="63"/>
  <c r="H665" i="63"/>
  <c r="H666" i="63"/>
  <c r="H668" i="63"/>
  <c r="H671" i="63"/>
  <c r="H672" i="63"/>
  <c r="H676" i="63"/>
  <c r="H677" i="63"/>
  <c r="H681" i="63"/>
  <c r="H683" i="63"/>
  <c r="H684" i="63"/>
  <c r="H685" i="63"/>
  <c r="H691" i="63"/>
  <c r="H696" i="63"/>
  <c r="H697" i="63"/>
  <c r="H698" i="63"/>
  <c r="H699" i="63"/>
  <c r="H703" i="63"/>
  <c r="H704" i="63"/>
  <c r="H705" i="63"/>
  <c r="H709" i="63"/>
  <c r="H710" i="63"/>
  <c r="H711" i="63"/>
  <c r="H714" i="63"/>
  <c r="H718" i="63"/>
  <c r="H719" i="63"/>
  <c r="H723" i="63"/>
  <c r="H726" i="63"/>
  <c r="H730" i="63"/>
  <c r="H731" i="63"/>
  <c r="H732" i="63"/>
  <c r="H734" i="63"/>
  <c r="H735" i="63"/>
  <c r="H736" i="63"/>
  <c r="H739" i="63"/>
  <c r="H742" i="63"/>
  <c r="H743" i="63"/>
  <c r="H744" i="63"/>
  <c r="H747" i="63"/>
  <c r="H748" i="63"/>
  <c r="H753" i="63"/>
  <c r="H754" i="63"/>
  <c r="H762" i="63"/>
  <c r="H767" i="63"/>
  <c r="H775" i="63"/>
  <c r="H780" i="63"/>
  <c r="H782" i="63"/>
  <c r="H783" i="63"/>
  <c r="H788" i="63"/>
  <c r="H483" i="63"/>
  <c r="H790" i="63"/>
  <c r="H796" i="63"/>
  <c r="H506" i="63"/>
  <c r="H806" i="63"/>
  <c r="H544" i="63"/>
  <c r="H820" i="63"/>
  <c r="H821" i="63"/>
  <c r="H824" i="63"/>
  <c r="H825" i="63"/>
  <c r="H586" i="63"/>
  <c r="H832" i="63"/>
  <c r="H836" i="63"/>
  <c r="H837" i="63"/>
  <c r="H838" i="63"/>
  <c r="H840" i="63"/>
  <c r="H842" i="63"/>
  <c r="H843" i="63"/>
  <c r="H844" i="63"/>
  <c r="H846" i="63"/>
  <c r="H847" i="63"/>
  <c r="H848" i="63"/>
  <c r="H850" i="63"/>
  <c r="H851" i="63"/>
  <c r="H853" i="63"/>
  <c r="H855" i="63"/>
  <c r="H857" i="63"/>
  <c r="H858" i="63"/>
  <c r="H859" i="63"/>
  <c r="H860" i="63"/>
  <c r="H862" i="63"/>
  <c r="H863" i="63"/>
  <c r="H864" i="63"/>
  <c r="H866" i="63"/>
  <c r="H868" i="63"/>
  <c r="H870" i="63"/>
  <c r="H873" i="63"/>
  <c r="H874" i="63"/>
  <c r="H876" i="63"/>
  <c r="H877" i="63"/>
  <c r="H879" i="63"/>
  <c r="H880" i="63"/>
  <c r="H881" i="63"/>
  <c r="H884" i="63"/>
  <c r="H885" i="63"/>
  <c r="H887" i="63"/>
  <c r="H888" i="63"/>
  <c r="H889" i="63"/>
  <c r="H890" i="63"/>
  <c r="H893" i="63"/>
  <c r="H894" i="63"/>
  <c r="H899" i="63"/>
  <c r="H901" i="63"/>
  <c r="H902" i="63"/>
  <c r="H903" i="63"/>
  <c r="H943" i="63"/>
  <c r="H946" i="63"/>
  <c r="H948" i="63"/>
  <c r="H949" i="63"/>
  <c r="H952" i="63"/>
  <c r="H953" i="63"/>
  <c r="H963" i="63"/>
  <c r="H968" i="63"/>
  <c r="H970" i="63"/>
  <c r="H975" i="63"/>
  <c r="H977" i="63"/>
  <c r="H982" i="63"/>
  <c r="H987" i="63"/>
  <c r="H989" i="63"/>
  <c r="H994" i="63"/>
  <c r="H999" i="63"/>
  <c r="H1000" i="63"/>
  <c r="H1015" i="63"/>
  <c r="H1016" i="63"/>
  <c r="H1019" i="63"/>
  <c r="H1020" i="63"/>
  <c r="H157" i="63"/>
  <c r="H162" i="63"/>
  <c r="H172" i="63"/>
  <c r="H186" i="63"/>
  <c r="H192" i="63"/>
  <c r="H199" i="63"/>
  <c r="H214" i="63"/>
  <c r="H434" i="63"/>
  <c r="H437" i="63"/>
  <c r="H464" i="63"/>
  <c r="H469" i="63"/>
  <c r="H472" i="63"/>
  <c r="H481" i="63"/>
  <c r="H488" i="63"/>
  <c r="H491" i="63"/>
  <c r="H500" i="63"/>
  <c r="H501" i="63"/>
  <c r="H505" i="63"/>
  <c r="H525" i="63"/>
  <c r="H531" i="63"/>
  <c r="H535" i="63"/>
  <c r="H538" i="63"/>
  <c r="H549" i="63"/>
  <c r="H565" i="63"/>
  <c r="H585" i="63"/>
  <c r="H607" i="63"/>
  <c r="H727" i="63"/>
  <c r="H785" i="63"/>
  <c r="H791" i="63"/>
  <c r="H797" i="63"/>
  <c r="H800" i="63"/>
  <c r="H918" i="63"/>
  <c r="H193" i="63"/>
  <c r="H201" i="63"/>
  <c r="H203" i="63"/>
  <c r="H205" i="63"/>
  <c r="H208" i="63"/>
  <c r="H210" i="63"/>
  <c r="H211" i="63"/>
  <c r="H215" i="63"/>
  <c r="H216" i="63"/>
  <c r="H289" i="63"/>
  <c r="H314" i="63"/>
  <c r="H326" i="63"/>
  <c r="H343" i="63"/>
  <c r="H356" i="63"/>
  <c r="E34" i="74" l="1"/>
  <c r="F90" i="76"/>
  <c r="D90" i="76"/>
  <c r="F89" i="76"/>
  <c r="D89" i="76"/>
  <c r="F88" i="76"/>
  <c r="D88" i="76"/>
  <c r="F87" i="76"/>
  <c r="D87" i="76"/>
  <c r="F86" i="76"/>
  <c r="D86" i="76"/>
  <c r="F85" i="76"/>
  <c r="D85" i="76"/>
  <c r="F84" i="76"/>
  <c r="D84" i="76"/>
  <c r="F83" i="76"/>
  <c r="D83" i="76"/>
  <c r="F82" i="76"/>
  <c r="D82" i="76"/>
  <c r="F81" i="76"/>
  <c r="D81" i="76"/>
  <c r="F80" i="76"/>
  <c r="D80" i="76"/>
  <c r="F79" i="76"/>
  <c r="D79" i="76"/>
  <c r="F78" i="76"/>
  <c r="D78" i="76"/>
  <c r="F77" i="76"/>
  <c r="D77" i="76"/>
  <c r="F76" i="76"/>
  <c r="D76" i="76"/>
  <c r="F75" i="76"/>
  <c r="D75" i="76"/>
  <c r="F74" i="76"/>
  <c r="D74" i="76"/>
  <c r="F73" i="76"/>
  <c r="D73" i="76"/>
  <c r="F72" i="76"/>
  <c r="D72" i="76"/>
  <c r="F71" i="76"/>
  <c r="D71" i="76"/>
  <c r="F70" i="76"/>
  <c r="D70" i="76"/>
  <c r="F69" i="76"/>
  <c r="D69" i="76"/>
  <c r="F68" i="76"/>
  <c r="D68" i="76"/>
  <c r="F67" i="76"/>
  <c r="D67" i="76"/>
  <c r="F66" i="76"/>
  <c r="D66" i="76"/>
  <c r="F65" i="76"/>
  <c r="D65" i="76"/>
  <c r="F64" i="76"/>
  <c r="D64" i="76"/>
  <c r="F63" i="76"/>
  <c r="D63" i="76"/>
  <c r="F62" i="76"/>
  <c r="D62" i="76"/>
  <c r="F61" i="76"/>
  <c r="D61" i="76"/>
  <c r="F60" i="76"/>
  <c r="D60" i="76"/>
  <c r="F59" i="76"/>
  <c r="D59" i="76"/>
  <c r="F58" i="76"/>
  <c r="D58" i="76"/>
  <c r="F57" i="76"/>
  <c r="D57" i="76"/>
  <c r="F56" i="76"/>
  <c r="D56" i="76"/>
  <c r="F55" i="76"/>
  <c r="D55" i="76"/>
  <c r="F54" i="76"/>
  <c r="D54" i="76"/>
  <c r="F53" i="76"/>
  <c r="D53" i="76"/>
  <c r="F52" i="76"/>
  <c r="D52" i="76"/>
  <c r="F51" i="76"/>
  <c r="D51" i="76"/>
  <c r="F50" i="76"/>
  <c r="D50" i="76"/>
  <c r="F49" i="76"/>
  <c r="D49" i="76"/>
  <c r="F48" i="76"/>
  <c r="D48" i="76"/>
  <c r="F47" i="76"/>
  <c r="D47" i="76"/>
  <c r="F46" i="76"/>
  <c r="D46" i="76"/>
  <c r="F45" i="76"/>
  <c r="D45" i="76"/>
  <c r="F44" i="76"/>
  <c r="D44" i="76"/>
  <c r="F43" i="76"/>
  <c r="D43" i="76"/>
  <c r="F42" i="76"/>
  <c r="D42" i="76"/>
  <c r="F41" i="76"/>
  <c r="D41" i="76"/>
  <c r="F40" i="76"/>
  <c r="D40" i="76"/>
  <c r="F39" i="76"/>
  <c r="D39" i="76"/>
  <c r="F38" i="76"/>
  <c r="D38" i="76"/>
  <c r="F37" i="76"/>
  <c r="D37" i="76"/>
  <c r="F36" i="76"/>
  <c r="D36" i="76"/>
  <c r="F35" i="76"/>
  <c r="D35" i="76"/>
  <c r="F34" i="76"/>
  <c r="D34" i="76"/>
  <c r="F33" i="76"/>
  <c r="D33" i="76"/>
  <c r="F32" i="76"/>
  <c r="D32" i="76"/>
  <c r="F31" i="76"/>
  <c r="D31" i="76"/>
  <c r="F30" i="76"/>
  <c r="D30" i="76"/>
  <c r="F29" i="76"/>
  <c r="D29" i="76"/>
  <c r="F28" i="76"/>
  <c r="D28" i="76"/>
  <c r="F27" i="76"/>
  <c r="D27" i="76"/>
  <c r="F26" i="76"/>
  <c r="D26" i="76"/>
  <c r="F25" i="76"/>
  <c r="D25" i="76"/>
  <c r="L24" i="76"/>
  <c r="K24" i="76"/>
  <c r="J24" i="76"/>
  <c r="I24" i="76"/>
  <c r="H24" i="76"/>
  <c r="F24" i="76"/>
  <c r="D24" i="76"/>
  <c r="M18" i="76"/>
  <c r="L18" i="76"/>
  <c r="K18" i="76"/>
  <c r="J18" i="76"/>
  <c r="I18" i="76"/>
  <c r="J9" i="76"/>
  <c r="J7" i="76"/>
  <c r="J3" i="76"/>
  <c r="G41" i="75"/>
  <c r="E41" i="75"/>
  <c r="C41" i="75"/>
  <c r="G40" i="75"/>
  <c r="E40" i="75"/>
  <c r="C40" i="75"/>
  <c r="G39" i="75"/>
  <c r="E39" i="75"/>
  <c r="C39" i="75"/>
  <c r="G38" i="75"/>
  <c r="E38" i="75"/>
  <c r="C38" i="75"/>
  <c r="G37" i="75"/>
  <c r="E37" i="75"/>
  <c r="C37" i="75"/>
  <c r="G36" i="75"/>
  <c r="E36" i="75"/>
  <c r="C36" i="75"/>
  <c r="E35" i="75"/>
  <c r="C35" i="75"/>
  <c r="E34" i="75"/>
  <c r="C34" i="75"/>
  <c r="E33" i="75"/>
  <c r="C33" i="75"/>
  <c r="E32" i="75"/>
  <c r="C32" i="75"/>
  <c r="E31" i="75"/>
  <c r="C31" i="75"/>
  <c r="E30" i="75"/>
  <c r="C30" i="75"/>
  <c r="E29" i="75"/>
  <c r="C29" i="75"/>
  <c r="E28" i="75"/>
  <c r="C28" i="75"/>
  <c r="E27" i="75"/>
  <c r="C27" i="75"/>
  <c r="E26" i="75"/>
  <c r="C26" i="75"/>
  <c r="E25" i="75"/>
  <c r="C25" i="75"/>
  <c r="K24" i="75"/>
  <c r="J24" i="75"/>
  <c r="I24" i="75"/>
  <c r="H24" i="75"/>
  <c r="G24" i="75"/>
  <c r="E24" i="75"/>
  <c r="C24" i="75"/>
  <c r="L18" i="75"/>
  <c r="K18" i="75"/>
  <c r="J18" i="75"/>
  <c r="I18" i="75"/>
  <c r="H18" i="75"/>
  <c r="I9" i="75"/>
  <c r="I7" i="75"/>
  <c r="I3" i="75"/>
  <c r="E26" i="74" l="1"/>
  <c r="E27" i="74"/>
  <c r="E28" i="74"/>
  <c r="E29" i="74"/>
  <c r="E30" i="74"/>
  <c r="E31" i="74"/>
  <c r="E32" i="74"/>
  <c r="E33" i="74"/>
  <c r="E35" i="74"/>
  <c r="E36" i="74"/>
  <c r="E37" i="74"/>
  <c r="E38" i="74"/>
  <c r="E39" i="74"/>
  <c r="E40" i="74"/>
  <c r="E41" i="74"/>
  <c r="E42" i="74"/>
  <c r="E43" i="74"/>
  <c r="E44" i="74"/>
  <c r="E45" i="74"/>
  <c r="E46" i="74"/>
  <c r="E47" i="74"/>
  <c r="C26" i="74"/>
  <c r="C27" i="74"/>
  <c r="C28" i="74"/>
  <c r="C29" i="74"/>
  <c r="C30" i="74"/>
  <c r="C31" i="74"/>
  <c r="C32" i="74"/>
  <c r="C33" i="74"/>
  <c r="C34" i="74"/>
  <c r="C35" i="74"/>
  <c r="C36" i="74"/>
  <c r="C37" i="74"/>
  <c r="C38" i="74"/>
  <c r="C39" i="74"/>
  <c r="C40" i="74"/>
  <c r="C41" i="74"/>
  <c r="C42" i="74"/>
  <c r="C43" i="74"/>
  <c r="C44" i="74"/>
  <c r="C45" i="74"/>
  <c r="C46" i="74"/>
  <c r="C47" i="74"/>
  <c r="E25" i="74"/>
  <c r="C25" i="74"/>
  <c r="K24" i="74"/>
  <c r="J24" i="74"/>
  <c r="I24" i="74"/>
  <c r="H24" i="74"/>
  <c r="G24" i="74"/>
  <c r="E24" i="74"/>
  <c r="C24" i="74"/>
  <c r="L18" i="74"/>
  <c r="K18" i="74"/>
  <c r="J18" i="74"/>
  <c r="I18" i="74"/>
  <c r="H18" i="74"/>
  <c r="I9" i="74"/>
  <c r="I7" i="74"/>
  <c r="I3" i="74"/>
  <c r="F26" i="72"/>
  <c r="F27" i="72"/>
  <c r="F28" i="72"/>
  <c r="F29" i="72"/>
  <c r="F30" i="72"/>
  <c r="F31" i="72"/>
  <c r="F32" i="72"/>
  <c r="F33" i="72"/>
  <c r="F34" i="72"/>
  <c r="F35" i="72"/>
  <c r="F36" i="72"/>
  <c r="F37" i="72"/>
  <c r="F38" i="72"/>
  <c r="F39" i="72"/>
  <c r="F40" i="72"/>
  <c r="F41" i="72"/>
  <c r="F42" i="72"/>
  <c r="F43" i="72"/>
  <c r="F44" i="72"/>
  <c r="F45" i="72"/>
  <c r="F46" i="72"/>
  <c r="F47" i="72"/>
  <c r="F48" i="72"/>
  <c r="F49" i="72"/>
  <c r="F50" i="72"/>
  <c r="F51" i="72"/>
  <c r="F52" i="72"/>
  <c r="F53" i="72"/>
  <c r="F54" i="72"/>
  <c r="F55" i="72"/>
  <c r="F56" i="72"/>
  <c r="F57" i="72"/>
  <c r="F58" i="72"/>
  <c r="F59" i="72"/>
  <c r="F60" i="72"/>
  <c r="F61" i="72"/>
  <c r="F62" i="72"/>
  <c r="F63" i="72"/>
  <c r="F64" i="72"/>
  <c r="F65" i="72"/>
  <c r="F66" i="72"/>
  <c r="F67" i="72"/>
  <c r="F68" i="72"/>
  <c r="F69" i="72"/>
  <c r="F70" i="72"/>
  <c r="F71" i="72"/>
  <c r="F72" i="72"/>
  <c r="F73" i="72"/>
  <c r="F74" i="72"/>
  <c r="F75" i="72"/>
  <c r="F76" i="72"/>
  <c r="F77" i="72"/>
  <c r="F78" i="72"/>
  <c r="F79" i="72"/>
  <c r="F80" i="72"/>
  <c r="F81" i="72"/>
  <c r="F82" i="72"/>
  <c r="F83" i="72"/>
  <c r="F84" i="72"/>
  <c r="F85" i="72"/>
  <c r="F86" i="72"/>
  <c r="F87" i="72"/>
  <c r="F88" i="72"/>
  <c r="F89" i="72"/>
  <c r="F90" i="72"/>
  <c r="F91" i="72"/>
  <c r="F92" i="72"/>
  <c r="F93" i="72"/>
  <c r="F94" i="72"/>
  <c r="F95" i="72"/>
  <c r="F96" i="72"/>
  <c r="F97" i="72"/>
  <c r="F98" i="72"/>
  <c r="F99" i="72"/>
  <c r="F100" i="72"/>
  <c r="F101" i="72"/>
  <c r="F102" i="72"/>
  <c r="F103" i="72"/>
  <c r="F104" i="72"/>
  <c r="F105" i="72"/>
  <c r="F106" i="72"/>
  <c r="F107" i="72"/>
  <c r="F108" i="72"/>
  <c r="F109" i="72"/>
  <c r="F110" i="72"/>
  <c r="F111" i="72"/>
  <c r="F112" i="72"/>
  <c r="F113" i="72"/>
  <c r="F114" i="72"/>
  <c r="F115" i="72"/>
  <c r="F116" i="72"/>
  <c r="F117" i="72"/>
  <c r="F118" i="72"/>
  <c r="F119" i="72"/>
  <c r="F120" i="72"/>
  <c r="F121" i="72"/>
  <c r="F122" i="72"/>
  <c r="F123" i="72"/>
  <c r="F124" i="72"/>
  <c r="F125" i="72"/>
  <c r="F126" i="72"/>
  <c r="F127" i="72"/>
  <c r="F128" i="72"/>
  <c r="F129" i="72"/>
  <c r="F130" i="72"/>
  <c r="F131" i="72"/>
  <c r="F132" i="72"/>
  <c r="F133" i="72"/>
  <c r="F134" i="72"/>
  <c r="F135" i="72"/>
  <c r="F136" i="72"/>
  <c r="F137" i="72"/>
  <c r="F138" i="72"/>
  <c r="F139" i="72"/>
  <c r="F140" i="72"/>
  <c r="F141" i="72"/>
  <c r="F142" i="72"/>
  <c r="F143" i="72"/>
  <c r="F144" i="72"/>
  <c r="F145" i="72"/>
  <c r="F146" i="72"/>
  <c r="F147" i="72"/>
  <c r="F148" i="72"/>
  <c r="F149" i="72"/>
  <c r="F150" i="72"/>
  <c r="F151" i="72"/>
  <c r="F152" i="72"/>
  <c r="F153" i="72"/>
  <c r="F154" i="72"/>
  <c r="F155" i="72"/>
  <c r="F156" i="72"/>
  <c r="F157" i="72"/>
  <c r="F158" i="72"/>
  <c r="F159" i="72"/>
  <c r="F160" i="72"/>
  <c r="F161" i="72"/>
  <c r="F162" i="72"/>
  <c r="F163" i="72"/>
  <c r="F164" i="72"/>
  <c r="F165" i="72"/>
  <c r="F166" i="72"/>
  <c r="F167" i="72"/>
  <c r="F168" i="72"/>
  <c r="F169" i="72"/>
  <c r="F170" i="72"/>
  <c r="F171" i="72"/>
  <c r="F172" i="72"/>
  <c r="F173" i="72"/>
  <c r="F174" i="72"/>
  <c r="F175" i="72"/>
  <c r="F176" i="72"/>
  <c r="F177" i="72"/>
  <c r="F178" i="72"/>
  <c r="F179" i="72"/>
  <c r="F180" i="72"/>
  <c r="F181" i="72"/>
  <c r="F182" i="72"/>
  <c r="F183" i="72"/>
  <c r="F184" i="72"/>
  <c r="F185" i="72"/>
  <c r="F186" i="72"/>
  <c r="F187" i="72"/>
  <c r="F188" i="72"/>
  <c r="F189" i="72"/>
  <c r="F190" i="72"/>
  <c r="F191" i="72"/>
  <c r="F192" i="72"/>
  <c r="F193" i="72"/>
  <c r="F194" i="72"/>
  <c r="F195" i="72"/>
  <c r="F196" i="72"/>
  <c r="F197" i="72"/>
  <c r="F198" i="72"/>
  <c r="F199" i="72"/>
  <c r="F200" i="72"/>
  <c r="F201" i="72"/>
  <c r="F202" i="72"/>
  <c r="F203" i="72"/>
  <c r="F204" i="72"/>
  <c r="F205" i="72"/>
  <c r="F206" i="72"/>
  <c r="F207" i="72"/>
  <c r="F208" i="72"/>
  <c r="F209" i="72"/>
  <c r="F210" i="72"/>
  <c r="F211" i="72"/>
  <c r="F212" i="72"/>
  <c r="F213" i="72"/>
  <c r="F214" i="72"/>
  <c r="F215" i="72"/>
  <c r="F216" i="72"/>
  <c r="F217" i="72"/>
  <c r="F218" i="72"/>
  <c r="F219" i="72"/>
  <c r="F220" i="72"/>
  <c r="F221" i="72"/>
  <c r="F222" i="72"/>
  <c r="F223" i="72"/>
  <c r="F224" i="72"/>
  <c r="F225" i="72"/>
  <c r="F226" i="72"/>
  <c r="F227" i="72"/>
  <c r="F228" i="72"/>
  <c r="F229" i="72"/>
  <c r="F230" i="72"/>
  <c r="F231" i="72"/>
  <c r="F232" i="72"/>
  <c r="F233" i="72"/>
  <c r="F234" i="72"/>
  <c r="F235" i="72"/>
  <c r="F236" i="72"/>
  <c r="F237" i="72"/>
  <c r="F238" i="72"/>
  <c r="F239" i="72"/>
  <c r="F240" i="72"/>
  <c r="F241" i="72"/>
  <c r="F242" i="72"/>
  <c r="F243" i="72"/>
  <c r="F244" i="72"/>
  <c r="F245" i="72"/>
  <c r="F246" i="72"/>
  <c r="F247" i="72"/>
  <c r="F248" i="72"/>
  <c r="F249" i="72"/>
  <c r="F250" i="72"/>
  <c r="F251" i="72"/>
  <c r="F252" i="72"/>
  <c r="F253" i="72"/>
  <c r="F254" i="72"/>
  <c r="F255" i="72"/>
  <c r="F256" i="72"/>
  <c r="F257" i="72"/>
  <c r="F258" i="72"/>
  <c r="F259" i="72"/>
  <c r="F260" i="72"/>
  <c r="F261" i="72"/>
  <c r="F262" i="72"/>
  <c r="F263" i="72"/>
  <c r="F264" i="72"/>
  <c r="F265" i="72"/>
  <c r="F266" i="72"/>
  <c r="F267" i="72"/>
  <c r="F268" i="72"/>
  <c r="F269" i="72"/>
  <c r="F270" i="72"/>
  <c r="F271" i="72"/>
  <c r="F272" i="72"/>
  <c r="F273" i="72"/>
  <c r="F274" i="72"/>
  <c r="F275" i="72"/>
  <c r="F276" i="72"/>
  <c r="F277" i="72"/>
  <c r="F278" i="72"/>
  <c r="F279" i="72"/>
  <c r="F280" i="72"/>
  <c r="F281" i="72"/>
  <c r="F282" i="72"/>
  <c r="F283" i="72"/>
  <c r="F284" i="72"/>
  <c r="F285" i="72"/>
  <c r="F286" i="72"/>
  <c r="F287" i="72"/>
  <c r="F288" i="72"/>
  <c r="F289" i="72"/>
  <c r="F290" i="72"/>
  <c r="F291" i="72"/>
  <c r="F292" i="72"/>
  <c r="F293" i="72"/>
  <c r="F294" i="72"/>
  <c r="F295" i="72"/>
  <c r="F296" i="72"/>
  <c r="F297" i="72"/>
  <c r="F298" i="72"/>
  <c r="F299" i="72"/>
  <c r="F300" i="72"/>
  <c r="F301" i="72"/>
  <c r="F302" i="72"/>
  <c r="F303" i="72"/>
  <c r="F304" i="72"/>
  <c r="F305" i="72"/>
  <c r="F306" i="72"/>
  <c r="F307" i="72"/>
  <c r="F308" i="72"/>
  <c r="F309" i="72"/>
  <c r="F310" i="72"/>
  <c r="F311" i="72"/>
  <c r="F312" i="72"/>
  <c r="F313" i="72"/>
  <c r="F314" i="72"/>
  <c r="F315" i="72"/>
  <c r="F316" i="72"/>
  <c r="F317" i="72"/>
  <c r="F318" i="72"/>
  <c r="F319" i="72"/>
  <c r="F320" i="72"/>
  <c r="F321" i="72"/>
  <c r="F322" i="72"/>
  <c r="F323" i="72"/>
  <c r="F324" i="72"/>
  <c r="F325" i="72"/>
  <c r="F326" i="72"/>
  <c r="F327" i="72"/>
  <c r="F328" i="72"/>
  <c r="F329" i="72"/>
  <c r="F330" i="72"/>
  <c r="F331" i="72"/>
  <c r="F332" i="72"/>
  <c r="F333" i="72"/>
  <c r="F334" i="72"/>
  <c r="F335" i="72"/>
  <c r="F336" i="72"/>
  <c r="F337" i="72"/>
  <c r="F338" i="72"/>
  <c r="F339" i="72"/>
  <c r="F340" i="72"/>
  <c r="F341" i="72"/>
  <c r="F342" i="72"/>
  <c r="F343" i="72"/>
  <c r="F344" i="72"/>
  <c r="F345" i="72"/>
  <c r="F346" i="72"/>
  <c r="F347" i="72"/>
  <c r="F348" i="72"/>
  <c r="F349" i="72"/>
  <c r="F350" i="72"/>
  <c r="F351" i="72"/>
  <c r="F352" i="72"/>
  <c r="F353" i="72"/>
  <c r="F354" i="72"/>
  <c r="F355" i="72"/>
  <c r="F356" i="72"/>
  <c r="F357" i="72"/>
  <c r="F358" i="72"/>
  <c r="F359" i="72"/>
  <c r="F360" i="72"/>
  <c r="F361" i="72"/>
  <c r="F362" i="72"/>
  <c r="F363" i="72"/>
  <c r="F364" i="72"/>
  <c r="F365" i="72"/>
  <c r="F366" i="72"/>
  <c r="F367" i="72"/>
  <c r="F368" i="72"/>
  <c r="F369" i="72"/>
  <c r="F370" i="72"/>
  <c r="F371" i="72"/>
  <c r="F372" i="72"/>
  <c r="F373" i="72"/>
  <c r="F374" i="72"/>
  <c r="F375" i="72"/>
  <c r="F376" i="72"/>
  <c r="F377" i="72"/>
  <c r="F378" i="72"/>
  <c r="F379" i="72"/>
  <c r="F380" i="72"/>
  <c r="F381" i="72"/>
  <c r="F382" i="72"/>
  <c r="F383" i="72"/>
  <c r="F384" i="72"/>
  <c r="F385" i="72"/>
  <c r="F386" i="72"/>
  <c r="F387" i="72"/>
  <c r="F388" i="72"/>
  <c r="F389" i="72"/>
  <c r="F390" i="72"/>
  <c r="F391" i="72"/>
  <c r="F392" i="72"/>
  <c r="F393" i="72"/>
  <c r="F394" i="72"/>
  <c r="F395" i="72"/>
  <c r="F396" i="72"/>
  <c r="F397" i="72"/>
  <c r="F398" i="72"/>
  <c r="F399" i="72"/>
  <c r="F400" i="72"/>
  <c r="F401" i="72"/>
  <c r="F402" i="72"/>
  <c r="F403" i="72"/>
  <c r="F404" i="72"/>
  <c r="F405" i="72"/>
  <c r="F406" i="72"/>
  <c r="F407" i="72"/>
  <c r="D26" i="72"/>
  <c r="D27" i="72"/>
  <c r="D28" i="72"/>
  <c r="D29" i="72"/>
  <c r="D30" i="72"/>
  <c r="D31" i="72"/>
  <c r="D32" i="72"/>
  <c r="D33" i="72"/>
  <c r="D34" i="72"/>
  <c r="D35" i="72"/>
  <c r="D36" i="72"/>
  <c r="D37" i="72"/>
  <c r="D38" i="72"/>
  <c r="D39" i="72"/>
  <c r="D40" i="72"/>
  <c r="D41" i="72"/>
  <c r="D42" i="72"/>
  <c r="D43" i="72"/>
  <c r="D44" i="72"/>
  <c r="D45" i="72"/>
  <c r="D46" i="72"/>
  <c r="D47" i="72"/>
  <c r="D48" i="72"/>
  <c r="D49" i="72"/>
  <c r="D50" i="72"/>
  <c r="D51" i="72"/>
  <c r="D52" i="72"/>
  <c r="D53" i="72"/>
  <c r="D54" i="72"/>
  <c r="D55" i="72"/>
  <c r="D56" i="72"/>
  <c r="D57" i="72"/>
  <c r="D58" i="72"/>
  <c r="D59" i="72"/>
  <c r="D60" i="72"/>
  <c r="D61" i="72"/>
  <c r="D62" i="72"/>
  <c r="D63" i="72"/>
  <c r="D64" i="72"/>
  <c r="D65" i="72"/>
  <c r="D66" i="72"/>
  <c r="D67" i="72"/>
  <c r="D68" i="72"/>
  <c r="D69" i="72"/>
  <c r="D70" i="72"/>
  <c r="D71" i="72"/>
  <c r="D72" i="72"/>
  <c r="D73" i="72"/>
  <c r="D74" i="72"/>
  <c r="D75" i="72"/>
  <c r="D76" i="72"/>
  <c r="D77" i="72"/>
  <c r="D78" i="72"/>
  <c r="D79" i="72"/>
  <c r="D80" i="72"/>
  <c r="D81" i="72"/>
  <c r="D82" i="72"/>
  <c r="D83" i="72"/>
  <c r="D84" i="72"/>
  <c r="D85" i="72"/>
  <c r="D86" i="72"/>
  <c r="D87" i="72"/>
  <c r="D88" i="72"/>
  <c r="D89" i="72"/>
  <c r="D90" i="72"/>
  <c r="D91" i="72"/>
  <c r="D92" i="72"/>
  <c r="D93" i="72"/>
  <c r="D94" i="72"/>
  <c r="D95" i="72"/>
  <c r="D96" i="72"/>
  <c r="D97" i="72"/>
  <c r="D98" i="72"/>
  <c r="D99" i="72"/>
  <c r="D100" i="72"/>
  <c r="D101" i="72"/>
  <c r="D102" i="72"/>
  <c r="D103" i="72"/>
  <c r="D104" i="72"/>
  <c r="D105" i="72"/>
  <c r="D106" i="72"/>
  <c r="D107" i="72"/>
  <c r="D108" i="72"/>
  <c r="D109" i="72"/>
  <c r="D110" i="72"/>
  <c r="D111" i="72"/>
  <c r="D112" i="72"/>
  <c r="D113" i="72"/>
  <c r="D114" i="72"/>
  <c r="D115" i="72"/>
  <c r="D116" i="72"/>
  <c r="D117" i="72"/>
  <c r="D118" i="72"/>
  <c r="D119" i="72"/>
  <c r="D120" i="72"/>
  <c r="D121" i="72"/>
  <c r="D122" i="72"/>
  <c r="D123" i="72"/>
  <c r="D124" i="72"/>
  <c r="D125" i="72"/>
  <c r="D126" i="72"/>
  <c r="D127" i="72"/>
  <c r="D128" i="72"/>
  <c r="D129" i="72"/>
  <c r="D130" i="72"/>
  <c r="D131" i="72"/>
  <c r="D132" i="72"/>
  <c r="D133" i="72"/>
  <c r="D134" i="72"/>
  <c r="D135" i="72"/>
  <c r="D136" i="72"/>
  <c r="D137" i="72"/>
  <c r="D138" i="72"/>
  <c r="D139" i="72"/>
  <c r="D140" i="72"/>
  <c r="D141" i="72"/>
  <c r="D142" i="72"/>
  <c r="D143" i="72"/>
  <c r="D144" i="72"/>
  <c r="D145" i="72"/>
  <c r="D146" i="72"/>
  <c r="D147" i="72"/>
  <c r="D148" i="72"/>
  <c r="D149" i="72"/>
  <c r="D150" i="72"/>
  <c r="D151" i="72"/>
  <c r="D152" i="72"/>
  <c r="D153" i="72"/>
  <c r="D154" i="72"/>
  <c r="D155" i="72"/>
  <c r="D156" i="72"/>
  <c r="D157" i="72"/>
  <c r="D158" i="72"/>
  <c r="D159" i="72"/>
  <c r="D160" i="72"/>
  <c r="D161" i="72"/>
  <c r="D162" i="72"/>
  <c r="D163" i="72"/>
  <c r="D164" i="72"/>
  <c r="D165" i="72"/>
  <c r="D166" i="72"/>
  <c r="D167" i="72"/>
  <c r="D168" i="72"/>
  <c r="D169" i="72"/>
  <c r="D170" i="72"/>
  <c r="D171" i="72"/>
  <c r="D172" i="72"/>
  <c r="D173" i="72"/>
  <c r="D174" i="72"/>
  <c r="D175" i="72"/>
  <c r="D176" i="72"/>
  <c r="D177" i="72"/>
  <c r="D178" i="72"/>
  <c r="D179" i="72"/>
  <c r="D180" i="72"/>
  <c r="D181" i="72"/>
  <c r="D182" i="72"/>
  <c r="D183" i="72"/>
  <c r="D184" i="72"/>
  <c r="D185" i="72"/>
  <c r="D186" i="72"/>
  <c r="D187" i="72"/>
  <c r="D188" i="72"/>
  <c r="D189" i="72"/>
  <c r="D190" i="72"/>
  <c r="D191" i="72"/>
  <c r="D192" i="72"/>
  <c r="D193" i="72"/>
  <c r="D194" i="72"/>
  <c r="D195" i="72"/>
  <c r="D196" i="72"/>
  <c r="D197" i="72"/>
  <c r="D198" i="72"/>
  <c r="D199" i="72"/>
  <c r="D200" i="72"/>
  <c r="D201" i="72"/>
  <c r="D202" i="72"/>
  <c r="D203" i="72"/>
  <c r="D204" i="72"/>
  <c r="D205" i="72"/>
  <c r="D206" i="72"/>
  <c r="D207" i="72"/>
  <c r="D208" i="72"/>
  <c r="D209" i="72"/>
  <c r="D210" i="72"/>
  <c r="D211" i="72"/>
  <c r="D212" i="72"/>
  <c r="D213" i="72"/>
  <c r="D214" i="72"/>
  <c r="D215" i="72"/>
  <c r="D216" i="72"/>
  <c r="D217" i="72"/>
  <c r="D218" i="72"/>
  <c r="D219" i="72"/>
  <c r="D220" i="72"/>
  <c r="D221" i="72"/>
  <c r="D222" i="72"/>
  <c r="D223" i="72"/>
  <c r="D224" i="72"/>
  <c r="D225" i="72"/>
  <c r="D226" i="72"/>
  <c r="D227" i="72"/>
  <c r="D228" i="72"/>
  <c r="D229" i="72"/>
  <c r="D230" i="72"/>
  <c r="D231" i="72"/>
  <c r="D232" i="72"/>
  <c r="D233" i="72"/>
  <c r="D234" i="72"/>
  <c r="D235" i="72"/>
  <c r="D236" i="72"/>
  <c r="D237" i="72"/>
  <c r="D238" i="72"/>
  <c r="D239" i="72"/>
  <c r="D240" i="72"/>
  <c r="D241" i="72"/>
  <c r="D242" i="72"/>
  <c r="D243" i="72"/>
  <c r="D244" i="72"/>
  <c r="D245" i="72"/>
  <c r="D246" i="72"/>
  <c r="D247" i="72"/>
  <c r="D248" i="72"/>
  <c r="D249" i="72"/>
  <c r="D250" i="72"/>
  <c r="D251" i="72"/>
  <c r="D252" i="72"/>
  <c r="D253" i="72"/>
  <c r="D254" i="72"/>
  <c r="D255" i="72"/>
  <c r="D256" i="72"/>
  <c r="D257" i="72"/>
  <c r="D258" i="72"/>
  <c r="D259" i="72"/>
  <c r="D260" i="72"/>
  <c r="D261" i="72"/>
  <c r="D262" i="72"/>
  <c r="D263" i="72"/>
  <c r="D264" i="72"/>
  <c r="D265" i="72"/>
  <c r="D266" i="72"/>
  <c r="D267" i="72"/>
  <c r="D268" i="72"/>
  <c r="D269" i="72"/>
  <c r="D270" i="72"/>
  <c r="D271" i="72"/>
  <c r="D272" i="72"/>
  <c r="D273" i="72"/>
  <c r="D274" i="72"/>
  <c r="D275" i="72"/>
  <c r="D276" i="72"/>
  <c r="D277" i="72"/>
  <c r="D278" i="72"/>
  <c r="D279" i="72"/>
  <c r="D280" i="72"/>
  <c r="D281" i="72"/>
  <c r="D282" i="72"/>
  <c r="D283" i="72"/>
  <c r="D284" i="72"/>
  <c r="D285" i="72"/>
  <c r="D286" i="72"/>
  <c r="D287" i="72"/>
  <c r="D288" i="72"/>
  <c r="D289" i="72"/>
  <c r="D290" i="72"/>
  <c r="D291" i="72"/>
  <c r="D292" i="72"/>
  <c r="D293" i="72"/>
  <c r="D294" i="72"/>
  <c r="D295" i="72"/>
  <c r="D296" i="72"/>
  <c r="D297" i="72"/>
  <c r="D298" i="72"/>
  <c r="D299" i="72"/>
  <c r="D300" i="72"/>
  <c r="D301" i="72"/>
  <c r="D302" i="72"/>
  <c r="D303" i="72"/>
  <c r="D304" i="72"/>
  <c r="D305" i="72"/>
  <c r="D306" i="72"/>
  <c r="D307" i="72"/>
  <c r="D308" i="72"/>
  <c r="D309" i="72"/>
  <c r="D310" i="72"/>
  <c r="D311" i="72"/>
  <c r="D312" i="72"/>
  <c r="D313" i="72"/>
  <c r="D314" i="72"/>
  <c r="D315" i="72"/>
  <c r="D316" i="72"/>
  <c r="D317" i="72"/>
  <c r="D318" i="72"/>
  <c r="D319" i="72"/>
  <c r="D320" i="72"/>
  <c r="D321" i="72"/>
  <c r="D322" i="72"/>
  <c r="D323" i="72"/>
  <c r="D324" i="72"/>
  <c r="D325" i="72"/>
  <c r="D326" i="72"/>
  <c r="D327" i="72"/>
  <c r="D328" i="72"/>
  <c r="D329" i="72"/>
  <c r="D330" i="72"/>
  <c r="D331" i="72"/>
  <c r="D332" i="72"/>
  <c r="D333" i="72"/>
  <c r="D334" i="72"/>
  <c r="D335" i="72"/>
  <c r="D336" i="72"/>
  <c r="D337" i="72"/>
  <c r="D338" i="72"/>
  <c r="D339" i="72"/>
  <c r="D340" i="72"/>
  <c r="D341" i="72"/>
  <c r="D342" i="72"/>
  <c r="D343" i="72"/>
  <c r="D344" i="72"/>
  <c r="D345" i="72"/>
  <c r="D346" i="72"/>
  <c r="D347" i="72"/>
  <c r="D348" i="72"/>
  <c r="D349" i="72"/>
  <c r="D350" i="72"/>
  <c r="D351" i="72"/>
  <c r="D352" i="72"/>
  <c r="D353" i="72"/>
  <c r="D354" i="72"/>
  <c r="D355" i="72"/>
  <c r="D356" i="72"/>
  <c r="D357" i="72"/>
  <c r="D358" i="72"/>
  <c r="D359" i="72"/>
  <c r="D360" i="72"/>
  <c r="D361" i="72"/>
  <c r="D362" i="72"/>
  <c r="D363" i="72"/>
  <c r="D364" i="72"/>
  <c r="D365" i="72"/>
  <c r="D366" i="72"/>
  <c r="D367" i="72"/>
  <c r="D368" i="72"/>
  <c r="D369" i="72"/>
  <c r="D370" i="72"/>
  <c r="D371" i="72"/>
  <c r="D372" i="72"/>
  <c r="D373" i="72"/>
  <c r="D374" i="72"/>
  <c r="D375" i="72"/>
  <c r="D376" i="72"/>
  <c r="D377" i="72"/>
  <c r="D378" i="72"/>
  <c r="D379" i="72"/>
  <c r="D380" i="72"/>
  <c r="D381" i="72"/>
  <c r="D382" i="72"/>
  <c r="D383" i="72"/>
  <c r="D384" i="72"/>
  <c r="D385" i="72"/>
  <c r="D386" i="72"/>
  <c r="D387" i="72"/>
  <c r="D388" i="72"/>
  <c r="D389" i="72"/>
  <c r="D390" i="72"/>
  <c r="D391" i="72"/>
  <c r="D392" i="72"/>
  <c r="D393" i="72"/>
  <c r="D394" i="72"/>
  <c r="D395" i="72"/>
  <c r="D396" i="72"/>
  <c r="D397" i="72"/>
  <c r="D398" i="72"/>
  <c r="D399" i="72"/>
  <c r="D400" i="72"/>
  <c r="D401" i="72"/>
  <c r="D402" i="72"/>
  <c r="D403" i="72"/>
  <c r="D404" i="72"/>
  <c r="D405" i="72"/>
  <c r="D406" i="72"/>
  <c r="D407" i="72"/>
  <c r="F25" i="72"/>
  <c r="D25" i="72"/>
  <c r="N24" i="72"/>
  <c r="M24" i="72"/>
  <c r="L24" i="72"/>
  <c r="K24" i="72"/>
  <c r="J24" i="72"/>
  <c r="F24" i="72"/>
  <c r="D24" i="72"/>
  <c r="O18" i="72"/>
  <c r="N18" i="72"/>
  <c r="M18" i="72"/>
  <c r="L18" i="72"/>
  <c r="K18" i="72"/>
  <c r="L9" i="72"/>
  <c r="L7" i="72"/>
  <c r="L3" i="72"/>
  <c r="G29" i="68"/>
  <c r="G30" i="68"/>
  <c r="G31" i="68"/>
  <c r="G32" i="68"/>
  <c r="G33" i="68"/>
  <c r="G34" i="68"/>
  <c r="G35" i="68"/>
  <c r="G36" i="68"/>
  <c r="G37" i="68"/>
  <c r="G38" i="68"/>
  <c r="G39" i="68"/>
  <c r="G40" i="68"/>
  <c r="G41" i="68"/>
  <c r="G42" i="68"/>
  <c r="G43" i="68"/>
  <c r="G44" i="68"/>
  <c r="G45" i="68"/>
  <c r="G46" i="68"/>
  <c r="G47" i="68"/>
  <c r="G48" i="68"/>
  <c r="G49" i="68"/>
  <c r="G50" i="68"/>
  <c r="G51" i="68"/>
  <c r="G52" i="68"/>
  <c r="G53" i="68"/>
  <c r="G81" i="68"/>
  <c r="G82" i="68"/>
  <c r="G83" i="68"/>
  <c r="E29" i="68"/>
  <c r="E30" i="68"/>
  <c r="E31" i="68"/>
  <c r="E32" i="68"/>
  <c r="E33" i="68"/>
  <c r="E34" i="68"/>
  <c r="E35" i="68"/>
  <c r="E36" i="68"/>
  <c r="E37" i="68"/>
  <c r="E38" i="68"/>
  <c r="E39" i="68"/>
  <c r="E40" i="68"/>
  <c r="E41" i="68"/>
  <c r="E42" i="68"/>
  <c r="E43" i="68"/>
  <c r="E44" i="68"/>
  <c r="E45" i="68"/>
  <c r="E46" i="68"/>
  <c r="E47" i="68"/>
  <c r="E48" i="68"/>
  <c r="E49" i="68"/>
  <c r="E50" i="68"/>
  <c r="E51" i="68"/>
  <c r="E52" i="68"/>
  <c r="E53" i="68"/>
  <c r="E54" i="68"/>
  <c r="E55" i="68"/>
  <c r="E56" i="68"/>
  <c r="E57" i="68"/>
  <c r="E58" i="68"/>
  <c r="E59" i="68"/>
  <c r="E60" i="68"/>
  <c r="E61" i="68"/>
  <c r="E62" i="68"/>
  <c r="E63" i="68"/>
  <c r="E64" i="68"/>
  <c r="E65" i="68"/>
  <c r="E66" i="68"/>
  <c r="E67" i="68"/>
  <c r="E68" i="68"/>
  <c r="E69" i="68"/>
  <c r="E70" i="68"/>
  <c r="E71" i="68"/>
  <c r="E72" i="68"/>
  <c r="E73" i="68"/>
  <c r="E74" i="68"/>
  <c r="E75" i="68"/>
  <c r="E76" i="68"/>
  <c r="E77" i="68"/>
  <c r="E78" i="68"/>
  <c r="E79" i="68"/>
  <c r="E80" i="68"/>
  <c r="E81" i="68"/>
  <c r="E82" i="68"/>
  <c r="E83" i="68"/>
  <c r="C26" i="68"/>
  <c r="C27" i="68"/>
  <c r="C28" i="68"/>
  <c r="C29" i="68"/>
  <c r="C30" i="68"/>
  <c r="C31" i="68"/>
  <c r="C32" i="68"/>
  <c r="C33" i="68"/>
  <c r="C34" i="68"/>
  <c r="C35" i="68"/>
  <c r="C36" i="68"/>
  <c r="C37" i="68"/>
  <c r="C38" i="68"/>
  <c r="C39" i="68"/>
  <c r="C40" i="68"/>
  <c r="C41" i="68"/>
  <c r="C42" i="68"/>
  <c r="C43" i="68"/>
  <c r="C44" i="68"/>
  <c r="C45" i="68"/>
  <c r="C46" i="68"/>
  <c r="C47" i="68"/>
  <c r="C48" i="68"/>
  <c r="C49" i="68"/>
  <c r="C50" i="68"/>
  <c r="C51" i="68"/>
  <c r="C52" i="68"/>
  <c r="C53" i="68"/>
  <c r="C54" i="68"/>
  <c r="C55" i="68"/>
  <c r="C56" i="68"/>
  <c r="C57" i="68"/>
  <c r="C58" i="68"/>
  <c r="C59" i="68"/>
  <c r="C60" i="68"/>
  <c r="C61" i="68"/>
  <c r="C62" i="68"/>
  <c r="C63" i="68"/>
  <c r="C64" i="68"/>
  <c r="C65" i="68"/>
  <c r="C66" i="68"/>
  <c r="C67" i="68"/>
  <c r="C68" i="68"/>
  <c r="C69" i="68"/>
  <c r="C70" i="68"/>
  <c r="C71" i="68"/>
  <c r="C72" i="68"/>
  <c r="C73" i="68"/>
  <c r="C74" i="68"/>
  <c r="C75" i="68"/>
  <c r="C76" i="68"/>
  <c r="C77" i="68"/>
  <c r="C78" i="68"/>
  <c r="C79" i="68"/>
  <c r="C80" i="68"/>
  <c r="C81" i="68"/>
  <c r="C82" i="68"/>
  <c r="C83" i="68"/>
  <c r="C37" i="66"/>
  <c r="C38" i="66"/>
  <c r="D38" i="66" s="1"/>
  <c r="C39" i="66"/>
  <c r="C40" i="66"/>
  <c r="C41" i="66"/>
  <c r="C42" i="66"/>
  <c r="C43" i="66"/>
  <c r="C44" i="66"/>
  <c r="C45" i="66"/>
  <c r="C46" i="66"/>
  <c r="D46" i="66" s="1"/>
  <c r="C47" i="66"/>
  <c r="C48" i="66"/>
  <c r="C49" i="66"/>
  <c r="C50" i="66"/>
  <c r="D50" i="66" s="1"/>
  <c r="C51" i="66"/>
  <c r="D51" i="66" s="1"/>
  <c r="C52" i="66"/>
  <c r="D52" i="66" s="1"/>
  <c r="C53" i="66"/>
  <c r="C54" i="66"/>
  <c r="D54" i="66" s="1"/>
  <c r="C55" i="66"/>
  <c r="C56" i="66"/>
  <c r="C57" i="66"/>
  <c r="C58" i="66"/>
  <c r="D58" i="66" s="1"/>
  <c r="C59" i="66"/>
  <c r="C60" i="66"/>
  <c r="D60" i="66" s="1"/>
  <c r="C61" i="66"/>
  <c r="C62" i="66"/>
  <c r="D62" i="66" s="1"/>
  <c r="C63" i="66"/>
  <c r="C64" i="66"/>
  <c r="D64" i="66" s="1"/>
  <c r="C65" i="66"/>
  <c r="C66" i="66"/>
  <c r="D66" i="66" s="1"/>
  <c r="C67" i="66"/>
  <c r="D67" i="66" s="1"/>
  <c r="C68" i="66"/>
  <c r="D68" i="66" s="1"/>
  <c r="C69" i="66"/>
  <c r="C70" i="66"/>
  <c r="D70" i="66" s="1"/>
  <c r="C71" i="66"/>
  <c r="C72" i="66"/>
  <c r="C73" i="66"/>
  <c r="C74" i="66"/>
  <c r="C75" i="66"/>
  <c r="C76" i="66"/>
  <c r="D76" i="66" s="1"/>
  <c r="C77" i="66"/>
  <c r="C78" i="66"/>
  <c r="D78" i="66" s="1"/>
  <c r="C79" i="66"/>
  <c r="C80" i="66"/>
  <c r="D80" i="66" s="1"/>
  <c r="C81" i="66"/>
  <c r="C82" i="66"/>
  <c r="C83" i="66"/>
  <c r="D83" i="66" s="1"/>
  <c r="C84" i="66"/>
  <c r="D84" i="66" s="1"/>
  <c r="C85" i="66"/>
  <c r="C86" i="66"/>
  <c r="D86" i="66" s="1"/>
  <c r="C87" i="66"/>
  <c r="C88" i="66"/>
  <c r="C89" i="66"/>
  <c r="C90" i="66"/>
  <c r="C91" i="66"/>
  <c r="D91" i="66" s="1"/>
  <c r="C92" i="66"/>
  <c r="D92" i="66" s="1"/>
  <c r="C93" i="66"/>
  <c r="C94" i="66"/>
  <c r="D94" i="66" s="1"/>
  <c r="C95" i="66"/>
  <c r="C96" i="66"/>
  <c r="D96" i="66" s="1"/>
  <c r="C97" i="66"/>
  <c r="C98" i="66"/>
  <c r="D98" i="66" s="1"/>
  <c r="C99" i="66"/>
  <c r="D99" i="66" s="1"/>
  <c r="C100" i="66"/>
  <c r="D100" i="66" s="1"/>
  <c r="C101" i="66"/>
  <c r="C102" i="66"/>
  <c r="D102" i="66" s="1"/>
  <c r="C103" i="66"/>
  <c r="C104" i="66"/>
  <c r="D104" i="66" s="1"/>
  <c r="C105" i="66"/>
  <c r="C106" i="66"/>
  <c r="D106" i="66" s="1"/>
  <c r="C107" i="66"/>
  <c r="D107" i="66" s="1"/>
  <c r="C108" i="66"/>
  <c r="D108" i="66" s="1"/>
  <c r="C109" i="66"/>
  <c r="C110" i="66"/>
  <c r="D110" i="66" s="1"/>
  <c r="C111" i="66"/>
  <c r="C112" i="66"/>
  <c r="C113" i="66"/>
  <c r="C114" i="66"/>
  <c r="D114" i="66" s="1"/>
  <c r="C115" i="66"/>
  <c r="D115" i="66" s="1"/>
  <c r="C116" i="66"/>
  <c r="D116" i="66" s="1"/>
  <c r="C117" i="66"/>
  <c r="C118" i="66"/>
  <c r="D118" i="66" s="1"/>
  <c r="C119" i="66"/>
  <c r="C120" i="66"/>
  <c r="C121" i="66"/>
  <c r="C122" i="66"/>
  <c r="C123" i="66"/>
  <c r="D123" i="66" s="1"/>
  <c r="C124" i="66"/>
  <c r="D124" i="66" s="1"/>
  <c r="C125" i="66"/>
  <c r="C126" i="66"/>
  <c r="D126" i="66" s="1"/>
  <c r="C127" i="66"/>
  <c r="C128" i="66"/>
  <c r="C129" i="66"/>
  <c r="C130" i="66"/>
  <c r="D130" i="66" s="1"/>
  <c r="C131" i="66"/>
  <c r="D131" i="66" s="1"/>
  <c r="C132" i="66"/>
  <c r="D132" i="66" s="1"/>
  <c r="C133" i="66"/>
  <c r="C134" i="66"/>
  <c r="D134" i="66" s="1"/>
  <c r="C135" i="66"/>
  <c r="C136" i="66"/>
  <c r="D136" i="66" s="1"/>
  <c r="C137" i="66"/>
  <c r="C138" i="66"/>
  <c r="C139" i="66"/>
  <c r="D139" i="66" s="1"/>
  <c r="C140" i="66"/>
  <c r="D140" i="66" s="1"/>
  <c r="C141" i="66"/>
  <c r="C142" i="66"/>
  <c r="D142" i="66" s="1"/>
  <c r="C143" i="66"/>
  <c r="C144" i="66"/>
  <c r="D144" i="66" s="1"/>
  <c r="C145" i="66"/>
  <c r="C146" i="66"/>
  <c r="C147" i="66"/>
  <c r="D147" i="66" s="1"/>
  <c r="C148" i="66"/>
  <c r="D148" i="66" s="1"/>
  <c r="C149" i="66"/>
  <c r="C150" i="66"/>
  <c r="C151" i="66"/>
  <c r="C152" i="66"/>
  <c r="D152" i="66" s="1"/>
  <c r="C153" i="66"/>
  <c r="C154" i="66"/>
  <c r="C155" i="66"/>
  <c r="D155" i="66" s="1"/>
  <c r="C156" i="66"/>
  <c r="D156" i="66" s="1"/>
  <c r="C157" i="66"/>
  <c r="C158" i="66"/>
  <c r="D158" i="66" s="1"/>
  <c r="C159" i="66"/>
  <c r="C160" i="66"/>
  <c r="D160" i="66" s="1"/>
  <c r="C161" i="66"/>
  <c r="C162" i="66"/>
  <c r="C163" i="66"/>
  <c r="C164" i="66"/>
  <c r="C165" i="66"/>
  <c r="C166" i="66"/>
  <c r="D166" i="66" s="1"/>
  <c r="C167" i="66"/>
  <c r="C168" i="66"/>
  <c r="D168" i="66" s="1"/>
  <c r="C169" i="66"/>
  <c r="C170" i="66"/>
  <c r="C171" i="66"/>
  <c r="D171" i="66" s="1"/>
  <c r="C172" i="66"/>
  <c r="D172" i="66" s="1"/>
  <c r="C173" i="66"/>
  <c r="C174" i="66"/>
  <c r="D174" i="66" s="1"/>
  <c r="C175" i="66"/>
  <c r="C176" i="66"/>
  <c r="D176" i="66" s="1"/>
  <c r="C177" i="66"/>
  <c r="C178" i="66"/>
  <c r="D178" i="66" s="1"/>
  <c r="C179" i="66"/>
  <c r="C180" i="66"/>
  <c r="C181" i="66"/>
  <c r="C182" i="66"/>
  <c r="D182" i="66" s="1"/>
  <c r="C183" i="66"/>
  <c r="C184" i="66"/>
  <c r="D184" i="66" s="1"/>
  <c r="C185" i="66"/>
  <c r="C186" i="66"/>
  <c r="C187" i="66"/>
  <c r="D187" i="66" s="1"/>
  <c r="C188" i="66"/>
  <c r="D188" i="66" s="1"/>
  <c r="C189" i="66"/>
  <c r="C190" i="66"/>
  <c r="C191" i="66"/>
  <c r="C192" i="66"/>
  <c r="D192" i="66" s="1"/>
  <c r="C193" i="66"/>
  <c r="C194" i="66"/>
  <c r="C195" i="66"/>
  <c r="C196" i="66"/>
  <c r="D196" i="66" s="1"/>
  <c r="C197" i="66"/>
  <c r="C198" i="66"/>
  <c r="D198" i="66" s="1"/>
  <c r="C199" i="66"/>
  <c r="C200" i="66"/>
  <c r="C201" i="66"/>
  <c r="C202" i="66"/>
  <c r="C203" i="66"/>
  <c r="D203" i="66" s="1"/>
  <c r="C204" i="66"/>
  <c r="D204" i="66" s="1"/>
  <c r="C205" i="66"/>
  <c r="C206" i="66"/>
  <c r="D206" i="66" s="1"/>
  <c r="C207" i="66"/>
  <c r="C208" i="66"/>
  <c r="D208" i="66" s="1"/>
  <c r="C209" i="66"/>
  <c r="C210" i="66"/>
  <c r="D210" i="66" s="1"/>
  <c r="C211" i="66"/>
  <c r="C212" i="66"/>
  <c r="D212" i="66" s="1"/>
  <c r="C213" i="66"/>
  <c r="C214" i="66"/>
  <c r="C215" i="66"/>
  <c r="C216" i="66"/>
  <c r="D216" i="66" s="1"/>
  <c r="C217" i="66"/>
  <c r="C218" i="66"/>
  <c r="D218" i="66" s="1"/>
  <c r="C219" i="66"/>
  <c r="D219" i="66" s="1"/>
  <c r="C220" i="66"/>
  <c r="D220" i="66" s="1"/>
  <c r="C221" i="66"/>
  <c r="C222" i="66"/>
  <c r="D222" i="66" s="1"/>
  <c r="C223" i="66"/>
  <c r="C224" i="66"/>
  <c r="C225" i="66"/>
  <c r="C226" i="66"/>
  <c r="D226" i="66" s="1"/>
  <c r="C227" i="66"/>
  <c r="D227" i="66" s="1"/>
  <c r="C228" i="66"/>
  <c r="D228" i="66" s="1"/>
  <c r="C229" i="66"/>
  <c r="C230" i="66"/>
  <c r="D230" i="66" s="1"/>
  <c r="C231" i="66"/>
  <c r="C232" i="66"/>
  <c r="C233" i="66"/>
  <c r="C234" i="66"/>
  <c r="C235" i="66"/>
  <c r="D235" i="66" s="1"/>
  <c r="C236" i="66"/>
  <c r="D236" i="66" s="1"/>
  <c r="C237" i="66"/>
  <c r="C238" i="66"/>
  <c r="D238" i="66" s="1"/>
  <c r="C239" i="66"/>
  <c r="C240" i="66"/>
  <c r="C241" i="66"/>
  <c r="C242" i="66"/>
  <c r="D242" i="66" s="1"/>
  <c r="C243" i="66"/>
  <c r="D243" i="66" s="1"/>
  <c r="C244" i="66"/>
  <c r="D244" i="66" s="1"/>
  <c r="C245" i="66"/>
  <c r="C246" i="66"/>
  <c r="D246" i="66" s="1"/>
  <c r="C247" i="66"/>
  <c r="C248" i="66"/>
  <c r="D248" i="66" s="1"/>
  <c r="C249" i="66"/>
  <c r="C250" i="66"/>
  <c r="D250" i="66" s="1"/>
  <c r="C251" i="66"/>
  <c r="D251" i="66" s="1"/>
  <c r="C252" i="66"/>
  <c r="D252" i="66" s="1"/>
  <c r="C253" i="66"/>
  <c r="C254" i="66"/>
  <c r="D254" i="66" s="1"/>
  <c r="C255" i="66"/>
  <c r="C256" i="66"/>
  <c r="D256" i="66" s="1"/>
  <c r="C257" i="66"/>
  <c r="C258" i="66"/>
  <c r="D258" i="66" s="1"/>
  <c r="C259" i="66"/>
  <c r="D259" i="66" s="1"/>
  <c r="C260" i="66"/>
  <c r="D260" i="66" s="1"/>
  <c r="C261" i="66"/>
  <c r="C262" i="66"/>
  <c r="D262" i="66" s="1"/>
  <c r="C263" i="66"/>
  <c r="C264" i="66"/>
  <c r="C265" i="66"/>
  <c r="C266" i="66"/>
  <c r="D266" i="66" s="1"/>
  <c r="C267" i="66"/>
  <c r="D267" i="66" s="1"/>
  <c r="C268" i="66"/>
  <c r="D268" i="66" s="1"/>
  <c r="C269" i="66"/>
  <c r="C270" i="66"/>
  <c r="C271" i="66"/>
  <c r="C272" i="66"/>
  <c r="C273" i="66"/>
  <c r="C274" i="66"/>
  <c r="C275" i="66"/>
  <c r="D275" i="66" s="1"/>
  <c r="C276" i="66"/>
  <c r="D276" i="66" s="1"/>
  <c r="C277" i="66"/>
  <c r="C278" i="66"/>
  <c r="D278" i="66" s="1"/>
  <c r="C279" i="66"/>
  <c r="C280" i="66"/>
  <c r="C281" i="66"/>
  <c r="C282" i="66"/>
  <c r="D282" i="66" s="1"/>
  <c r="C283" i="66"/>
  <c r="C284" i="66"/>
  <c r="C285" i="66"/>
  <c r="C286" i="66"/>
  <c r="D286" i="66" s="1"/>
  <c r="C287" i="66"/>
  <c r="C288" i="66"/>
  <c r="D288" i="66" s="1"/>
  <c r="C289" i="66"/>
  <c r="C290" i="66"/>
  <c r="D290" i="66" s="1"/>
  <c r="C291" i="66"/>
  <c r="D291" i="66" s="1"/>
  <c r="C292" i="66"/>
  <c r="D292" i="66" s="1"/>
  <c r="C293" i="66"/>
  <c r="C294" i="66"/>
  <c r="D294" i="66" s="1"/>
  <c r="C295" i="66"/>
  <c r="C296" i="66"/>
  <c r="C297" i="66"/>
  <c r="C298" i="66"/>
  <c r="D298" i="66" s="1"/>
  <c r="C299" i="66"/>
  <c r="C300" i="66"/>
  <c r="D300" i="66" s="1"/>
  <c r="C301" i="66"/>
  <c r="C302" i="66"/>
  <c r="D302" i="66" s="1"/>
  <c r="C303" i="66"/>
  <c r="C304" i="66"/>
  <c r="C305" i="66"/>
  <c r="C306" i="66"/>
  <c r="C307" i="66"/>
  <c r="D307" i="66" s="1"/>
  <c r="C308" i="66"/>
  <c r="D308" i="66" s="1"/>
  <c r="C309" i="66"/>
  <c r="C310" i="66"/>
  <c r="D310" i="66" s="1"/>
  <c r="C311" i="66"/>
  <c r="C312" i="66"/>
  <c r="C313" i="66"/>
  <c r="C314" i="66"/>
  <c r="D314" i="66" s="1"/>
  <c r="C315" i="66"/>
  <c r="C316" i="66"/>
  <c r="D316" i="66" s="1"/>
  <c r="C317" i="66"/>
  <c r="C318" i="66"/>
  <c r="D318" i="66" s="1"/>
  <c r="C319" i="66"/>
  <c r="C320" i="66"/>
  <c r="D320" i="66" s="1"/>
  <c r="C321" i="66"/>
  <c r="C322" i="66"/>
  <c r="D322" i="66" s="1"/>
  <c r="C323" i="66"/>
  <c r="D323" i="66" s="1"/>
  <c r="C324" i="66"/>
  <c r="D324" i="66" s="1"/>
  <c r="C325" i="66"/>
  <c r="C326" i="66"/>
  <c r="D326" i="66" s="1"/>
  <c r="C327" i="66"/>
  <c r="C328" i="66"/>
  <c r="D328" i="66" s="1"/>
  <c r="C329" i="66"/>
  <c r="C330" i="66"/>
  <c r="D330" i="66" s="1"/>
  <c r="C331" i="66"/>
  <c r="C332" i="66"/>
  <c r="D332" i="66" s="1"/>
  <c r="C333" i="66"/>
  <c r="C334" i="66"/>
  <c r="D334" i="66" s="1"/>
  <c r="C335" i="66"/>
  <c r="C336" i="66"/>
  <c r="D336" i="66" s="1"/>
  <c r="C337" i="66"/>
  <c r="C338" i="66"/>
  <c r="C339" i="66"/>
  <c r="D339" i="66" s="1"/>
  <c r="C340" i="66"/>
  <c r="D340" i="66" s="1"/>
  <c r="C341" i="66"/>
  <c r="C342" i="66"/>
  <c r="D342" i="66" s="1"/>
  <c r="C343" i="66"/>
  <c r="C344" i="66"/>
  <c r="C345" i="66"/>
  <c r="C346" i="66"/>
  <c r="C347" i="66"/>
  <c r="D347" i="66" s="1"/>
  <c r="C348" i="66"/>
  <c r="D348" i="66" s="1"/>
  <c r="C349" i="66"/>
  <c r="C350" i="66"/>
  <c r="D350" i="66" s="1"/>
  <c r="C351" i="66"/>
  <c r="C352" i="66"/>
  <c r="D352" i="66" s="1"/>
  <c r="C353" i="66"/>
  <c r="C354" i="66"/>
  <c r="D354" i="66" s="1"/>
  <c r="C355" i="66"/>
  <c r="C356" i="66"/>
  <c r="D356" i="66" s="1"/>
  <c r="C357" i="66"/>
  <c r="C358" i="66"/>
  <c r="D358" i="66" s="1"/>
  <c r="C359" i="66"/>
  <c r="C360" i="66"/>
  <c r="D360" i="66" s="1"/>
  <c r="C361" i="66"/>
  <c r="C362" i="66"/>
  <c r="D362" i="66" s="1"/>
  <c r="C363" i="66"/>
  <c r="D363" i="66" s="1"/>
  <c r="C364" i="66"/>
  <c r="D364" i="66" s="1"/>
  <c r="C365" i="66"/>
  <c r="C366" i="66"/>
  <c r="D366" i="66" s="1"/>
  <c r="C367" i="66"/>
  <c r="C368" i="66"/>
  <c r="D368" i="66" s="1"/>
  <c r="C369" i="66"/>
  <c r="C370" i="66"/>
  <c r="D370" i="66" s="1"/>
  <c r="C371" i="66"/>
  <c r="D371" i="66" s="1"/>
  <c r="C372" i="66"/>
  <c r="D372" i="66" s="1"/>
  <c r="C373" i="66"/>
  <c r="C374" i="66"/>
  <c r="D374" i="66" s="1"/>
  <c r="C375" i="66"/>
  <c r="C376" i="66"/>
  <c r="D376" i="66" s="1"/>
  <c r="C377" i="66"/>
  <c r="C378" i="66"/>
  <c r="C379" i="66"/>
  <c r="C380" i="66"/>
  <c r="C381" i="66"/>
  <c r="C382" i="66"/>
  <c r="D382" i="66" s="1"/>
  <c r="C383" i="66"/>
  <c r="C384" i="66"/>
  <c r="C2" i="66"/>
  <c r="D2" i="66" s="1"/>
  <c r="C3" i="66"/>
  <c r="D3" i="66" s="1"/>
  <c r="C4" i="66"/>
  <c r="D4" i="66" s="1"/>
  <c r="C5" i="66"/>
  <c r="D5" i="66" s="1"/>
  <c r="C6" i="66"/>
  <c r="D6" i="66" s="1"/>
  <c r="C7" i="66"/>
  <c r="D7" i="66" s="1"/>
  <c r="C8" i="66"/>
  <c r="D8" i="66" s="1"/>
  <c r="C9" i="66"/>
  <c r="D9" i="66" s="1"/>
  <c r="C10" i="66"/>
  <c r="D10" i="66" s="1"/>
  <c r="C11" i="66"/>
  <c r="D11" i="66" s="1"/>
  <c r="C12" i="66"/>
  <c r="C13" i="66"/>
  <c r="C14" i="66"/>
  <c r="D14" i="66" s="1"/>
  <c r="C15" i="66"/>
  <c r="D15" i="66" s="1"/>
  <c r="C16" i="66"/>
  <c r="C17" i="66"/>
  <c r="D17" i="66" s="1"/>
  <c r="C18" i="66"/>
  <c r="D18" i="66" s="1"/>
  <c r="C19" i="66"/>
  <c r="D19" i="66" s="1"/>
  <c r="C20" i="66"/>
  <c r="C21" i="66"/>
  <c r="C22" i="66"/>
  <c r="C23" i="66"/>
  <c r="D23" i="66" s="1"/>
  <c r="C24" i="66"/>
  <c r="C25" i="66"/>
  <c r="D25" i="66" s="1"/>
  <c r="C26" i="66"/>
  <c r="D26" i="66" s="1"/>
  <c r="C27" i="66"/>
  <c r="C28" i="66"/>
  <c r="C29" i="66"/>
  <c r="D29" i="66" s="1"/>
  <c r="C30" i="66"/>
  <c r="D30" i="66" s="1"/>
  <c r="C31" i="66"/>
  <c r="D31" i="66" s="1"/>
  <c r="C32" i="66"/>
  <c r="C33" i="66"/>
  <c r="D33" i="66" s="1"/>
  <c r="C34" i="66"/>
  <c r="D34" i="66" s="1"/>
  <c r="C35" i="66"/>
  <c r="C36" i="66"/>
  <c r="D36" i="66" s="1"/>
  <c r="D35" i="66"/>
  <c r="D16" i="66"/>
  <c r="D24" i="66"/>
  <c r="D32" i="66"/>
  <c r="D40" i="66"/>
  <c r="D42" i="66"/>
  <c r="D56" i="66"/>
  <c r="D72" i="66"/>
  <c r="D82" i="66"/>
  <c r="D88" i="66"/>
  <c r="D90" i="66"/>
  <c r="D112" i="66"/>
  <c r="D120" i="66"/>
  <c r="D122" i="66"/>
  <c r="D128" i="66"/>
  <c r="D146" i="66"/>
  <c r="D154" i="66"/>
  <c r="D162" i="66"/>
  <c r="D170" i="66"/>
  <c r="D186" i="66"/>
  <c r="D194" i="66"/>
  <c r="D200" i="66"/>
  <c r="D202" i="66"/>
  <c r="D232" i="66"/>
  <c r="D234" i="66"/>
  <c r="D240" i="66"/>
  <c r="D264" i="66"/>
  <c r="D272" i="66"/>
  <c r="D274" i="66"/>
  <c r="D280" i="66"/>
  <c r="D296" i="66"/>
  <c r="D304" i="66"/>
  <c r="D306" i="66"/>
  <c r="D312" i="66"/>
  <c r="D338" i="66"/>
  <c r="D344" i="66"/>
  <c r="D346" i="66"/>
  <c r="D378" i="66"/>
  <c r="D41" i="66"/>
  <c r="D49" i="66"/>
  <c r="D57" i="66"/>
  <c r="D65" i="66"/>
  <c r="D73" i="66"/>
  <c r="D74" i="66"/>
  <c r="D81" i="66"/>
  <c r="D89" i="66"/>
  <c r="D97" i="66"/>
  <c r="D105" i="66"/>
  <c r="D121" i="66"/>
  <c r="D129" i="66"/>
  <c r="D138" i="66"/>
  <c r="D145" i="66"/>
  <c r="D153" i="66"/>
  <c r="D169" i="66"/>
  <c r="D177" i="66"/>
  <c r="D193" i="66"/>
  <c r="D201" i="66"/>
  <c r="D217" i="66"/>
  <c r="D224" i="66"/>
  <c r="D225" i="66"/>
  <c r="D241" i="66"/>
  <c r="D249" i="66"/>
  <c r="D265" i="66"/>
  <c r="D273" i="66"/>
  <c r="D289" i="66"/>
  <c r="D297" i="66"/>
  <c r="D313" i="66"/>
  <c r="D321" i="66"/>
  <c r="D329" i="66"/>
  <c r="D337" i="66"/>
  <c r="D345" i="66"/>
  <c r="D353" i="66"/>
  <c r="D361" i="66"/>
  <c r="D377" i="66"/>
  <c r="D383" i="66"/>
  <c r="D384" i="66"/>
  <c r="D39" i="66"/>
  <c r="D47" i="66"/>
  <c r="D48" i="66"/>
  <c r="D63" i="66"/>
  <c r="D71" i="66"/>
  <c r="D79" i="66"/>
  <c r="D95" i="66"/>
  <c r="D103" i="66"/>
  <c r="D111" i="66"/>
  <c r="D113" i="66"/>
  <c r="D127" i="66"/>
  <c r="D135" i="66"/>
  <c r="D137" i="66"/>
  <c r="D143" i="66"/>
  <c r="D159" i="66"/>
  <c r="D161" i="66"/>
  <c r="D167" i="66"/>
  <c r="D175" i="66"/>
  <c r="D185" i="66"/>
  <c r="D191" i="66"/>
  <c r="D199" i="66"/>
  <c r="D207" i="66"/>
  <c r="D209" i="66"/>
  <c r="D223" i="66"/>
  <c r="D231" i="66"/>
  <c r="D233" i="66"/>
  <c r="D239" i="66"/>
  <c r="D255" i="66"/>
  <c r="D257" i="66"/>
  <c r="D263" i="66"/>
  <c r="D271" i="66"/>
  <c r="D281" i="66"/>
  <c r="D295" i="66"/>
  <c r="D303" i="66"/>
  <c r="D305" i="66"/>
  <c r="D311" i="66"/>
  <c r="D327" i="66"/>
  <c r="D331" i="66"/>
  <c r="D335" i="66"/>
  <c r="D343" i="66"/>
  <c r="D349" i="66"/>
  <c r="D351" i="66"/>
  <c r="D355" i="66"/>
  <c r="D359" i="66"/>
  <c r="D367" i="66"/>
  <c r="D369" i="66"/>
  <c r="D375" i="66"/>
  <c r="D379" i="66"/>
  <c r="D380" i="66"/>
  <c r="D12" i="66"/>
  <c r="D13" i="66"/>
  <c r="D20" i="66"/>
  <c r="D21" i="66"/>
  <c r="D22" i="66"/>
  <c r="D27" i="66"/>
  <c r="D28" i="66"/>
  <c r="D37" i="66"/>
  <c r="D43" i="66"/>
  <c r="D44" i="66"/>
  <c r="D45" i="66"/>
  <c r="D53" i="66"/>
  <c r="D55" i="66"/>
  <c r="D59" i="66"/>
  <c r="D61" i="66"/>
  <c r="D69" i="66"/>
  <c r="D75" i="66"/>
  <c r="D77" i="66"/>
  <c r="D85" i="66"/>
  <c r="D87" i="66"/>
  <c r="D93" i="66"/>
  <c r="D101" i="66"/>
  <c r="D109" i="66"/>
  <c r="D117" i="66"/>
  <c r="D119" i="66"/>
  <c r="D125" i="66"/>
  <c r="D133" i="66"/>
  <c r="D141" i="66"/>
  <c r="D149" i="66"/>
  <c r="D150" i="66"/>
  <c r="D151" i="66"/>
  <c r="D157" i="66"/>
  <c r="D163" i="66"/>
  <c r="D164" i="66"/>
  <c r="D165" i="66"/>
  <c r="D173" i="66"/>
  <c r="D179" i="66"/>
  <c r="D180" i="66"/>
  <c r="D181" i="66"/>
  <c r="D183" i="66"/>
  <c r="D189" i="66"/>
  <c r="D190" i="66"/>
  <c r="D195" i="66"/>
  <c r="D197" i="66"/>
  <c r="D205" i="66"/>
  <c r="D211" i="66"/>
  <c r="D213" i="66"/>
  <c r="D214" i="66"/>
  <c r="D215" i="66"/>
  <c r="D221" i="66"/>
  <c r="D229" i="66"/>
  <c r="D237" i="66"/>
  <c r="D245" i="66"/>
  <c r="D247" i="66"/>
  <c r="D253" i="66"/>
  <c r="D261" i="66"/>
  <c r="D269" i="66"/>
  <c r="D270" i="66"/>
  <c r="D277" i="66"/>
  <c r="D279" i="66"/>
  <c r="D283" i="66"/>
  <c r="D284" i="66"/>
  <c r="D285" i="66"/>
  <c r="D287" i="66"/>
  <c r="D293" i="66"/>
  <c r="D299" i="66"/>
  <c r="D301" i="66"/>
  <c r="D309" i="66"/>
  <c r="D315" i="66"/>
  <c r="D317" i="66"/>
  <c r="D319" i="66"/>
  <c r="D325" i="66"/>
  <c r="D333" i="66"/>
  <c r="D341" i="66"/>
  <c r="D357" i="66"/>
  <c r="D365" i="66"/>
  <c r="D373" i="66"/>
  <c r="D381" i="66"/>
  <c r="F30" i="6"/>
  <c r="J33" i="6"/>
  <c r="J32" i="6"/>
  <c r="F34" i="6"/>
  <c r="J31" i="6"/>
  <c r="J34" i="6"/>
  <c r="F33" i="6"/>
  <c r="F31" i="6"/>
  <c r="N10" i="63" l="1"/>
  <c r="O10" i="63"/>
  <c r="P10" i="63"/>
  <c r="Q10" i="63"/>
  <c r="R10" i="63"/>
  <c r="M10" i="63"/>
  <c r="R9" i="63"/>
  <c r="Q9" i="63"/>
  <c r="P9" i="63"/>
  <c r="O9" i="63"/>
  <c r="N9" i="63"/>
  <c r="M9" i="63"/>
  <c r="B3" i="66"/>
  <c r="B4" i="66"/>
  <c r="B5" i="66"/>
  <c r="F5" i="66" s="1"/>
  <c r="B6" i="66"/>
  <c r="B7" i="66"/>
  <c r="B8" i="66"/>
  <c r="B9" i="66"/>
  <c r="B10" i="66"/>
  <c r="B11" i="66"/>
  <c r="B12" i="66"/>
  <c r="B13" i="66"/>
  <c r="F13" i="66" s="1"/>
  <c r="B14" i="66"/>
  <c r="F14" i="66" s="1"/>
  <c r="B15" i="66"/>
  <c r="F15" i="66" s="1"/>
  <c r="B16" i="66"/>
  <c r="B17" i="66"/>
  <c r="F17" i="66" s="1"/>
  <c r="B18" i="66"/>
  <c r="B19" i="66"/>
  <c r="B20" i="66"/>
  <c r="B21" i="66"/>
  <c r="F21" i="66" s="1"/>
  <c r="B22" i="66"/>
  <c r="F22" i="66" s="1"/>
  <c r="B23" i="66"/>
  <c r="B24" i="66"/>
  <c r="B25" i="66"/>
  <c r="B26" i="66"/>
  <c r="B27" i="66"/>
  <c r="B28" i="66"/>
  <c r="B29" i="66"/>
  <c r="B30" i="66"/>
  <c r="F30" i="66" s="1"/>
  <c r="B31" i="66"/>
  <c r="B32" i="66"/>
  <c r="B33" i="66"/>
  <c r="F33" i="66" s="1"/>
  <c r="B34" i="66"/>
  <c r="B35" i="66"/>
  <c r="F35" i="66" s="1"/>
  <c r="B36" i="66"/>
  <c r="F36" i="66" s="1"/>
  <c r="B37" i="66"/>
  <c r="F37" i="66" s="1"/>
  <c r="B38" i="66"/>
  <c r="F38" i="66" s="1"/>
  <c r="B39" i="66"/>
  <c r="B40" i="66"/>
  <c r="B41" i="66"/>
  <c r="B42" i="66"/>
  <c r="B43" i="66"/>
  <c r="B44" i="66"/>
  <c r="B45" i="66"/>
  <c r="F45" i="66" s="1"/>
  <c r="B46" i="66"/>
  <c r="B47" i="66"/>
  <c r="F47" i="66" s="1"/>
  <c r="B48" i="66"/>
  <c r="B49" i="66"/>
  <c r="B50" i="66"/>
  <c r="B51" i="66"/>
  <c r="B52" i="66"/>
  <c r="B53" i="66"/>
  <c r="F53" i="66" s="1"/>
  <c r="B54" i="66"/>
  <c r="F54" i="66" s="1"/>
  <c r="B55" i="66"/>
  <c r="F55" i="66" s="1"/>
  <c r="B56" i="66"/>
  <c r="B57" i="66"/>
  <c r="B58" i="66"/>
  <c r="B59" i="66"/>
  <c r="B60" i="66"/>
  <c r="B61" i="66"/>
  <c r="F61" i="66" s="1"/>
  <c r="B62" i="66"/>
  <c r="F62" i="66" s="1"/>
  <c r="B63" i="66"/>
  <c r="F63" i="66" s="1"/>
  <c r="B64" i="66"/>
  <c r="B65" i="66"/>
  <c r="B66" i="66"/>
  <c r="B67" i="66"/>
  <c r="B68" i="66"/>
  <c r="B69" i="66"/>
  <c r="F69" i="66" s="1"/>
  <c r="B70" i="66"/>
  <c r="F70" i="66" s="1"/>
  <c r="B71" i="66"/>
  <c r="F71" i="66" s="1"/>
  <c r="B72" i="66"/>
  <c r="B73" i="66"/>
  <c r="B74" i="66"/>
  <c r="B75" i="66"/>
  <c r="B76" i="66"/>
  <c r="B77" i="66"/>
  <c r="F77" i="66" s="1"/>
  <c r="B78" i="66"/>
  <c r="F78" i="66" s="1"/>
  <c r="B79" i="66"/>
  <c r="F79" i="66" s="1"/>
  <c r="B80" i="66"/>
  <c r="B81" i="66"/>
  <c r="B82" i="66"/>
  <c r="B83" i="66"/>
  <c r="B84" i="66"/>
  <c r="B85" i="66"/>
  <c r="F85" i="66" s="1"/>
  <c r="B86" i="66"/>
  <c r="F86" i="66" s="1"/>
  <c r="B87" i="66"/>
  <c r="B88" i="66"/>
  <c r="B89" i="66"/>
  <c r="B90" i="66"/>
  <c r="B91" i="66"/>
  <c r="B92" i="66"/>
  <c r="B93" i="66"/>
  <c r="F93" i="66" s="1"/>
  <c r="B94" i="66"/>
  <c r="F94" i="66" s="1"/>
  <c r="B95" i="66"/>
  <c r="F95" i="66" s="1"/>
  <c r="B96" i="66"/>
  <c r="B97" i="66"/>
  <c r="B98" i="66"/>
  <c r="B99" i="66"/>
  <c r="F99" i="66" s="1"/>
  <c r="B100" i="66"/>
  <c r="B101" i="66"/>
  <c r="F101" i="66" s="1"/>
  <c r="B102" i="66"/>
  <c r="F102" i="66" s="1"/>
  <c r="B103" i="66"/>
  <c r="F103" i="66" s="1"/>
  <c r="B104" i="66"/>
  <c r="B105" i="66"/>
  <c r="B106" i="66"/>
  <c r="B107" i="66"/>
  <c r="B108" i="66"/>
  <c r="B109" i="66"/>
  <c r="F109" i="66" s="1"/>
  <c r="B110" i="66"/>
  <c r="F110" i="66" s="1"/>
  <c r="B111" i="66"/>
  <c r="F111" i="66" s="1"/>
  <c r="B112" i="66"/>
  <c r="B113" i="66"/>
  <c r="B114" i="66"/>
  <c r="B115" i="66"/>
  <c r="B116" i="66"/>
  <c r="B117" i="66"/>
  <c r="F117" i="66" s="1"/>
  <c r="B118" i="66"/>
  <c r="F118" i="66" s="1"/>
  <c r="B119" i="66"/>
  <c r="F119" i="66" s="1"/>
  <c r="B120" i="66"/>
  <c r="B121" i="66"/>
  <c r="B122" i="66"/>
  <c r="B123" i="66"/>
  <c r="B124" i="66"/>
  <c r="B125" i="66"/>
  <c r="F125" i="66" s="1"/>
  <c r="B126" i="66"/>
  <c r="F126" i="66" s="1"/>
  <c r="B127" i="66"/>
  <c r="B128" i="66"/>
  <c r="B129" i="66"/>
  <c r="B130" i="66"/>
  <c r="B131" i="66"/>
  <c r="B132" i="66"/>
  <c r="B133" i="66"/>
  <c r="F133" i="66" s="1"/>
  <c r="B134" i="66"/>
  <c r="F134" i="66" s="1"/>
  <c r="B135" i="66"/>
  <c r="B136" i="66"/>
  <c r="B137" i="66"/>
  <c r="B138" i="66"/>
  <c r="B139" i="66"/>
  <c r="B140" i="66"/>
  <c r="B141" i="66"/>
  <c r="F141" i="66" s="1"/>
  <c r="B142" i="66"/>
  <c r="F142" i="66" s="1"/>
  <c r="B143" i="66"/>
  <c r="F143" i="66" s="1"/>
  <c r="B144" i="66"/>
  <c r="B145" i="66"/>
  <c r="B146" i="66"/>
  <c r="B147" i="66"/>
  <c r="B148" i="66"/>
  <c r="B149" i="66"/>
  <c r="F149" i="66" s="1"/>
  <c r="B150" i="66"/>
  <c r="F150" i="66" s="1"/>
  <c r="B151" i="66"/>
  <c r="B152" i="66"/>
  <c r="B153" i="66"/>
  <c r="B154" i="66"/>
  <c r="B155" i="66"/>
  <c r="B156" i="66"/>
  <c r="B157" i="66"/>
  <c r="F157" i="66" s="1"/>
  <c r="B158" i="66"/>
  <c r="F158" i="66" s="1"/>
  <c r="B159" i="66"/>
  <c r="F159" i="66" s="1"/>
  <c r="B160" i="66"/>
  <c r="B161" i="66"/>
  <c r="B162" i="66"/>
  <c r="B163" i="66"/>
  <c r="B164" i="66"/>
  <c r="B165" i="66"/>
  <c r="F165" i="66" s="1"/>
  <c r="B166" i="66"/>
  <c r="F166" i="66" s="1"/>
  <c r="B167" i="66"/>
  <c r="F167" i="66" s="1"/>
  <c r="B168" i="66"/>
  <c r="B169" i="66"/>
  <c r="B170" i="66"/>
  <c r="B171" i="66"/>
  <c r="B172" i="66"/>
  <c r="B173" i="66"/>
  <c r="F173" i="66" s="1"/>
  <c r="B174" i="66"/>
  <c r="F174" i="66" s="1"/>
  <c r="B175" i="66"/>
  <c r="B176" i="66"/>
  <c r="B177" i="66"/>
  <c r="B178" i="66"/>
  <c r="B179" i="66"/>
  <c r="F179" i="66" s="1"/>
  <c r="B180" i="66"/>
  <c r="B181" i="66"/>
  <c r="F181" i="66" s="1"/>
  <c r="B182" i="66"/>
  <c r="B183" i="66"/>
  <c r="F183" i="66" s="1"/>
  <c r="B184" i="66"/>
  <c r="B185" i="66"/>
  <c r="B186" i="66"/>
  <c r="B187" i="66"/>
  <c r="B188" i="66"/>
  <c r="B189" i="66"/>
  <c r="F189" i="66" s="1"/>
  <c r="B190" i="66"/>
  <c r="F190" i="66" s="1"/>
  <c r="B191" i="66"/>
  <c r="F191" i="66" s="1"/>
  <c r="B192" i="66"/>
  <c r="B193" i="66"/>
  <c r="B194" i="66"/>
  <c r="B195" i="66"/>
  <c r="B196" i="66"/>
  <c r="B197" i="66"/>
  <c r="F197" i="66" s="1"/>
  <c r="B198" i="66"/>
  <c r="F198" i="66" s="1"/>
  <c r="B199" i="66"/>
  <c r="F199" i="66" s="1"/>
  <c r="B200" i="66"/>
  <c r="B201" i="66"/>
  <c r="B202" i="66"/>
  <c r="B203" i="66"/>
  <c r="B204" i="66"/>
  <c r="F204" i="66" s="1"/>
  <c r="B205" i="66"/>
  <c r="F205" i="66" s="1"/>
  <c r="B206" i="66"/>
  <c r="F206" i="66" s="1"/>
  <c r="B207" i="66"/>
  <c r="F207" i="66" s="1"/>
  <c r="B208" i="66"/>
  <c r="B209" i="66"/>
  <c r="B210" i="66"/>
  <c r="B211" i="66"/>
  <c r="B212" i="66"/>
  <c r="B213" i="66"/>
  <c r="F213" i="66" s="1"/>
  <c r="B214" i="66"/>
  <c r="F214" i="66" s="1"/>
  <c r="B215" i="66"/>
  <c r="B216" i="66"/>
  <c r="B217" i="66"/>
  <c r="B218" i="66"/>
  <c r="B219" i="66"/>
  <c r="B220" i="66"/>
  <c r="B221" i="66"/>
  <c r="F221" i="66" s="1"/>
  <c r="B222" i="66"/>
  <c r="F222" i="66" s="1"/>
  <c r="B223" i="66"/>
  <c r="F223" i="66" s="1"/>
  <c r="B224" i="66"/>
  <c r="B225" i="66"/>
  <c r="B226" i="66"/>
  <c r="B227" i="66"/>
  <c r="B228" i="66"/>
  <c r="B229" i="66"/>
  <c r="F229" i="66" s="1"/>
  <c r="B230" i="66"/>
  <c r="F230" i="66" s="1"/>
  <c r="B231" i="66"/>
  <c r="F231" i="66" s="1"/>
  <c r="B232" i="66"/>
  <c r="B233" i="66"/>
  <c r="B234" i="66"/>
  <c r="B235" i="66"/>
  <c r="B236" i="66"/>
  <c r="B237" i="66"/>
  <c r="F237" i="66" s="1"/>
  <c r="B238" i="66"/>
  <c r="F238" i="66" s="1"/>
  <c r="B239" i="66"/>
  <c r="B240" i="66"/>
  <c r="B241" i="66"/>
  <c r="B242" i="66"/>
  <c r="B243" i="66"/>
  <c r="B244" i="66"/>
  <c r="B245" i="66"/>
  <c r="F245" i="66" s="1"/>
  <c r="B246" i="66"/>
  <c r="F246" i="66" s="1"/>
  <c r="B247" i="66"/>
  <c r="F247" i="66" s="1"/>
  <c r="B248" i="66"/>
  <c r="B249" i="66"/>
  <c r="B250" i="66"/>
  <c r="B251" i="66"/>
  <c r="B252" i="66"/>
  <c r="B253" i="66"/>
  <c r="F253" i="66" s="1"/>
  <c r="B254" i="66"/>
  <c r="F254" i="66" s="1"/>
  <c r="B255" i="66"/>
  <c r="B256" i="66"/>
  <c r="B257" i="66"/>
  <c r="B258" i="66"/>
  <c r="B259" i="66"/>
  <c r="B260" i="66"/>
  <c r="B261" i="66"/>
  <c r="F261" i="66" s="1"/>
  <c r="B262" i="66"/>
  <c r="B263" i="66"/>
  <c r="B264" i="66"/>
  <c r="F264" i="66" s="1"/>
  <c r="B265" i="66"/>
  <c r="B266" i="66"/>
  <c r="B267" i="66"/>
  <c r="B268" i="66"/>
  <c r="B269" i="66"/>
  <c r="F269" i="66" s="1"/>
  <c r="B270" i="66"/>
  <c r="F270" i="66" s="1"/>
  <c r="B271" i="66"/>
  <c r="F271" i="66" s="1"/>
  <c r="B272" i="66"/>
  <c r="F272" i="66" s="1"/>
  <c r="B273" i="66"/>
  <c r="B274" i="66"/>
  <c r="B275" i="66"/>
  <c r="B276" i="66"/>
  <c r="B277" i="66"/>
  <c r="F277" i="66" s="1"/>
  <c r="B278" i="66"/>
  <c r="F278" i="66" s="1"/>
  <c r="B279" i="66"/>
  <c r="F279" i="66" s="1"/>
  <c r="B280" i="66"/>
  <c r="F280" i="66" s="1"/>
  <c r="B281" i="66"/>
  <c r="B282" i="66"/>
  <c r="B283" i="66"/>
  <c r="B284" i="66"/>
  <c r="B285" i="66"/>
  <c r="F285" i="66" s="1"/>
  <c r="B286" i="66"/>
  <c r="F286" i="66" s="1"/>
  <c r="B287" i="66"/>
  <c r="F287" i="66" s="1"/>
  <c r="B288" i="66"/>
  <c r="F288" i="66" s="1"/>
  <c r="B289" i="66"/>
  <c r="B290" i="66"/>
  <c r="B291" i="66"/>
  <c r="B292" i="66"/>
  <c r="B293" i="66"/>
  <c r="F293" i="66" s="1"/>
  <c r="B294" i="66"/>
  <c r="F294" i="66" s="1"/>
  <c r="B295" i="66"/>
  <c r="F295" i="66" s="1"/>
  <c r="B296" i="66"/>
  <c r="F296" i="66" s="1"/>
  <c r="B297" i="66"/>
  <c r="B298" i="66"/>
  <c r="B299" i="66"/>
  <c r="F299" i="66" s="1"/>
  <c r="B300" i="66"/>
  <c r="B301" i="66"/>
  <c r="F301" i="66" s="1"/>
  <c r="B302" i="66"/>
  <c r="F302" i="66" s="1"/>
  <c r="B303" i="66"/>
  <c r="B304" i="66"/>
  <c r="F304" i="66" s="1"/>
  <c r="B305" i="66"/>
  <c r="B306" i="66"/>
  <c r="B307" i="66"/>
  <c r="B308" i="66"/>
  <c r="B309" i="66"/>
  <c r="F309" i="66" s="1"/>
  <c r="B310" i="66"/>
  <c r="F310" i="66" s="1"/>
  <c r="B311" i="66"/>
  <c r="F311" i="66" s="1"/>
  <c r="B312" i="66"/>
  <c r="F312" i="66" s="1"/>
  <c r="B313" i="66"/>
  <c r="B314" i="66"/>
  <c r="B315" i="66"/>
  <c r="B316" i="66"/>
  <c r="B317" i="66"/>
  <c r="F317" i="66" s="1"/>
  <c r="B318" i="66"/>
  <c r="B319" i="66"/>
  <c r="B320" i="66"/>
  <c r="F320" i="66" s="1"/>
  <c r="B321" i="66"/>
  <c r="B322" i="66"/>
  <c r="B323" i="66"/>
  <c r="B324" i="66"/>
  <c r="B325" i="66"/>
  <c r="F325" i="66" s="1"/>
  <c r="B326" i="66"/>
  <c r="F326" i="66" s="1"/>
  <c r="B327" i="66"/>
  <c r="B328" i="66"/>
  <c r="F328" i="66" s="1"/>
  <c r="B329" i="66"/>
  <c r="B330" i="66"/>
  <c r="B331" i="66"/>
  <c r="B332" i="66"/>
  <c r="B333" i="66"/>
  <c r="F333" i="66" s="1"/>
  <c r="B334" i="66"/>
  <c r="F334" i="66" s="1"/>
  <c r="B335" i="66"/>
  <c r="F335" i="66" s="1"/>
  <c r="B336" i="66"/>
  <c r="F336" i="66" s="1"/>
  <c r="B337" i="66"/>
  <c r="B338" i="66"/>
  <c r="B339" i="66"/>
  <c r="B340" i="66"/>
  <c r="B341" i="66"/>
  <c r="B342" i="66"/>
  <c r="F342" i="66" s="1"/>
  <c r="B343" i="66"/>
  <c r="B344" i="66"/>
  <c r="F344" i="66" s="1"/>
  <c r="B345" i="66"/>
  <c r="B346" i="66"/>
  <c r="B347" i="66"/>
  <c r="B348" i="66"/>
  <c r="B349" i="66"/>
  <c r="F349" i="66" s="1"/>
  <c r="B350" i="66"/>
  <c r="F350" i="66" s="1"/>
  <c r="B351" i="66"/>
  <c r="B352" i="66"/>
  <c r="F352" i="66" s="1"/>
  <c r="B353" i="66"/>
  <c r="B354" i="66"/>
  <c r="B355" i="66"/>
  <c r="B356" i="66"/>
  <c r="B357" i="66"/>
  <c r="F357" i="66" s="1"/>
  <c r="B358" i="66"/>
  <c r="F358" i="66" s="1"/>
  <c r="B359" i="66"/>
  <c r="F359" i="66" s="1"/>
  <c r="B360" i="66"/>
  <c r="F360" i="66" s="1"/>
  <c r="B361" i="66"/>
  <c r="B362" i="66"/>
  <c r="B363" i="66"/>
  <c r="F363" i="66" s="1"/>
  <c r="B364" i="66"/>
  <c r="F364" i="66" s="1"/>
  <c r="B365" i="66"/>
  <c r="F365" i="66" s="1"/>
  <c r="B366" i="66"/>
  <c r="F366" i="66" s="1"/>
  <c r="B367" i="66"/>
  <c r="F367" i="66" s="1"/>
  <c r="B368" i="66"/>
  <c r="F368" i="66" s="1"/>
  <c r="B369" i="66"/>
  <c r="B370" i="66"/>
  <c r="B371" i="66"/>
  <c r="F371" i="66" s="1"/>
  <c r="B372" i="66"/>
  <c r="F372" i="66" s="1"/>
  <c r="B373" i="66"/>
  <c r="F373" i="66" s="1"/>
  <c r="B374" i="66"/>
  <c r="B375" i="66"/>
  <c r="F375" i="66" s="1"/>
  <c r="B376" i="66"/>
  <c r="F376" i="66" s="1"/>
  <c r="B377" i="66"/>
  <c r="B378" i="66"/>
  <c r="B379" i="66"/>
  <c r="B380" i="66"/>
  <c r="B381" i="66"/>
  <c r="F381" i="66" s="1"/>
  <c r="B382" i="66"/>
  <c r="F382" i="66" s="1"/>
  <c r="B383" i="66"/>
  <c r="F383" i="66" s="1"/>
  <c r="B384" i="66"/>
  <c r="F384" i="66" s="1"/>
  <c r="B2" i="66"/>
  <c r="F107" i="66"/>
  <c r="F155" i="66"/>
  <c r="F182" i="66"/>
  <c r="F203" i="66"/>
  <c r="F291" i="66"/>
  <c r="F6" i="66"/>
  <c r="F27" i="66"/>
  <c r="F28" i="66"/>
  <c r="F29" i="66"/>
  <c r="F40" i="66"/>
  <c r="F46" i="66"/>
  <c r="F48" i="66"/>
  <c r="F2" i="49"/>
  <c r="C25" i="68"/>
  <c r="F351" i="66" l="1"/>
  <c r="F327" i="66"/>
  <c r="F319" i="66"/>
  <c r="F303" i="66"/>
  <c r="F263" i="66"/>
  <c r="F255" i="66"/>
  <c r="F239" i="66"/>
  <c r="F215" i="66"/>
  <c r="F175" i="66"/>
  <c r="F151" i="66"/>
  <c r="F135" i="66"/>
  <c r="F127" i="66"/>
  <c r="F87" i="66"/>
  <c r="F39" i="66"/>
  <c r="F31" i="66"/>
  <c r="F23" i="66"/>
  <c r="F7" i="66"/>
  <c r="F18" i="66"/>
  <c r="F341" i="66"/>
  <c r="F340" i="66"/>
  <c r="F339" i="66"/>
  <c r="F256" i="66"/>
  <c r="F248" i="66"/>
  <c r="F240" i="66"/>
  <c r="F232" i="66"/>
  <c r="F224" i="66"/>
  <c r="F216" i="66"/>
  <c r="F208" i="66"/>
  <c r="F200" i="66"/>
  <c r="F192" i="66"/>
  <c r="F184" i="66"/>
  <c r="F176" i="66"/>
  <c r="F168" i="66"/>
  <c r="F160" i="66"/>
  <c r="F152" i="66"/>
  <c r="F144" i="66"/>
  <c r="F136" i="66"/>
  <c r="F128" i="66"/>
  <c r="F120" i="66"/>
  <c r="F112" i="66"/>
  <c r="F104" i="66"/>
  <c r="F96" i="66"/>
  <c r="F88" i="66"/>
  <c r="F80" i="66"/>
  <c r="F72" i="66"/>
  <c r="F64" i="66"/>
  <c r="F56" i="66"/>
  <c r="F32" i="66"/>
  <c r="F24" i="66"/>
  <c r="F16" i="66"/>
  <c r="F8" i="66"/>
  <c r="F377" i="66"/>
  <c r="F345" i="66"/>
  <c r="F343" i="66"/>
  <c r="F374" i="66"/>
  <c r="F318" i="66"/>
  <c r="F262" i="66"/>
  <c r="F380" i="66"/>
  <c r="F356" i="66"/>
  <c r="F348" i="66"/>
  <c r="F332" i="66"/>
  <c r="F324" i="66"/>
  <c r="F316" i="66"/>
  <c r="F308" i="66"/>
  <c r="F300" i="66"/>
  <c r="F292" i="66"/>
  <c r="F284" i="66"/>
  <c r="F276" i="66"/>
  <c r="F268" i="66"/>
  <c r="F260" i="66"/>
  <c r="F252" i="66"/>
  <c r="F244" i="66"/>
  <c r="F236" i="66"/>
  <c r="F228" i="66"/>
  <c r="F220" i="66"/>
  <c r="F212" i="66"/>
  <c r="F196" i="66"/>
  <c r="F188" i="66"/>
  <c r="F180" i="66"/>
  <c r="F172" i="66"/>
  <c r="F164" i="66"/>
  <c r="F156" i="66"/>
  <c r="F148" i="66"/>
  <c r="F140" i="66"/>
  <c r="F132" i="66"/>
  <c r="F124" i="66"/>
  <c r="F116" i="66"/>
  <c r="F108" i="66"/>
  <c r="F100" i="66"/>
  <c r="F92" i="66"/>
  <c r="F84" i="66"/>
  <c r="F76" i="66"/>
  <c r="F68" i="66"/>
  <c r="F60" i="66"/>
  <c r="F52" i="66"/>
  <c r="F44" i="66"/>
  <c r="F20" i="66"/>
  <c r="F12" i="66"/>
  <c r="F4" i="66"/>
  <c r="F379" i="66"/>
  <c r="F355" i="66"/>
  <c r="F347" i="66"/>
  <c r="F331" i="66"/>
  <c r="F323" i="66"/>
  <c r="F315" i="66"/>
  <c r="F307" i="66"/>
  <c r="F283" i="66"/>
  <c r="F275" i="66"/>
  <c r="F267" i="66"/>
  <c r="F259" i="66"/>
  <c r="F251" i="66"/>
  <c r="F243" i="66"/>
  <c r="F235" i="66"/>
  <c r="F227" i="66"/>
  <c r="F219" i="66"/>
  <c r="F211" i="66"/>
  <c r="F195" i="66"/>
  <c r="F187" i="66"/>
  <c r="F171" i="66"/>
  <c r="F163" i="66"/>
  <c r="F147" i="66"/>
  <c r="F139" i="66"/>
  <c r="F131" i="66"/>
  <c r="F123" i="66"/>
  <c r="F115" i="66"/>
  <c r="F91" i="66"/>
  <c r="F83" i="66"/>
  <c r="F75" i="66"/>
  <c r="F67" i="66"/>
  <c r="F59" i="66"/>
  <c r="F51" i="66"/>
  <c r="F43" i="66"/>
  <c r="F19" i="66"/>
  <c r="F11" i="66"/>
  <c r="F3" i="66"/>
  <c r="F354" i="66"/>
  <c r="F330" i="66"/>
  <c r="F306" i="66"/>
  <c r="F282" i="66"/>
  <c r="F250" i="66"/>
  <c r="F218" i="66"/>
  <c r="F186" i="66"/>
  <c r="F170" i="66"/>
  <c r="F146" i="66"/>
  <c r="F122" i="66"/>
  <c r="F82" i="66"/>
  <c r="F42" i="66"/>
  <c r="F369" i="66"/>
  <c r="F361" i="66"/>
  <c r="F353" i="66"/>
  <c r="F337" i="66"/>
  <c r="F329" i="66"/>
  <c r="F321" i="66"/>
  <c r="F313" i="66"/>
  <c r="F305" i="66"/>
  <c r="F297" i="66"/>
  <c r="F289" i="66"/>
  <c r="F281" i="66"/>
  <c r="F273" i="66"/>
  <c r="F265" i="66"/>
  <c r="F257" i="66"/>
  <c r="F249" i="66"/>
  <c r="F241" i="66"/>
  <c r="F233" i="66"/>
  <c r="F225" i="66"/>
  <c r="F217" i="66"/>
  <c r="F209" i="66"/>
  <c r="F201" i="66"/>
  <c r="F193" i="66"/>
  <c r="F185" i="66"/>
  <c r="F177" i="66"/>
  <c r="F169" i="66"/>
  <c r="F161" i="66"/>
  <c r="F153" i="66"/>
  <c r="F145" i="66"/>
  <c r="F137" i="66"/>
  <c r="F129" i="66"/>
  <c r="F121" i="66"/>
  <c r="F113" i="66"/>
  <c r="F105" i="66"/>
  <c r="F97" i="66"/>
  <c r="F89" i="66"/>
  <c r="F81" i="66"/>
  <c r="F73" i="66"/>
  <c r="F65" i="66"/>
  <c r="F57" i="66"/>
  <c r="F49" i="66"/>
  <c r="F41" i="66"/>
  <c r="F25" i="66"/>
  <c r="F9" i="66"/>
  <c r="F378" i="66"/>
  <c r="F346" i="66"/>
  <c r="F314" i="66"/>
  <c r="F274" i="66"/>
  <c r="F242" i="66"/>
  <c r="F202" i="66"/>
  <c r="F154" i="66"/>
  <c r="F106" i="66"/>
  <c r="F66" i="66"/>
  <c r="F370" i="66"/>
  <c r="F338" i="66"/>
  <c r="F298" i="66"/>
  <c r="F266" i="66"/>
  <c r="F226" i="66"/>
  <c r="F194" i="66"/>
  <c r="F162" i="66"/>
  <c r="F130" i="66"/>
  <c r="F90" i="66"/>
  <c r="F58" i="66"/>
  <c r="F34" i="66"/>
  <c r="F10" i="66"/>
  <c r="F362" i="66"/>
  <c r="F322" i="66"/>
  <c r="F290" i="66"/>
  <c r="F258" i="66"/>
  <c r="F234" i="66"/>
  <c r="F210" i="66"/>
  <c r="F178" i="66"/>
  <c r="F138" i="66"/>
  <c r="F114" i="66"/>
  <c r="F98" i="66"/>
  <c r="F74" i="66"/>
  <c r="F50" i="66"/>
  <c r="F26" i="66"/>
  <c r="F2" i="66"/>
  <c r="O24" i="66" l="1"/>
  <c r="R24" i="66"/>
  <c r="U24" i="66"/>
  <c r="U16" i="66"/>
  <c r="R22" i="66"/>
  <c r="U17" i="66"/>
  <c r="R20" i="66"/>
  <c r="O21" i="66"/>
  <c r="O23" i="66"/>
  <c r="U22" i="66"/>
  <c r="R19" i="66"/>
  <c r="U21" i="66"/>
  <c r="R21" i="66"/>
  <c r="U20" i="66"/>
  <c r="O16" i="66"/>
  <c r="O19" i="66"/>
  <c r="U23" i="66"/>
  <c r="O17" i="66"/>
  <c r="U18" i="66"/>
  <c r="U26" i="66"/>
  <c r="U19" i="66"/>
  <c r="R26" i="66"/>
  <c r="R18" i="66"/>
  <c r="R23" i="66"/>
  <c r="O26" i="66"/>
  <c r="R17" i="66"/>
  <c r="O22" i="66"/>
  <c r="R16" i="66"/>
  <c r="U25" i="66"/>
  <c r="R25" i="66"/>
  <c r="O18" i="66"/>
  <c r="O20" i="66"/>
  <c r="O25" i="66"/>
  <c r="O2" i="63"/>
  <c r="P2" i="63"/>
  <c r="Q2" i="63"/>
  <c r="R2" i="63"/>
  <c r="M2" i="63"/>
  <c r="N2" i="63"/>
  <c r="H3" i="63"/>
  <c r="H4" i="63"/>
  <c r="H5" i="63"/>
  <c r="H7" i="63"/>
  <c r="H6" i="63"/>
  <c r="H8" i="63"/>
  <c r="H10" i="63"/>
  <c r="H9" i="63"/>
  <c r="H12" i="63"/>
  <c r="H11" i="63"/>
  <c r="H13" i="63"/>
  <c r="H14" i="63"/>
  <c r="H15" i="63"/>
  <c r="H17" i="63"/>
  <c r="H21" i="63"/>
  <c r="H19" i="63"/>
  <c r="H18" i="63"/>
  <c r="H29" i="63"/>
  <c r="H22" i="63"/>
  <c r="H20" i="63"/>
  <c r="H34" i="63"/>
  <c r="H24" i="63"/>
  <c r="H28" i="63"/>
  <c r="H46" i="63"/>
  <c r="H30" i="63"/>
  <c r="H27" i="63"/>
  <c r="H114" i="63"/>
  <c r="H35" i="63"/>
  <c r="H33" i="63"/>
  <c r="H143" i="63"/>
  <c r="H37" i="63"/>
  <c r="H38" i="63"/>
  <c r="H39" i="63"/>
  <c r="H40" i="63"/>
  <c r="H149" i="63"/>
  <c r="H47" i="63"/>
  <c r="H49" i="63"/>
  <c r="H42" i="63"/>
  <c r="H43" i="63"/>
  <c r="H41" i="63"/>
  <c r="H50" i="63"/>
  <c r="H51" i="63"/>
  <c r="H52" i="63"/>
  <c r="H53" i="63"/>
  <c r="H74" i="63"/>
  <c r="H55" i="63"/>
  <c r="H57" i="63"/>
  <c r="H59" i="63"/>
  <c r="H61" i="63"/>
  <c r="H62" i="63"/>
  <c r="H60" i="63"/>
  <c r="H63" i="63"/>
  <c r="H64" i="63"/>
  <c r="H65" i="63"/>
  <c r="H66" i="63"/>
  <c r="H68" i="63"/>
  <c r="H67" i="63"/>
  <c r="H70" i="63"/>
  <c r="H69" i="63"/>
  <c r="H71" i="63"/>
  <c r="H73" i="63"/>
  <c r="H72" i="63"/>
  <c r="H80" i="63"/>
  <c r="H79" i="63"/>
  <c r="H75" i="63"/>
  <c r="H76" i="63"/>
  <c r="H77" i="63"/>
  <c r="H83" i="63"/>
  <c r="H82" i="63"/>
  <c r="H81" i="63"/>
  <c r="H88" i="63"/>
  <c r="H84" i="63"/>
  <c r="H85" i="63"/>
  <c r="H123" i="63"/>
  <c r="H90" i="63"/>
  <c r="H89" i="63"/>
  <c r="H92" i="63"/>
  <c r="H99" i="63"/>
  <c r="H95" i="63"/>
  <c r="H94" i="63"/>
  <c r="H101" i="63"/>
  <c r="H100" i="63"/>
  <c r="H233" i="63"/>
  <c r="H261" i="63"/>
  <c r="H102" i="63"/>
  <c r="H103" i="63"/>
  <c r="H104" i="63"/>
  <c r="H105" i="63"/>
  <c r="H107" i="63"/>
  <c r="H106" i="63"/>
  <c r="H108" i="63"/>
  <c r="H109" i="63"/>
  <c r="H110" i="63"/>
  <c r="H112" i="63"/>
  <c r="H115" i="63"/>
  <c r="H117" i="63"/>
  <c r="H119" i="63"/>
  <c r="H122" i="63"/>
  <c r="H120" i="63"/>
  <c r="H127" i="63"/>
  <c r="H129" i="63"/>
  <c r="H139" i="63"/>
  <c r="H131" i="63"/>
  <c r="H152" i="63"/>
  <c r="H130" i="63"/>
  <c r="H133" i="63"/>
  <c r="H135" i="63"/>
  <c r="H137" i="63"/>
  <c r="H144" i="63"/>
  <c r="H163" i="63"/>
  <c r="H146" i="63"/>
  <c r="H148" i="63"/>
  <c r="H150" i="63"/>
  <c r="H156" i="63"/>
  <c r="H155" i="63"/>
  <c r="H165" i="63"/>
  <c r="H178" i="63"/>
  <c r="H158" i="63"/>
  <c r="H159" i="63"/>
  <c r="H160" i="63"/>
  <c r="H161" i="63"/>
  <c r="H164" i="63"/>
  <c r="H23" i="63"/>
  <c r="H194" i="63"/>
  <c r="H171" i="63"/>
  <c r="H32" i="63"/>
  <c r="H175" i="63"/>
  <c r="H176" i="63"/>
  <c r="H183" i="63"/>
  <c r="H184" i="63"/>
  <c r="H185" i="63"/>
  <c r="H179" i="63"/>
  <c r="H444" i="63"/>
  <c r="H56" i="63"/>
  <c r="H189" i="63"/>
  <c r="H198" i="63"/>
  <c r="H197" i="63"/>
  <c r="H756" i="63"/>
  <c r="H764" i="63"/>
  <c r="H200" i="63"/>
  <c r="H202" i="63"/>
  <c r="H204" i="63"/>
  <c r="H207" i="63"/>
  <c r="H209" i="63"/>
  <c r="H169" i="63"/>
  <c r="H190" i="63"/>
  <c r="H218" i="63"/>
  <c r="H213" i="63"/>
  <c r="H221" i="63"/>
  <c r="H224" i="63"/>
  <c r="H225" i="63"/>
  <c r="H217" i="63"/>
  <c r="H228" i="63"/>
  <c r="H229" i="63"/>
  <c r="H232" i="63"/>
  <c r="H220" i="63"/>
  <c r="H235" i="63"/>
  <c r="H223" i="63"/>
  <c r="H237" i="63"/>
  <c r="H238" i="63"/>
  <c r="H227" i="63"/>
  <c r="H241" i="63"/>
  <c r="H242" i="63"/>
  <c r="H234" i="63"/>
  <c r="H236" i="63"/>
  <c r="H247" i="63"/>
  <c r="H240" i="63"/>
  <c r="H249" i="63"/>
  <c r="H248" i="63"/>
  <c r="H252" i="63"/>
  <c r="H246" i="63"/>
  <c r="H259" i="63"/>
  <c r="H256" i="63"/>
  <c r="H255" i="63"/>
  <c r="H375" i="63"/>
  <c r="H260" i="63"/>
  <c r="H404" i="63"/>
  <c r="H408" i="63"/>
  <c r="H262" i="63"/>
  <c r="H263" i="63"/>
  <c r="H264" i="63"/>
  <c r="H265" i="63"/>
  <c r="H45" i="63"/>
  <c r="H269" i="63"/>
  <c r="H270" i="63"/>
  <c r="H272" i="63"/>
  <c r="H273" i="63"/>
  <c r="H274" i="63"/>
  <c r="H275" i="63"/>
  <c r="H174" i="63"/>
  <c r="H279" i="63"/>
  <c r="H280" i="63"/>
  <c r="H188" i="63"/>
  <c r="H251" i="63"/>
  <c r="H206" i="63"/>
  <c r="H286" i="63"/>
  <c r="H267" i="63"/>
  <c r="H277" i="63"/>
  <c r="H296" i="63"/>
  <c r="H298" i="63"/>
  <c r="H282" i="63"/>
  <c r="H284" i="63"/>
  <c r="H292" i="63"/>
  <c r="H311" i="63"/>
  <c r="H303" i="63"/>
  <c r="H316" i="63"/>
  <c r="H315" i="63"/>
  <c r="H317" i="63"/>
  <c r="H320" i="63"/>
  <c r="H319" i="63"/>
  <c r="H322" i="63"/>
  <c r="H321" i="63"/>
  <c r="H324" i="63"/>
  <c r="H306" i="63"/>
  <c r="H328" i="63"/>
  <c r="H309" i="63"/>
  <c r="H323" i="63"/>
  <c r="H332" i="63"/>
  <c r="H327" i="63"/>
  <c r="H331" i="63"/>
  <c r="H336" i="63"/>
  <c r="H335" i="63"/>
  <c r="H340" i="63"/>
  <c r="H339" i="63"/>
  <c r="H344" i="63"/>
  <c r="H345" i="63"/>
  <c r="H348" i="63"/>
  <c r="H351" i="63"/>
  <c r="H285" i="63"/>
  <c r="H352" i="63"/>
  <c r="H357" i="63"/>
  <c r="H361" i="63"/>
  <c r="H358" i="63"/>
  <c r="H362" i="63"/>
  <c r="H366" i="63"/>
  <c r="H365" i="63"/>
  <c r="H373" i="63"/>
  <c r="H370" i="63"/>
  <c r="H369" i="63"/>
  <c r="H427" i="63"/>
  <c r="H374" i="63"/>
  <c r="H479" i="63"/>
  <c r="H620" i="63"/>
  <c r="H376" i="63"/>
  <c r="H377" i="63"/>
  <c r="H378" i="63"/>
  <c r="H379" i="63"/>
  <c r="H381" i="63"/>
  <c r="H380" i="63"/>
  <c r="H382" i="63"/>
  <c r="H384" i="63"/>
  <c r="H389" i="63"/>
  <c r="H386" i="63"/>
  <c r="H391" i="63"/>
  <c r="H390" i="63"/>
  <c r="H393" i="63"/>
  <c r="H394" i="63"/>
  <c r="H395" i="63"/>
  <c r="H397" i="63"/>
  <c r="H399" i="63"/>
  <c r="H403" i="63"/>
  <c r="H751" i="63"/>
  <c r="H407" i="63"/>
  <c r="H828" i="63"/>
  <c r="H897" i="63"/>
  <c r="H409" i="63"/>
  <c r="H411" i="63"/>
  <c r="H413" i="63"/>
  <c r="H412" i="63"/>
  <c r="H415" i="63"/>
  <c r="H418" i="63"/>
  <c r="H417" i="63"/>
  <c r="H425" i="63"/>
  <c r="H422" i="63"/>
  <c r="H421" i="63"/>
  <c r="H956" i="63"/>
  <c r="H426" i="63"/>
  <c r="H967" i="63"/>
  <c r="H986" i="63"/>
  <c r="H428" i="63"/>
  <c r="H430" i="63"/>
  <c r="H431" i="63"/>
  <c r="H438" i="63"/>
  <c r="H439" i="63"/>
  <c r="H441" i="63"/>
  <c r="H442" i="63"/>
  <c r="H443" i="63"/>
  <c r="H768" i="63"/>
  <c r="H445" i="63"/>
  <c r="H446" i="63"/>
  <c r="H447" i="63"/>
  <c r="H778" i="63"/>
  <c r="H450" i="63"/>
  <c r="H449" i="63"/>
  <c r="H451" i="63"/>
  <c r="H452" i="63"/>
  <c r="H454" i="63"/>
  <c r="H457" i="63"/>
  <c r="H455" i="63"/>
  <c r="H456" i="63"/>
  <c r="H458" i="63"/>
  <c r="H459" i="63"/>
  <c r="H460" i="63"/>
  <c r="H466" i="63"/>
  <c r="H465" i="63"/>
  <c r="H470" i="63"/>
  <c r="H471" i="63"/>
  <c r="H467" i="63"/>
  <c r="H473" i="63"/>
  <c r="H474" i="63"/>
  <c r="H478" i="63"/>
  <c r="H497" i="63"/>
  <c r="H482" i="63"/>
  <c r="H484" i="63"/>
  <c r="H485" i="63"/>
  <c r="H480" i="63"/>
  <c r="H486" i="63"/>
  <c r="H489" i="63"/>
  <c r="H490" i="63"/>
  <c r="H494" i="63"/>
  <c r="H492" i="63"/>
  <c r="H496" i="63"/>
  <c r="H493" i="63"/>
  <c r="H503" i="63"/>
  <c r="H619" i="63"/>
  <c r="H502" i="63"/>
  <c r="H504" i="63"/>
  <c r="H507" i="63"/>
  <c r="H508" i="63"/>
  <c r="H499" i="63"/>
  <c r="H510" i="63"/>
  <c r="H509" i="63"/>
  <c r="H511" i="63"/>
  <c r="H513" i="63"/>
  <c r="H512" i="63"/>
  <c r="H528" i="63"/>
  <c r="H515" i="63"/>
  <c r="H516" i="63"/>
  <c r="H519" i="63"/>
  <c r="H517" i="63"/>
  <c r="H522" i="63"/>
  <c r="H523" i="63"/>
  <c r="H521" i="63"/>
  <c r="H518" i="63"/>
  <c r="H527" i="63"/>
  <c r="H526" i="63"/>
  <c r="H537" i="63"/>
  <c r="H536" i="63"/>
  <c r="H534" i="63"/>
  <c r="H530" i="63"/>
  <c r="H529" i="63"/>
  <c r="H539" i="63"/>
  <c r="H540" i="63"/>
  <c r="H542" i="63"/>
  <c r="H545" i="63"/>
  <c r="H546" i="63"/>
  <c r="H547" i="63"/>
  <c r="H551" i="63"/>
  <c r="H548" i="63"/>
  <c r="H554" i="63"/>
  <c r="H552" i="63"/>
  <c r="H553" i="63"/>
  <c r="H557" i="63"/>
  <c r="H556" i="63"/>
  <c r="H560" i="63"/>
  <c r="H559" i="63"/>
  <c r="H563" i="63"/>
  <c r="H558" i="63"/>
  <c r="H569" i="63"/>
  <c r="H567" i="63"/>
  <c r="H568" i="63"/>
  <c r="H571" i="63"/>
  <c r="H575" i="63"/>
  <c r="H573" i="63"/>
  <c r="H574" i="63"/>
  <c r="H577" i="63"/>
  <c r="H578" i="63"/>
  <c r="H582" i="63"/>
  <c r="H581" i="63"/>
  <c r="H583" i="63"/>
  <c r="H584" i="63"/>
  <c r="H587" i="63"/>
  <c r="H590" i="63"/>
  <c r="H588" i="63"/>
  <c r="H591" i="63"/>
  <c r="H589" i="63"/>
  <c r="H310" i="63"/>
  <c r="H353" i="63"/>
  <c r="H597" i="63"/>
  <c r="H596" i="63"/>
  <c r="H598" i="63"/>
  <c r="H601" i="63"/>
  <c r="H600" i="63"/>
  <c r="H603" i="63"/>
  <c r="H602" i="63"/>
  <c r="H605" i="63"/>
  <c r="H608" i="63"/>
  <c r="H604" i="63"/>
  <c r="H606" i="63"/>
  <c r="H610" i="63"/>
  <c r="H609" i="63"/>
  <c r="H612" i="63"/>
  <c r="H618" i="63"/>
  <c r="H615" i="63"/>
  <c r="H614" i="63"/>
  <c r="H993" i="63"/>
  <c r="H621" i="63"/>
  <c r="H998" i="63"/>
  <c r="H1009" i="63"/>
  <c r="H750" i="63"/>
  <c r="H752" i="63"/>
  <c r="H827" i="63"/>
  <c r="H622" i="63"/>
  <c r="H626" i="63"/>
  <c r="H624" i="63"/>
  <c r="H625" i="63"/>
  <c r="H632" i="63"/>
  <c r="H633" i="63"/>
  <c r="H639" i="63"/>
  <c r="H641" i="63"/>
  <c r="H643" i="63"/>
  <c r="H645" i="63"/>
  <c r="H648" i="63"/>
  <c r="H647" i="63"/>
  <c r="H652" i="63"/>
  <c r="H656" i="63"/>
  <c r="H662" i="63"/>
  <c r="H661" i="63"/>
  <c r="H667" i="63"/>
  <c r="H669" i="63"/>
  <c r="H673" i="63"/>
  <c r="H674" i="63"/>
  <c r="H670" i="63"/>
  <c r="H675" i="63"/>
  <c r="H678" i="63"/>
  <c r="H679" i="63"/>
  <c r="H680" i="63"/>
  <c r="H682" i="63"/>
  <c r="H688" i="63"/>
  <c r="H686" i="63"/>
  <c r="H687" i="63"/>
  <c r="H690" i="63"/>
  <c r="H689" i="63"/>
  <c r="H692" i="63"/>
  <c r="H693" i="63"/>
  <c r="H700" i="63"/>
  <c r="H701" i="63"/>
  <c r="H694" i="63"/>
  <c r="H695" i="63"/>
  <c r="H706" i="63"/>
  <c r="H707" i="63"/>
  <c r="H702" i="63"/>
  <c r="H712" i="63"/>
  <c r="H713" i="63"/>
  <c r="H708" i="63"/>
  <c r="H715" i="63"/>
  <c r="H716" i="63"/>
  <c r="H720" i="63"/>
  <c r="H717" i="63"/>
  <c r="H722" i="63"/>
  <c r="H721" i="63"/>
  <c r="H724" i="63"/>
  <c r="H725" i="63"/>
  <c r="H728" i="63"/>
  <c r="H729" i="63"/>
  <c r="H733" i="63"/>
  <c r="H738" i="63"/>
  <c r="H737" i="63"/>
  <c r="H741" i="63"/>
  <c r="H740" i="63"/>
  <c r="H749" i="63"/>
  <c r="H746" i="63"/>
  <c r="H745" i="63"/>
  <c r="H1023" i="63"/>
  <c r="H829" i="63"/>
  <c r="H896" i="63"/>
  <c r="H755" i="63"/>
  <c r="H757" i="63"/>
  <c r="H807" i="63"/>
  <c r="H758" i="63"/>
  <c r="H759" i="63"/>
  <c r="H760" i="63"/>
  <c r="H761" i="63"/>
  <c r="H763" i="63"/>
  <c r="H765" i="63"/>
  <c r="H773" i="63"/>
  <c r="H766" i="63"/>
  <c r="H769" i="63"/>
  <c r="H770" i="63"/>
  <c r="H772" i="63"/>
  <c r="H771" i="63"/>
  <c r="H774" i="63"/>
  <c r="H776" i="63"/>
  <c r="H777" i="63"/>
  <c r="H779" i="63"/>
  <c r="H781" i="63"/>
  <c r="H784" i="63"/>
  <c r="H786" i="63"/>
  <c r="H787" i="63"/>
  <c r="H789" i="63"/>
  <c r="H792" i="63"/>
  <c r="H794" i="63"/>
  <c r="H793" i="63"/>
  <c r="H798" i="63"/>
  <c r="H799" i="63"/>
  <c r="H795" i="63"/>
  <c r="H801" i="63"/>
  <c r="H802" i="63"/>
  <c r="H804" i="63"/>
  <c r="H803" i="63"/>
  <c r="H812" i="63"/>
  <c r="H813" i="63"/>
  <c r="H805" i="63"/>
  <c r="H808" i="63"/>
  <c r="H809" i="63"/>
  <c r="H811" i="63"/>
  <c r="H810" i="63"/>
  <c r="H814" i="63"/>
  <c r="H815" i="63"/>
  <c r="H817" i="63"/>
  <c r="H816" i="63"/>
  <c r="H819" i="63"/>
  <c r="H818" i="63"/>
  <c r="H826" i="63"/>
  <c r="H823" i="63"/>
  <c r="H822" i="63"/>
  <c r="H898" i="63"/>
  <c r="H955" i="63"/>
  <c r="H957" i="63"/>
  <c r="H830" i="63"/>
  <c r="H834" i="63"/>
  <c r="H831" i="63"/>
  <c r="H833" i="63"/>
  <c r="H835" i="63"/>
  <c r="H839" i="63"/>
  <c r="H841" i="63"/>
  <c r="H845" i="63"/>
  <c r="H852" i="63"/>
  <c r="H849" i="63"/>
  <c r="H854" i="63"/>
  <c r="H856" i="63"/>
  <c r="H861" i="63"/>
  <c r="H865" i="63"/>
  <c r="H867" i="63"/>
  <c r="H869" i="63"/>
  <c r="H871" i="63"/>
  <c r="H872" i="63"/>
  <c r="H592" i="63"/>
  <c r="H875" i="63"/>
  <c r="H878" i="63"/>
  <c r="H883" i="63"/>
  <c r="H882" i="63"/>
  <c r="H886" i="63"/>
  <c r="H895" i="63"/>
  <c r="H892" i="63"/>
  <c r="H891" i="63"/>
  <c r="H966" i="63"/>
  <c r="H973" i="63"/>
  <c r="H900" i="63"/>
  <c r="H904" i="63"/>
  <c r="H905" i="63"/>
  <c r="H906" i="63"/>
  <c r="H907" i="63"/>
  <c r="H908" i="63"/>
  <c r="H909" i="63"/>
  <c r="H911" i="63"/>
  <c r="H913" i="63"/>
  <c r="H910" i="63"/>
  <c r="H912" i="63"/>
  <c r="H915" i="63"/>
  <c r="H914" i="63"/>
  <c r="H920" i="63"/>
  <c r="H941" i="63"/>
  <c r="H917" i="63"/>
  <c r="H916" i="63"/>
  <c r="H919" i="63"/>
  <c r="H947" i="63"/>
  <c r="H921" i="63"/>
  <c r="H922" i="63"/>
  <c r="H923" i="63"/>
  <c r="H924" i="63"/>
  <c r="H926" i="63"/>
  <c r="H925" i="63"/>
  <c r="H927" i="63"/>
  <c r="H928" i="63"/>
  <c r="H929" i="63"/>
  <c r="H930" i="63"/>
  <c r="H931" i="63"/>
  <c r="H932" i="63"/>
  <c r="H933" i="63"/>
  <c r="H934" i="63"/>
  <c r="H935" i="63"/>
  <c r="H936" i="63"/>
  <c r="H938" i="63"/>
  <c r="H937" i="63"/>
  <c r="H939" i="63"/>
  <c r="H940" i="63"/>
  <c r="H942" i="63"/>
  <c r="H945" i="63"/>
  <c r="H944" i="63"/>
  <c r="H954" i="63"/>
  <c r="H951" i="63"/>
  <c r="H950" i="63"/>
  <c r="H976" i="63"/>
  <c r="H980" i="63"/>
  <c r="H958" i="63"/>
  <c r="H959" i="63"/>
  <c r="H960" i="63"/>
  <c r="H961" i="63"/>
  <c r="H962" i="63"/>
  <c r="H965" i="63"/>
  <c r="H985" i="63"/>
  <c r="H992" i="63"/>
  <c r="H969" i="63"/>
  <c r="H964" i="63"/>
  <c r="H971" i="63"/>
  <c r="H972" i="63"/>
  <c r="H997" i="63"/>
  <c r="H974" i="63"/>
  <c r="H1004" i="63"/>
  <c r="H979" i="63"/>
  <c r="H978" i="63"/>
  <c r="H1008" i="63"/>
  <c r="H984" i="63"/>
  <c r="H981" i="63"/>
  <c r="H1011" i="63"/>
  <c r="H983" i="63"/>
  <c r="H1022" i="63"/>
  <c r="H991" i="63"/>
  <c r="H988" i="63"/>
  <c r="H1024" i="63"/>
  <c r="H990" i="63"/>
  <c r="H996" i="63"/>
  <c r="H995" i="63"/>
  <c r="H1001" i="63"/>
  <c r="H1002" i="63"/>
  <c r="H1003" i="63"/>
  <c r="H1005" i="63"/>
  <c r="H1006" i="63"/>
  <c r="H1007" i="63"/>
  <c r="H1010" i="63"/>
  <c r="H1012" i="63"/>
  <c r="H1014" i="63"/>
  <c r="H1013" i="63"/>
  <c r="H1021" i="63"/>
  <c r="H1018" i="63"/>
  <c r="H1017" i="63"/>
  <c r="H1025" i="63"/>
  <c r="H16" i="63"/>
  <c r="H25" i="63"/>
  <c r="H26" i="63"/>
  <c r="H31" i="63"/>
  <c r="H36" i="63"/>
  <c r="H44" i="63"/>
  <c r="H48" i="63"/>
  <c r="H54" i="63"/>
  <c r="H58" i="63"/>
  <c r="H78" i="63"/>
  <c r="H86" i="63"/>
  <c r="H87" i="63"/>
  <c r="H91" i="63"/>
  <c r="H93" i="63"/>
  <c r="H96" i="63"/>
  <c r="H97" i="63"/>
  <c r="H98" i="63"/>
  <c r="H111" i="63"/>
  <c r="H113" i="63"/>
  <c r="H116" i="63"/>
  <c r="H118" i="63"/>
  <c r="H121" i="63"/>
  <c r="H124" i="63"/>
  <c r="H125" i="63"/>
  <c r="H126" i="63"/>
  <c r="H128" i="63"/>
  <c r="H132" i="63"/>
  <c r="H134" i="63"/>
  <c r="H136" i="63"/>
  <c r="H138" i="63"/>
  <c r="H140" i="63"/>
  <c r="H141" i="63"/>
  <c r="H142" i="63"/>
  <c r="H145" i="63"/>
  <c r="H147" i="63"/>
  <c r="H151" i="63"/>
  <c r="H153" i="63"/>
  <c r="H154" i="63"/>
  <c r="H166" i="63"/>
  <c r="H167" i="63"/>
  <c r="H168" i="63"/>
  <c r="H170" i="63"/>
  <c r="H173" i="63"/>
  <c r="H177" i="63"/>
  <c r="H180" i="63"/>
  <c r="H181" i="63"/>
  <c r="H182" i="63"/>
  <c r="H187" i="63"/>
  <c r="H191" i="63"/>
  <c r="H195" i="63"/>
  <c r="H196" i="63"/>
  <c r="H212" i="63"/>
  <c r="H219" i="63"/>
  <c r="H222" i="63"/>
  <c r="H226" i="63"/>
  <c r="H230" i="63"/>
  <c r="H231" i="63"/>
  <c r="H239" i="63"/>
  <c r="H243" i="63"/>
  <c r="H244" i="63"/>
  <c r="H245" i="63"/>
  <c r="H250" i="63"/>
  <c r="H253" i="63"/>
  <c r="H254" i="63"/>
  <c r="H257" i="63"/>
  <c r="H258" i="63"/>
  <c r="H266" i="63"/>
  <c r="H268" i="63"/>
  <c r="H271" i="63"/>
  <c r="H276" i="63"/>
  <c r="H278" i="63"/>
  <c r="H281" i="63"/>
  <c r="H283" i="63"/>
  <c r="H287" i="63"/>
  <c r="H288" i="63"/>
  <c r="H290" i="63"/>
  <c r="H291" i="63"/>
  <c r="H293" i="63"/>
  <c r="H294" i="63"/>
  <c r="H295" i="63"/>
  <c r="H297" i="63"/>
  <c r="H299" i="63"/>
  <c r="H300" i="63"/>
  <c r="H301" i="63"/>
  <c r="H302" i="63"/>
  <c r="H304" i="63"/>
  <c r="H305" i="63"/>
  <c r="H307" i="63"/>
  <c r="H308" i="63"/>
  <c r="H312" i="63"/>
  <c r="H313" i="63"/>
  <c r="H318" i="63"/>
  <c r="H325" i="63"/>
  <c r="H329" i="63"/>
  <c r="H330" i="63"/>
  <c r="H333" i="63"/>
  <c r="H334" i="63"/>
  <c r="H337" i="63"/>
  <c r="H338" i="63"/>
  <c r="H341" i="63"/>
  <c r="H342" i="63"/>
  <c r="H346" i="63"/>
  <c r="H347" i="63"/>
  <c r="H349" i="63"/>
  <c r="H350" i="63"/>
  <c r="H354" i="63"/>
  <c r="H355" i="63"/>
  <c r="H359" i="63"/>
  <c r="H360" i="63"/>
  <c r="H363" i="63"/>
  <c r="H364" i="63"/>
  <c r="H367" i="63"/>
  <c r="H368" i="63"/>
  <c r="H371" i="63"/>
  <c r="H372" i="63"/>
  <c r="H383" i="63"/>
  <c r="H385" i="63"/>
  <c r="H387" i="63"/>
  <c r="H388" i="63"/>
  <c r="H392" i="63"/>
  <c r="H396" i="63"/>
  <c r="H398" i="63"/>
  <c r="H400" i="63"/>
  <c r="H401" i="63"/>
  <c r="H402" i="63"/>
  <c r="H405" i="63"/>
  <c r="H406" i="63"/>
  <c r="H410" i="63"/>
  <c r="H414" i="63"/>
  <c r="H416" i="63"/>
  <c r="H419" i="63"/>
  <c r="H420" i="63"/>
  <c r="H423" i="63"/>
  <c r="H424" i="63"/>
  <c r="H429" i="63"/>
  <c r="H432" i="63"/>
  <c r="H433" i="63"/>
  <c r="H435" i="63"/>
  <c r="H436" i="63"/>
  <c r="H440" i="63"/>
  <c r="H448" i="63"/>
  <c r="H453" i="63"/>
  <c r="H461" i="63"/>
  <c r="H462" i="63"/>
  <c r="H463" i="63"/>
  <c r="H468" i="63"/>
  <c r="H475" i="63"/>
  <c r="H476" i="63"/>
  <c r="H477" i="63"/>
  <c r="H487" i="63"/>
  <c r="H495" i="63"/>
  <c r="H498" i="63"/>
  <c r="H514" i="63"/>
  <c r="H520" i="63"/>
  <c r="H524" i="63"/>
  <c r="H532" i="63"/>
  <c r="H533" i="63"/>
  <c r="H541" i="63"/>
  <c r="H543" i="63"/>
  <c r="H550" i="63"/>
  <c r="H555" i="63"/>
  <c r="H561" i="63"/>
  <c r="H562" i="63"/>
  <c r="H2" i="63"/>
  <c r="E13" i="39"/>
  <c r="H13" i="39"/>
  <c r="L24" i="66" l="1"/>
  <c r="O27" i="66"/>
  <c r="L16" i="66"/>
  <c r="U27" i="66"/>
  <c r="R27" i="66"/>
  <c r="L22" i="66"/>
  <c r="L17" i="66"/>
  <c r="L25" i="66"/>
  <c r="L20" i="66"/>
  <c r="L18" i="66"/>
  <c r="L23" i="66"/>
  <c r="L21" i="66"/>
  <c r="L26" i="66"/>
  <c r="L19" i="66"/>
  <c r="Q98" i="63"/>
  <c r="W68" i="63"/>
  <c r="Q34" i="63"/>
  <c r="T80" i="63"/>
  <c r="W16" i="63"/>
  <c r="W60" i="63"/>
  <c r="Q90" i="63"/>
  <c r="W52" i="63"/>
  <c r="T64" i="63"/>
  <c r="W108" i="63"/>
  <c r="W44" i="63"/>
  <c r="W21" i="63"/>
  <c r="W116" i="63"/>
  <c r="Q18" i="63"/>
  <c r="Q74" i="63"/>
  <c r="T120" i="63"/>
  <c r="T56" i="63"/>
  <c r="W100" i="63"/>
  <c r="W36" i="63"/>
  <c r="T72" i="63"/>
  <c r="Q82" i="63"/>
  <c r="Q66" i="63"/>
  <c r="T112" i="63"/>
  <c r="T48" i="63"/>
  <c r="W92" i="63"/>
  <c r="W28" i="63"/>
  <c r="Q26" i="63"/>
  <c r="Q16" i="63"/>
  <c r="Q58" i="63"/>
  <c r="T104" i="63"/>
  <c r="T40" i="63"/>
  <c r="W84" i="63"/>
  <c r="W20" i="63"/>
  <c r="Q114" i="63"/>
  <c r="Q50" i="63"/>
  <c r="T96" i="63"/>
  <c r="T32" i="63"/>
  <c r="W76" i="63"/>
  <c r="Q106" i="63"/>
  <c r="Q42" i="63"/>
  <c r="T88" i="63"/>
  <c r="T24" i="63"/>
  <c r="Q121" i="63"/>
  <c r="Q113" i="63"/>
  <c r="Q105" i="63"/>
  <c r="Q97" i="63"/>
  <c r="Q89" i="63"/>
  <c r="Q81" i="63"/>
  <c r="Q73" i="63"/>
  <c r="Q65" i="63"/>
  <c r="Q57" i="63"/>
  <c r="Q49" i="63"/>
  <c r="Q41" i="63"/>
  <c r="Q33" i="63"/>
  <c r="Q25" i="63"/>
  <c r="Q17" i="63"/>
  <c r="T119" i="63"/>
  <c r="T111" i="63"/>
  <c r="T103" i="63"/>
  <c r="T95" i="63"/>
  <c r="T87" i="63"/>
  <c r="T79" i="63"/>
  <c r="T71" i="63"/>
  <c r="T63" i="63"/>
  <c r="T55" i="63"/>
  <c r="T47" i="63"/>
  <c r="T39" i="63"/>
  <c r="T31" i="63"/>
  <c r="T23" i="63"/>
  <c r="W115" i="63"/>
  <c r="W107" i="63"/>
  <c r="W99" i="63"/>
  <c r="W91" i="63"/>
  <c r="W83" i="63"/>
  <c r="W75" i="63"/>
  <c r="W67" i="63"/>
  <c r="W59" i="63"/>
  <c r="W51" i="63"/>
  <c r="W43" i="63"/>
  <c r="W35" i="63"/>
  <c r="W27" i="63"/>
  <c r="W19" i="63"/>
  <c r="Q120" i="63"/>
  <c r="Q96" i="63"/>
  <c r="Q88" i="63"/>
  <c r="Q80" i="63"/>
  <c r="Q72" i="63"/>
  <c r="Q64" i="63"/>
  <c r="Q56" i="63"/>
  <c r="Q48" i="63"/>
  <c r="Q40" i="63"/>
  <c r="Q32" i="63"/>
  <c r="Q24" i="63"/>
  <c r="T118" i="63"/>
  <c r="T110" i="63"/>
  <c r="T102" i="63"/>
  <c r="T94" i="63"/>
  <c r="T86" i="63"/>
  <c r="T78" i="63"/>
  <c r="T70" i="63"/>
  <c r="T62" i="63"/>
  <c r="T54" i="63"/>
  <c r="T46" i="63"/>
  <c r="T38" i="63"/>
  <c r="T30" i="63"/>
  <c r="T22" i="63"/>
  <c r="W114" i="63"/>
  <c r="W106" i="63"/>
  <c r="W98" i="63"/>
  <c r="W90" i="63"/>
  <c r="W82" i="63"/>
  <c r="W74" i="63"/>
  <c r="W66" i="63"/>
  <c r="W58" i="63"/>
  <c r="W50" i="63"/>
  <c r="W42" i="63"/>
  <c r="W34" i="63"/>
  <c r="W26" i="63"/>
  <c r="W18" i="63"/>
  <c r="Q104" i="63"/>
  <c r="Q119" i="63"/>
  <c r="Q111" i="63"/>
  <c r="Q103" i="63"/>
  <c r="Q95" i="63"/>
  <c r="Q87" i="63"/>
  <c r="Q79" i="63"/>
  <c r="Q71" i="63"/>
  <c r="Q63" i="63"/>
  <c r="Q55" i="63"/>
  <c r="Q47" i="63"/>
  <c r="Q39" i="63"/>
  <c r="Q31" i="63"/>
  <c r="Q23" i="63"/>
  <c r="T117" i="63"/>
  <c r="T109" i="63"/>
  <c r="T101" i="63"/>
  <c r="T93" i="63"/>
  <c r="T85" i="63"/>
  <c r="T77" i="63"/>
  <c r="T69" i="63"/>
  <c r="T61" i="63"/>
  <c r="T53" i="63"/>
  <c r="T45" i="63"/>
  <c r="T37" i="63"/>
  <c r="T29" i="63"/>
  <c r="T21" i="63"/>
  <c r="W121" i="63"/>
  <c r="W113" i="63"/>
  <c r="W105" i="63"/>
  <c r="W97" i="63"/>
  <c r="W89" i="63"/>
  <c r="W81" i="63"/>
  <c r="W73" i="63"/>
  <c r="W65" i="63"/>
  <c r="W57" i="63"/>
  <c r="W49" i="63"/>
  <c r="W41" i="63"/>
  <c r="W33" i="63"/>
  <c r="W25" i="63"/>
  <c r="W17" i="63"/>
  <c r="Q112" i="63"/>
  <c r="Q118" i="63"/>
  <c r="Q110" i="63"/>
  <c r="Q102" i="63"/>
  <c r="Q94" i="63"/>
  <c r="Q86" i="63"/>
  <c r="Q78" i="63"/>
  <c r="Q70" i="63"/>
  <c r="Q62" i="63"/>
  <c r="Q54" i="63"/>
  <c r="Q46" i="63"/>
  <c r="Q38" i="63"/>
  <c r="Q30" i="63"/>
  <c r="Q22" i="63"/>
  <c r="T16" i="63"/>
  <c r="T116" i="63"/>
  <c r="T108" i="63"/>
  <c r="T100" i="63"/>
  <c r="T92" i="63"/>
  <c r="T84" i="63"/>
  <c r="T76" i="63"/>
  <c r="T68" i="63"/>
  <c r="T60" i="63"/>
  <c r="T52" i="63"/>
  <c r="T44" i="63"/>
  <c r="T36" i="63"/>
  <c r="T28" i="63"/>
  <c r="T20" i="63"/>
  <c r="W120" i="63"/>
  <c r="W112" i="63"/>
  <c r="W104" i="63"/>
  <c r="W96" i="63"/>
  <c r="W88" i="63"/>
  <c r="W80" i="63"/>
  <c r="W72" i="63"/>
  <c r="W64" i="63"/>
  <c r="W56" i="63"/>
  <c r="W48" i="63"/>
  <c r="W40" i="63"/>
  <c r="W32" i="63"/>
  <c r="W24" i="63"/>
  <c r="V24" i="63" s="1"/>
  <c r="Q117" i="63"/>
  <c r="Q109" i="63"/>
  <c r="Q101" i="63"/>
  <c r="Q93" i="63"/>
  <c r="Q85" i="63"/>
  <c r="Q77" i="63"/>
  <c r="Q69" i="63"/>
  <c r="Q61" i="63"/>
  <c r="Q53" i="63"/>
  <c r="Q45" i="63"/>
  <c r="Q37" i="63"/>
  <c r="Q29" i="63"/>
  <c r="Q21" i="63"/>
  <c r="T115" i="63"/>
  <c r="T107" i="63"/>
  <c r="T99" i="63"/>
  <c r="T91" i="63"/>
  <c r="T83" i="63"/>
  <c r="T75" i="63"/>
  <c r="T67" i="63"/>
  <c r="T59" i="63"/>
  <c r="T51" i="63"/>
  <c r="T43" i="63"/>
  <c r="T35" i="63"/>
  <c r="T27" i="63"/>
  <c r="T19" i="63"/>
  <c r="W119" i="63"/>
  <c r="W111" i="63"/>
  <c r="W103" i="63"/>
  <c r="W95" i="63"/>
  <c r="W87" i="63"/>
  <c r="W79" i="63"/>
  <c r="W71" i="63"/>
  <c r="W63" i="63"/>
  <c r="W55" i="63"/>
  <c r="W47" i="63"/>
  <c r="W39" i="63"/>
  <c r="W31" i="63"/>
  <c r="W23" i="63"/>
  <c r="Q116" i="63"/>
  <c r="Q100" i="63"/>
  <c r="Q92" i="63"/>
  <c r="Q84" i="63"/>
  <c r="Q76" i="63"/>
  <c r="Q68" i="63"/>
  <c r="Q60" i="63"/>
  <c r="Q52" i="63"/>
  <c r="Q44" i="63"/>
  <c r="Q36" i="63"/>
  <c r="Q28" i="63"/>
  <c r="Q20" i="63"/>
  <c r="T114" i="63"/>
  <c r="T106" i="63"/>
  <c r="T98" i="63"/>
  <c r="T90" i="63"/>
  <c r="T82" i="63"/>
  <c r="T74" i="63"/>
  <c r="T66" i="63"/>
  <c r="T58" i="63"/>
  <c r="T50" i="63"/>
  <c r="T42" i="63"/>
  <c r="T34" i="63"/>
  <c r="T26" i="63"/>
  <c r="T18" i="63"/>
  <c r="W118" i="63"/>
  <c r="W110" i="63"/>
  <c r="W102" i="63"/>
  <c r="W94" i="63"/>
  <c r="W86" i="63"/>
  <c r="W78" i="63"/>
  <c r="W70" i="63"/>
  <c r="W62" i="63"/>
  <c r="W54" i="63"/>
  <c r="W46" i="63"/>
  <c r="W38" i="63"/>
  <c r="W30" i="63"/>
  <c r="W22" i="63"/>
  <c r="Q108" i="63"/>
  <c r="Q115" i="63"/>
  <c r="Q107" i="63"/>
  <c r="Q99" i="63"/>
  <c r="Q91" i="63"/>
  <c r="Q83" i="63"/>
  <c r="Q75" i="63"/>
  <c r="Q67" i="63"/>
  <c r="Q59" i="63"/>
  <c r="Q51" i="63"/>
  <c r="Q43" i="63"/>
  <c r="Q35" i="63"/>
  <c r="Q27" i="63"/>
  <c r="Q19" i="63"/>
  <c r="T121" i="63"/>
  <c r="T113" i="63"/>
  <c r="T105" i="63"/>
  <c r="T97" i="63"/>
  <c r="T89" i="63"/>
  <c r="T81" i="63"/>
  <c r="T73" i="63"/>
  <c r="T65" i="63"/>
  <c r="T57" i="63"/>
  <c r="T49" i="63"/>
  <c r="T41" i="63"/>
  <c r="T33" i="63"/>
  <c r="T25" i="63"/>
  <c r="T17" i="63"/>
  <c r="W117" i="63"/>
  <c r="W109" i="63"/>
  <c r="W101" i="63"/>
  <c r="W93" i="63"/>
  <c r="W85" i="63"/>
  <c r="W77" i="63"/>
  <c r="W69" i="63"/>
  <c r="W61" i="63"/>
  <c r="W53" i="63"/>
  <c r="W45" i="63"/>
  <c r="W37" i="63"/>
  <c r="W29" i="63"/>
  <c r="F846" i="60"/>
  <c r="F845" i="60"/>
  <c r="F844" i="60"/>
  <c r="F843" i="60"/>
  <c r="F842" i="60"/>
  <c r="F841" i="60"/>
  <c r="F840" i="60"/>
  <c r="F839" i="60"/>
  <c r="F838" i="60"/>
  <c r="E838" i="60"/>
  <c r="F837" i="60"/>
  <c r="F836" i="60"/>
  <c r="F835" i="60"/>
  <c r="F834" i="60"/>
  <c r="F833" i="60"/>
  <c r="F832" i="60"/>
  <c r="F831" i="60"/>
  <c r="F830" i="60"/>
  <c r="F829" i="60"/>
  <c r="F828" i="60"/>
  <c r="F827" i="60"/>
  <c r="F826" i="60"/>
  <c r="F825" i="60"/>
  <c r="F824" i="60"/>
  <c r="F823" i="60"/>
  <c r="F822" i="60"/>
  <c r="F821" i="60"/>
  <c r="F820" i="60"/>
  <c r="F819" i="60"/>
  <c r="F818" i="60"/>
  <c r="F817" i="60"/>
  <c r="F816" i="60"/>
  <c r="F815" i="60"/>
  <c r="F814" i="60"/>
  <c r="F813" i="60"/>
  <c r="F812" i="60"/>
  <c r="F811" i="60"/>
  <c r="F810" i="60"/>
  <c r="F809" i="60"/>
  <c r="F808" i="60"/>
  <c r="F807" i="60"/>
  <c r="F806" i="60"/>
  <c r="F805" i="60"/>
  <c r="F804" i="60"/>
  <c r="F803" i="60"/>
  <c r="F802" i="60"/>
  <c r="F801" i="60"/>
  <c r="F800" i="60"/>
  <c r="F799" i="60"/>
  <c r="F798" i="60"/>
  <c r="F797" i="60"/>
  <c r="F796" i="60"/>
  <c r="F795" i="60"/>
  <c r="F794" i="60"/>
  <c r="F793" i="60"/>
  <c r="F792" i="60"/>
  <c r="F791" i="60"/>
  <c r="F790" i="60"/>
  <c r="F789" i="60"/>
  <c r="F788" i="60"/>
  <c r="F787" i="60"/>
  <c r="F786" i="60"/>
  <c r="F785" i="60"/>
  <c r="F784" i="60"/>
  <c r="F783" i="60"/>
  <c r="F782" i="60"/>
  <c r="F781" i="60"/>
  <c r="F780" i="60"/>
  <c r="F779" i="60"/>
  <c r="F778" i="60"/>
  <c r="F777" i="60"/>
  <c r="F776" i="60"/>
  <c r="F775" i="60"/>
  <c r="F774" i="60"/>
  <c r="F773" i="60"/>
  <c r="F772" i="60"/>
  <c r="F771" i="60"/>
  <c r="F770" i="60"/>
  <c r="F769" i="60"/>
  <c r="F768" i="60"/>
  <c r="F767" i="60"/>
  <c r="F766" i="60"/>
  <c r="F765" i="60"/>
  <c r="F764" i="60"/>
  <c r="F763" i="60"/>
  <c r="F762" i="60"/>
  <c r="F761" i="60"/>
  <c r="F760" i="60"/>
  <c r="F759" i="60"/>
  <c r="F758" i="60"/>
  <c r="F757" i="60"/>
  <c r="F756" i="60"/>
  <c r="F755" i="60"/>
  <c r="F754" i="60"/>
  <c r="F753" i="60"/>
  <c r="F752" i="60"/>
  <c r="F751" i="60"/>
  <c r="F750" i="60"/>
  <c r="F749" i="60"/>
  <c r="F748" i="60"/>
  <c r="F747" i="60"/>
  <c r="F746" i="60"/>
  <c r="F745" i="60"/>
  <c r="F744" i="60"/>
  <c r="F743" i="60"/>
  <c r="F742" i="60"/>
  <c r="F741" i="60"/>
  <c r="F740" i="60"/>
  <c r="F739" i="60"/>
  <c r="F738" i="60"/>
  <c r="F737" i="60"/>
  <c r="F736" i="60"/>
  <c r="F735" i="60"/>
  <c r="F734" i="60"/>
  <c r="F733" i="60"/>
  <c r="F732" i="60"/>
  <c r="F731" i="60"/>
  <c r="F730" i="60"/>
  <c r="F729" i="60"/>
  <c r="F728" i="60"/>
  <c r="F727" i="60"/>
  <c r="F726" i="60"/>
  <c r="F725" i="60"/>
  <c r="F724" i="60"/>
  <c r="F723" i="60"/>
  <c r="F722" i="60"/>
  <c r="F721" i="60"/>
  <c r="F720" i="60"/>
  <c r="F719" i="60"/>
  <c r="F718" i="60"/>
  <c r="F717" i="60"/>
  <c r="F716" i="60"/>
  <c r="F715" i="60"/>
  <c r="F714" i="60"/>
  <c r="F713" i="60"/>
  <c r="F712" i="60"/>
  <c r="F711" i="60"/>
  <c r="F710" i="60"/>
  <c r="F709" i="60"/>
  <c r="F708" i="60"/>
  <c r="F707" i="60"/>
  <c r="F706" i="60"/>
  <c r="F705" i="60"/>
  <c r="F704" i="60"/>
  <c r="F703" i="60"/>
  <c r="E703" i="60"/>
  <c r="G703" i="60" s="1"/>
  <c r="F702" i="60"/>
  <c r="E702" i="60"/>
  <c r="F701" i="60"/>
  <c r="E701" i="60"/>
  <c r="F700" i="60"/>
  <c r="E700" i="60"/>
  <c r="F699" i="60"/>
  <c r="E699" i="60"/>
  <c r="F698" i="60"/>
  <c r="E698" i="60"/>
  <c r="F697" i="60"/>
  <c r="E697" i="60"/>
  <c r="G697" i="60" s="1"/>
  <c r="F696" i="60"/>
  <c r="E696" i="60"/>
  <c r="G696" i="60" s="1"/>
  <c r="F695" i="60"/>
  <c r="E695" i="60"/>
  <c r="G695" i="60" s="1"/>
  <c r="F694" i="60"/>
  <c r="E694" i="60"/>
  <c r="F693" i="60"/>
  <c r="E693" i="60"/>
  <c r="G693" i="60" s="1"/>
  <c r="F692" i="60"/>
  <c r="E692" i="60"/>
  <c r="F691" i="60"/>
  <c r="E691" i="60"/>
  <c r="F690" i="60"/>
  <c r="E690" i="60"/>
  <c r="G690" i="60" s="1"/>
  <c r="F689" i="60"/>
  <c r="E689" i="60"/>
  <c r="F688" i="60"/>
  <c r="E688" i="60"/>
  <c r="F687" i="60"/>
  <c r="E687" i="60"/>
  <c r="G687" i="60" s="1"/>
  <c r="F686" i="60"/>
  <c r="E686" i="60"/>
  <c r="G686" i="60" s="1"/>
  <c r="F685" i="60"/>
  <c r="E685" i="60"/>
  <c r="G685" i="60" s="1"/>
  <c r="F684" i="60"/>
  <c r="E684" i="60"/>
  <c r="F683" i="60"/>
  <c r="E683" i="60"/>
  <c r="G683" i="60" s="1"/>
  <c r="F682" i="60"/>
  <c r="E682" i="60"/>
  <c r="G682" i="60" s="1"/>
  <c r="F681" i="60"/>
  <c r="E681" i="60"/>
  <c r="G681" i="60" s="1"/>
  <c r="F680" i="60"/>
  <c r="E680" i="60"/>
  <c r="F679" i="60"/>
  <c r="E679" i="60"/>
  <c r="G679" i="60" s="1"/>
  <c r="F678" i="60"/>
  <c r="E678" i="60"/>
  <c r="F677" i="60"/>
  <c r="E677" i="60"/>
  <c r="F676" i="60"/>
  <c r="E676" i="60"/>
  <c r="F675" i="60"/>
  <c r="E675" i="60"/>
  <c r="F674" i="60"/>
  <c r="E674" i="60"/>
  <c r="F673" i="60"/>
  <c r="E673" i="60"/>
  <c r="F672" i="60"/>
  <c r="E672" i="60"/>
  <c r="G672" i="60" s="1"/>
  <c r="F671" i="60"/>
  <c r="E671" i="60"/>
  <c r="G671" i="60" s="1"/>
  <c r="F670" i="60"/>
  <c r="E670" i="60"/>
  <c r="G670" i="60" s="1"/>
  <c r="F669" i="60"/>
  <c r="E669" i="60"/>
  <c r="F668" i="60"/>
  <c r="E668" i="60"/>
  <c r="F667" i="60"/>
  <c r="E667" i="60"/>
  <c r="G667" i="60" s="1"/>
  <c r="F666" i="60"/>
  <c r="E666" i="60"/>
  <c r="F665" i="60"/>
  <c r="E665" i="60"/>
  <c r="G665" i="60" s="1"/>
  <c r="F664" i="60"/>
  <c r="E664" i="60"/>
  <c r="F663" i="60"/>
  <c r="E663" i="60"/>
  <c r="G663" i="60" s="1"/>
  <c r="F662" i="60"/>
  <c r="E662" i="60"/>
  <c r="F661" i="60"/>
  <c r="E661" i="60"/>
  <c r="G661" i="60" s="1"/>
  <c r="F660" i="60"/>
  <c r="E660" i="60"/>
  <c r="F659" i="60"/>
  <c r="E659" i="60"/>
  <c r="F658" i="60"/>
  <c r="F657" i="60"/>
  <c r="F656" i="60"/>
  <c r="F655" i="60"/>
  <c r="F654" i="60"/>
  <c r="F653" i="60"/>
  <c r="F652" i="60"/>
  <c r="F651" i="60"/>
  <c r="F650" i="60"/>
  <c r="F649" i="60"/>
  <c r="F648" i="60"/>
  <c r="F647" i="60"/>
  <c r="E647" i="60"/>
  <c r="G647" i="60" s="1"/>
  <c r="F646" i="60"/>
  <c r="E646" i="60"/>
  <c r="F645" i="60"/>
  <c r="E645" i="60"/>
  <c r="G645" i="60" s="1"/>
  <c r="F644" i="60"/>
  <c r="E644" i="60"/>
  <c r="F643" i="60"/>
  <c r="E643" i="60"/>
  <c r="F642" i="60"/>
  <c r="E642" i="60"/>
  <c r="G642" i="60" s="1"/>
  <c r="F641" i="60"/>
  <c r="E641" i="60"/>
  <c r="F640" i="60"/>
  <c r="E640" i="60"/>
  <c r="F639" i="60"/>
  <c r="F638" i="60"/>
  <c r="F637" i="60"/>
  <c r="F636" i="60"/>
  <c r="F635" i="60"/>
  <c r="F634" i="60"/>
  <c r="F633" i="60"/>
  <c r="F632" i="60"/>
  <c r="F631" i="60"/>
  <c r="F630" i="60"/>
  <c r="F629" i="60"/>
  <c r="F628" i="60"/>
  <c r="F627" i="60"/>
  <c r="F626" i="60"/>
  <c r="F625" i="60"/>
  <c r="F624" i="60"/>
  <c r="F623" i="60"/>
  <c r="F622" i="60"/>
  <c r="F621" i="60"/>
  <c r="F620" i="60"/>
  <c r="F619" i="60"/>
  <c r="F618" i="60"/>
  <c r="F617" i="60"/>
  <c r="F616" i="60"/>
  <c r="F615" i="60"/>
  <c r="F614" i="60"/>
  <c r="F613" i="60"/>
  <c r="F612" i="60"/>
  <c r="F611" i="60"/>
  <c r="F610" i="60"/>
  <c r="F609" i="60"/>
  <c r="F608" i="60"/>
  <c r="F607" i="60"/>
  <c r="F606" i="60"/>
  <c r="F605" i="60"/>
  <c r="F604" i="60"/>
  <c r="F603" i="60"/>
  <c r="F602" i="60"/>
  <c r="F601" i="60"/>
  <c r="F600" i="60"/>
  <c r="F599" i="60"/>
  <c r="F598" i="60"/>
  <c r="F597" i="60"/>
  <c r="F596" i="60"/>
  <c r="F595" i="60"/>
  <c r="F594" i="60"/>
  <c r="F593" i="60"/>
  <c r="F592" i="60"/>
  <c r="F591" i="60"/>
  <c r="F590" i="60"/>
  <c r="F589" i="60"/>
  <c r="F588" i="60"/>
  <c r="F587" i="60"/>
  <c r="F586" i="60"/>
  <c r="F585" i="60"/>
  <c r="F584" i="60"/>
  <c r="F583" i="60"/>
  <c r="F582" i="60"/>
  <c r="F581" i="60"/>
  <c r="F580" i="60"/>
  <c r="F579" i="60"/>
  <c r="F578" i="60"/>
  <c r="F577" i="60"/>
  <c r="F576" i="60"/>
  <c r="F575" i="60"/>
  <c r="F574" i="60"/>
  <c r="F573" i="60"/>
  <c r="F572" i="60"/>
  <c r="F571" i="60"/>
  <c r="F570" i="60"/>
  <c r="F569" i="60"/>
  <c r="F568" i="60"/>
  <c r="F567" i="60"/>
  <c r="F566" i="60"/>
  <c r="F565" i="60"/>
  <c r="F564" i="60"/>
  <c r="F563" i="60"/>
  <c r="F562" i="60"/>
  <c r="F561" i="60"/>
  <c r="F560" i="60"/>
  <c r="F559" i="60"/>
  <c r="F558" i="60"/>
  <c r="F557" i="60"/>
  <c r="F556" i="60"/>
  <c r="F555" i="60"/>
  <c r="F554" i="60"/>
  <c r="F553" i="60"/>
  <c r="F552" i="60"/>
  <c r="F551" i="60"/>
  <c r="F550" i="60"/>
  <c r="F549" i="60"/>
  <c r="F548" i="60"/>
  <c r="F547" i="60"/>
  <c r="F546" i="60"/>
  <c r="F545" i="60"/>
  <c r="F544" i="60"/>
  <c r="F543" i="60"/>
  <c r="F542" i="60"/>
  <c r="F541" i="60"/>
  <c r="F540" i="60"/>
  <c r="F539" i="60"/>
  <c r="F538" i="60"/>
  <c r="F537" i="60"/>
  <c r="F536" i="60"/>
  <c r="F535" i="60"/>
  <c r="F534" i="60"/>
  <c r="F533" i="60"/>
  <c r="F532" i="60"/>
  <c r="F531" i="60"/>
  <c r="F530" i="60"/>
  <c r="F529" i="60"/>
  <c r="F528" i="60"/>
  <c r="F527" i="60"/>
  <c r="F526" i="60"/>
  <c r="F525" i="60"/>
  <c r="F524" i="60"/>
  <c r="F523" i="60"/>
  <c r="F522" i="60"/>
  <c r="F521" i="60"/>
  <c r="F520" i="60"/>
  <c r="F519" i="60"/>
  <c r="F518" i="60"/>
  <c r="F517" i="60"/>
  <c r="F516" i="60"/>
  <c r="F515" i="60"/>
  <c r="F514" i="60"/>
  <c r="F513" i="60"/>
  <c r="F512" i="60"/>
  <c r="F511" i="60"/>
  <c r="F510" i="60"/>
  <c r="F509" i="60"/>
  <c r="F508" i="60"/>
  <c r="F507" i="60"/>
  <c r="F506" i="60"/>
  <c r="F505" i="60"/>
  <c r="F504" i="60"/>
  <c r="F503" i="60"/>
  <c r="F502" i="60"/>
  <c r="F501" i="60"/>
  <c r="F500" i="60"/>
  <c r="F499" i="60"/>
  <c r="F498" i="60"/>
  <c r="F497" i="60"/>
  <c r="F496" i="60"/>
  <c r="F495" i="60"/>
  <c r="F494" i="60"/>
  <c r="F493" i="60"/>
  <c r="F492" i="60"/>
  <c r="F491" i="60"/>
  <c r="F490" i="60"/>
  <c r="F489" i="60"/>
  <c r="F488" i="60"/>
  <c r="F487" i="60"/>
  <c r="F486" i="60"/>
  <c r="F485" i="60"/>
  <c r="F484" i="60"/>
  <c r="F483" i="60"/>
  <c r="F482" i="60"/>
  <c r="E482" i="60"/>
  <c r="F481" i="60"/>
  <c r="E481" i="60"/>
  <c r="G481" i="60" s="1"/>
  <c r="F480" i="60"/>
  <c r="E480" i="60"/>
  <c r="F479" i="60"/>
  <c r="F478" i="60"/>
  <c r="F477" i="60"/>
  <c r="F476" i="60"/>
  <c r="F475" i="60"/>
  <c r="F474" i="60"/>
  <c r="F473" i="60"/>
  <c r="F472" i="60"/>
  <c r="F471" i="60"/>
  <c r="F470" i="60"/>
  <c r="F469" i="60"/>
  <c r="F468" i="60"/>
  <c r="F467" i="60"/>
  <c r="F466" i="60"/>
  <c r="F465" i="60"/>
  <c r="F464" i="60"/>
  <c r="F463" i="60"/>
  <c r="F462" i="60"/>
  <c r="F461" i="60"/>
  <c r="F460" i="60"/>
  <c r="F459" i="60"/>
  <c r="F458" i="60"/>
  <c r="F457" i="60"/>
  <c r="F456" i="60"/>
  <c r="F455" i="60"/>
  <c r="F454" i="60"/>
  <c r="F453" i="60"/>
  <c r="F452" i="60"/>
  <c r="F451" i="60"/>
  <c r="F450" i="60"/>
  <c r="F449" i="60"/>
  <c r="F448" i="60"/>
  <c r="F447" i="60"/>
  <c r="F446" i="60"/>
  <c r="F445" i="60"/>
  <c r="F444" i="60"/>
  <c r="F443" i="60"/>
  <c r="F442" i="60"/>
  <c r="F441" i="60"/>
  <c r="F440" i="60"/>
  <c r="F439" i="60"/>
  <c r="F438" i="60"/>
  <c r="F437" i="60"/>
  <c r="F436" i="60"/>
  <c r="F435" i="60"/>
  <c r="F434" i="60"/>
  <c r="F433" i="60"/>
  <c r="F432" i="60"/>
  <c r="F431" i="60"/>
  <c r="F430" i="60"/>
  <c r="F429" i="60"/>
  <c r="F428" i="60"/>
  <c r="F427" i="60"/>
  <c r="F426" i="60"/>
  <c r="F425" i="60"/>
  <c r="F424" i="60"/>
  <c r="F423" i="60"/>
  <c r="F422" i="60"/>
  <c r="F421" i="60"/>
  <c r="F420" i="60"/>
  <c r="F419" i="60"/>
  <c r="F418" i="60"/>
  <c r="F417" i="60"/>
  <c r="F416" i="60"/>
  <c r="F415" i="60"/>
  <c r="F414" i="60"/>
  <c r="F413" i="60"/>
  <c r="F412" i="60"/>
  <c r="F411" i="60"/>
  <c r="F410" i="60"/>
  <c r="F409" i="60"/>
  <c r="F408" i="60"/>
  <c r="F407" i="60"/>
  <c r="F406" i="60"/>
  <c r="F405" i="60"/>
  <c r="F404" i="60"/>
  <c r="F403" i="60"/>
  <c r="F402" i="60"/>
  <c r="F401" i="60"/>
  <c r="F400" i="60"/>
  <c r="F399" i="60"/>
  <c r="F398" i="60"/>
  <c r="F397" i="60"/>
  <c r="F396" i="60"/>
  <c r="F395" i="60"/>
  <c r="F394" i="60"/>
  <c r="F393" i="60"/>
  <c r="F392" i="60"/>
  <c r="F391" i="60"/>
  <c r="F390" i="60"/>
  <c r="F389" i="60"/>
  <c r="F388" i="60"/>
  <c r="F387" i="60"/>
  <c r="F386" i="60"/>
  <c r="F385" i="60"/>
  <c r="F384" i="60"/>
  <c r="F383" i="60"/>
  <c r="F382" i="60"/>
  <c r="F381" i="60"/>
  <c r="F380" i="60"/>
  <c r="F379" i="60"/>
  <c r="F378" i="60"/>
  <c r="F377" i="60"/>
  <c r="F376" i="60"/>
  <c r="F375" i="60"/>
  <c r="F374" i="60"/>
  <c r="F373" i="60"/>
  <c r="F372" i="60"/>
  <c r="F371" i="60"/>
  <c r="F370" i="60"/>
  <c r="F369" i="60"/>
  <c r="F368" i="60"/>
  <c r="F367" i="60"/>
  <c r="F366" i="60"/>
  <c r="F365" i="60"/>
  <c r="F364" i="60"/>
  <c r="F363" i="60"/>
  <c r="F362" i="60"/>
  <c r="F361" i="60"/>
  <c r="F360" i="60"/>
  <c r="F359" i="60"/>
  <c r="F358" i="60"/>
  <c r="F357" i="60"/>
  <c r="F356" i="60"/>
  <c r="F355" i="60"/>
  <c r="F354" i="60"/>
  <c r="F353" i="60"/>
  <c r="F352" i="60"/>
  <c r="F351" i="60"/>
  <c r="F350" i="60"/>
  <c r="F349" i="60"/>
  <c r="F348" i="60"/>
  <c r="F347" i="60"/>
  <c r="F346" i="60"/>
  <c r="E346" i="60"/>
  <c r="G346" i="60" s="1"/>
  <c r="F345" i="60"/>
  <c r="F344" i="60"/>
  <c r="F343" i="60"/>
  <c r="F342" i="60"/>
  <c r="F341" i="60"/>
  <c r="F340" i="60"/>
  <c r="F339" i="60"/>
  <c r="F338" i="60"/>
  <c r="F337" i="60"/>
  <c r="F336" i="60"/>
  <c r="F335" i="60"/>
  <c r="F334" i="60"/>
  <c r="F333" i="60"/>
  <c r="F332" i="60"/>
  <c r="F331" i="60"/>
  <c r="F330" i="60"/>
  <c r="F329" i="60"/>
  <c r="F328" i="60"/>
  <c r="F327" i="60"/>
  <c r="F326" i="60"/>
  <c r="F325" i="60"/>
  <c r="F324" i="60"/>
  <c r="F323" i="60"/>
  <c r="F322" i="60"/>
  <c r="F321" i="60"/>
  <c r="F320" i="60"/>
  <c r="F319" i="60"/>
  <c r="F318" i="60"/>
  <c r="F317" i="60"/>
  <c r="F316" i="60"/>
  <c r="F315" i="60"/>
  <c r="F314" i="60"/>
  <c r="F313" i="60"/>
  <c r="F312" i="60"/>
  <c r="F311" i="60"/>
  <c r="F310" i="60"/>
  <c r="F309" i="60"/>
  <c r="F308" i="60"/>
  <c r="F307" i="60"/>
  <c r="F306" i="60"/>
  <c r="F305" i="60"/>
  <c r="F304" i="60"/>
  <c r="F303" i="60"/>
  <c r="F302" i="60"/>
  <c r="F301" i="60"/>
  <c r="F300" i="60"/>
  <c r="F299" i="60"/>
  <c r="F298" i="60"/>
  <c r="F297" i="60"/>
  <c r="F296" i="60"/>
  <c r="F295" i="60"/>
  <c r="F294" i="60"/>
  <c r="F293" i="60"/>
  <c r="F292" i="60"/>
  <c r="F291" i="60"/>
  <c r="F290" i="60"/>
  <c r="F289" i="60"/>
  <c r="F288" i="60"/>
  <c r="F287" i="60"/>
  <c r="F286" i="60"/>
  <c r="F285" i="60"/>
  <c r="F284" i="60"/>
  <c r="F283" i="60"/>
  <c r="F282" i="60"/>
  <c r="F281" i="60"/>
  <c r="F280" i="60"/>
  <c r="F279" i="60"/>
  <c r="F278" i="60"/>
  <c r="F277" i="60"/>
  <c r="F276" i="60"/>
  <c r="F275" i="60"/>
  <c r="F274" i="60"/>
  <c r="F273" i="60"/>
  <c r="F272" i="60"/>
  <c r="F271" i="60"/>
  <c r="F270" i="60"/>
  <c r="F269" i="60"/>
  <c r="F268" i="60"/>
  <c r="F267" i="60"/>
  <c r="F266" i="60"/>
  <c r="F265" i="60"/>
  <c r="F264" i="60"/>
  <c r="F263" i="60"/>
  <c r="F262" i="60"/>
  <c r="F261" i="60"/>
  <c r="F260" i="60"/>
  <c r="F259" i="60"/>
  <c r="F258" i="60"/>
  <c r="F257" i="60"/>
  <c r="F256" i="60"/>
  <c r="F255" i="60"/>
  <c r="F254" i="60"/>
  <c r="F253" i="60"/>
  <c r="F252" i="60"/>
  <c r="F251" i="60"/>
  <c r="F250" i="60"/>
  <c r="F249" i="60"/>
  <c r="F248" i="60"/>
  <c r="F247" i="60"/>
  <c r="F246" i="60"/>
  <c r="F245" i="60"/>
  <c r="F244" i="60"/>
  <c r="F243" i="60"/>
  <c r="F242" i="60"/>
  <c r="F241" i="60"/>
  <c r="F240" i="60"/>
  <c r="F239" i="60"/>
  <c r="F238" i="60"/>
  <c r="F237" i="60"/>
  <c r="F236" i="60"/>
  <c r="E236" i="60"/>
  <c r="F235" i="60"/>
  <c r="F234" i="60"/>
  <c r="F233" i="60"/>
  <c r="F232" i="60"/>
  <c r="F231" i="60"/>
  <c r="F230" i="60"/>
  <c r="F229" i="60"/>
  <c r="F228" i="60"/>
  <c r="F227" i="60"/>
  <c r="E227" i="60"/>
  <c r="G227" i="60" s="1"/>
  <c r="F226" i="60"/>
  <c r="E226" i="60"/>
  <c r="G226" i="60" s="1"/>
  <c r="F225" i="60"/>
  <c r="F224" i="60"/>
  <c r="F223" i="60"/>
  <c r="F222" i="60"/>
  <c r="F221" i="60"/>
  <c r="F220" i="60"/>
  <c r="F219" i="60"/>
  <c r="F218" i="60"/>
  <c r="F217" i="60"/>
  <c r="F216" i="60"/>
  <c r="F215" i="60"/>
  <c r="F214" i="60"/>
  <c r="F213" i="60"/>
  <c r="F212" i="60"/>
  <c r="F211" i="60"/>
  <c r="F210" i="60"/>
  <c r="F209" i="60"/>
  <c r="F208" i="60"/>
  <c r="F207" i="60"/>
  <c r="F206" i="60"/>
  <c r="F205" i="60"/>
  <c r="E205" i="60"/>
  <c r="G205" i="60" s="1"/>
  <c r="F204" i="60"/>
  <c r="E204" i="60"/>
  <c r="F203" i="60"/>
  <c r="F202" i="60"/>
  <c r="F201" i="60"/>
  <c r="F200" i="60"/>
  <c r="F199" i="60"/>
  <c r="F198" i="60"/>
  <c r="F197" i="60"/>
  <c r="F196" i="60"/>
  <c r="F195" i="60"/>
  <c r="F194" i="60"/>
  <c r="F193" i="60"/>
  <c r="F192" i="60"/>
  <c r="F191" i="60"/>
  <c r="F190" i="60"/>
  <c r="F189" i="60"/>
  <c r="F188" i="60"/>
  <c r="F187" i="60"/>
  <c r="F186" i="60"/>
  <c r="F185" i="60"/>
  <c r="F184" i="60"/>
  <c r="F183" i="60"/>
  <c r="F182" i="60"/>
  <c r="F181" i="60"/>
  <c r="F180" i="60"/>
  <c r="F179" i="60"/>
  <c r="F178" i="60"/>
  <c r="F177" i="60"/>
  <c r="F176" i="60"/>
  <c r="F175" i="60"/>
  <c r="F174" i="60"/>
  <c r="F173" i="60"/>
  <c r="F172" i="60"/>
  <c r="F171" i="60"/>
  <c r="F170" i="60"/>
  <c r="F169" i="60"/>
  <c r="F168" i="60"/>
  <c r="F167" i="60"/>
  <c r="F166" i="60"/>
  <c r="F165" i="60"/>
  <c r="F164" i="60"/>
  <c r="F163" i="60"/>
  <c r="F162" i="60"/>
  <c r="F161" i="60"/>
  <c r="F160" i="60"/>
  <c r="F159" i="60"/>
  <c r="F158" i="60"/>
  <c r="F157" i="60"/>
  <c r="F156" i="60"/>
  <c r="F155" i="60"/>
  <c r="F154" i="60"/>
  <c r="F153" i="60"/>
  <c r="F152" i="60"/>
  <c r="F151" i="60"/>
  <c r="F150" i="60"/>
  <c r="F149" i="60"/>
  <c r="F148" i="60"/>
  <c r="F147" i="60"/>
  <c r="F146" i="60"/>
  <c r="F145" i="60"/>
  <c r="F144" i="60"/>
  <c r="F143" i="60"/>
  <c r="F142" i="60"/>
  <c r="F141" i="60"/>
  <c r="F140" i="60"/>
  <c r="F139" i="60"/>
  <c r="F138" i="60"/>
  <c r="F137" i="60"/>
  <c r="F136" i="60"/>
  <c r="F135" i="60"/>
  <c r="F134" i="60"/>
  <c r="F133" i="60"/>
  <c r="F132" i="60"/>
  <c r="F131" i="60"/>
  <c r="F130" i="60"/>
  <c r="F129" i="60"/>
  <c r="F128" i="60"/>
  <c r="F127" i="60"/>
  <c r="F126" i="60"/>
  <c r="F125" i="60"/>
  <c r="F124" i="60"/>
  <c r="F123" i="60"/>
  <c r="F122" i="60"/>
  <c r="F121" i="60"/>
  <c r="F120" i="60"/>
  <c r="F119" i="60"/>
  <c r="F118" i="60"/>
  <c r="F117" i="60"/>
  <c r="F116" i="60"/>
  <c r="F115" i="60"/>
  <c r="F114" i="60"/>
  <c r="F113" i="60"/>
  <c r="F112" i="60"/>
  <c r="F111" i="60"/>
  <c r="F110" i="60"/>
  <c r="F109" i="60"/>
  <c r="F108" i="60"/>
  <c r="F107" i="60"/>
  <c r="F106" i="60"/>
  <c r="F105" i="60"/>
  <c r="F104" i="60"/>
  <c r="F103" i="60"/>
  <c r="F102" i="60"/>
  <c r="F101" i="60"/>
  <c r="F100" i="60"/>
  <c r="F99" i="60"/>
  <c r="F98" i="60"/>
  <c r="F97" i="60"/>
  <c r="F96" i="60"/>
  <c r="F95" i="60"/>
  <c r="F94" i="60"/>
  <c r="F93" i="60"/>
  <c r="F92" i="60"/>
  <c r="F91" i="60"/>
  <c r="F90" i="60"/>
  <c r="F89" i="60"/>
  <c r="F88" i="60"/>
  <c r="F87" i="60"/>
  <c r="F86" i="60"/>
  <c r="F85" i="60"/>
  <c r="F84" i="60"/>
  <c r="F83" i="60"/>
  <c r="F82" i="60"/>
  <c r="F81" i="60"/>
  <c r="F80" i="60"/>
  <c r="F79" i="60"/>
  <c r="F78" i="60"/>
  <c r="F77" i="60"/>
  <c r="F76" i="60"/>
  <c r="F75" i="60"/>
  <c r="F74" i="60"/>
  <c r="F73" i="60"/>
  <c r="F72" i="60"/>
  <c r="F71" i="60"/>
  <c r="F70" i="60"/>
  <c r="F69" i="60"/>
  <c r="F68" i="60"/>
  <c r="F67" i="60"/>
  <c r="F66" i="60"/>
  <c r="F65" i="60"/>
  <c r="F64" i="60"/>
  <c r="F63" i="60"/>
  <c r="F62" i="60"/>
  <c r="F61" i="60"/>
  <c r="F60" i="60"/>
  <c r="F59" i="60"/>
  <c r="F58" i="60"/>
  <c r="F57" i="60"/>
  <c r="O56" i="60"/>
  <c r="F56" i="60"/>
  <c r="F55" i="60"/>
  <c r="F54" i="60"/>
  <c r="F53" i="60"/>
  <c r="F52" i="60"/>
  <c r="F51" i="60"/>
  <c r="F50" i="60"/>
  <c r="F49" i="60"/>
  <c r="F48" i="60"/>
  <c r="F47" i="60"/>
  <c r="F46" i="60"/>
  <c r="F45" i="60"/>
  <c r="F44" i="60"/>
  <c r="F43" i="60"/>
  <c r="F42" i="60"/>
  <c r="F41" i="60"/>
  <c r="F40" i="60"/>
  <c r="F39" i="60"/>
  <c r="F38" i="60"/>
  <c r="F37" i="60"/>
  <c r="F36" i="60"/>
  <c r="F35" i="60"/>
  <c r="F34" i="60"/>
  <c r="F33" i="60"/>
  <c r="F32" i="60"/>
  <c r="F31" i="60"/>
  <c r="F30" i="60"/>
  <c r="F29" i="60"/>
  <c r="F28" i="60"/>
  <c r="F27" i="60"/>
  <c r="F26" i="60"/>
  <c r="F25" i="60"/>
  <c r="F24" i="60"/>
  <c r="F23" i="60"/>
  <c r="F22" i="60"/>
  <c r="F21" i="60"/>
  <c r="F20" i="60"/>
  <c r="F19" i="60"/>
  <c r="F18" i="60"/>
  <c r="F17" i="60"/>
  <c r="F16" i="60"/>
  <c r="F15" i="60"/>
  <c r="F14" i="60"/>
  <c r="F13" i="60"/>
  <c r="F12" i="60"/>
  <c r="F11" i="60"/>
  <c r="N10" i="60"/>
  <c r="M10" i="60"/>
  <c r="L10" i="60"/>
  <c r="K10" i="60"/>
  <c r="J10" i="60"/>
  <c r="F10" i="60"/>
  <c r="N9" i="60"/>
  <c r="M9" i="60"/>
  <c r="L9" i="60"/>
  <c r="K9" i="60"/>
  <c r="J9" i="60"/>
  <c r="F9" i="60"/>
  <c r="R41" i="60" s="1"/>
  <c r="F8" i="60"/>
  <c r="F7" i="60"/>
  <c r="F6" i="60"/>
  <c r="F5" i="60"/>
  <c r="F4" i="60"/>
  <c r="F3" i="60"/>
  <c r="N2" i="60"/>
  <c r="M2" i="60"/>
  <c r="L2" i="60"/>
  <c r="K2" i="60"/>
  <c r="J2" i="60"/>
  <c r="F2" i="60"/>
  <c r="U55" i="60" s="1"/>
  <c r="AC38" i="56"/>
  <c r="AC32" i="56"/>
  <c r="AC26" i="56"/>
  <c r="F378" i="5"/>
  <c r="G641" i="60" l="1"/>
  <c r="G674" i="60"/>
  <c r="G678" i="60"/>
  <c r="G701" i="60"/>
  <c r="G480" i="60"/>
  <c r="G660" i="60"/>
  <c r="G204" i="60"/>
  <c r="G680" i="60"/>
  <c r="G673" i="60"/>
  <c r="G677" i="60"/>
  <c r="G662" i="60"/>
  <c r="G643" i="60"/>
  <c r="G236" i="60"/>
  <c r="G640" i="60"/>
  <c r="G664" i="60"/>
  <c r="G691" i="60"/>
  <c r="G482" i="60"/>
  <c r="G668" i="60"/>
  <c r="G675" i="60"/>
  <c r="G688" i="60"/>
  <c r="G698" i="60"/>
  <c r="G702" i="60"/>
  <c r="G689" i="60"/>
  <c r="G699" i="60"/>
  <c r="G838" i="60"/>
  <c r="G659" i="60"/>
  <c r="G666" i="60"/>
  <c r="G700" i="60"/>
  <c r="G684" i="60"/>
  <c r="L27" i="66"/>
  <c r="N57" i="63"/>
  <c r="N43" i="63"/>
  <c r="N97" i="63"/>
  <c r="N94" i="63"/>
  <c r="N110" i="63"/>
  <c r="N121" i="63"/>
  <c r="N32" i="63"/>
  <c r="N47" i="63"/>
  <c r="N82" i="63"/>
  <c r="P42" i="63"/>
  <c r="N42" i="63"/>
  <c r="N64" i="63"/>
  <c r="N76" i="63"/>
  <c r="N109" i="63"/>
  <c r="N71" i="63"/>
  <c r="N108" i="63"/>
  <c r="N28" i="63"/>
  <c r="N118" i="63"/>
  <c r="N70" i="63"/>
  <c r="N68" i="63"/>
  <c r="N66" i="63"/>
  <c r="P62" i="63"/>
  <c r="N62" i="63"/>
  <c r="N53" i="63"/>
  <c r="N52" i="63"/>
  <c r="N27" i="63"/>
  <c r="N86" i="63"/>
  <c r="N83" i="63"/>
  <c r="N73" i="63"/>
  <c r="N72" i="63"/>
  <c r="N95" i="63"/>
  <c r="N93" i="63"/>
  <c r="N114" i="63"/>
  <c r="N24" i="63"/>
  <c r="N74" i="63"/>
  <c r="N115" i="63"/>
  <c r="N30" i="63"/>
  <c r="N48" i="63"/>
  <c r="N31" i="63"/>
  <c r="N51" i="63"/>
  <c r="N101" i="63"/>
  <c r="N96" i="63"/>
  <c r="N98" i="63"/>
  <c r="N120" i="63"/>
  <c r="N56" i="63"/>
  <c r="N16" i="63"/>
  <c r="N25" i="63"/>
  <c r="N117" i="63"/>
  <c r="N22" i="63"/>
  <c r="N113" i="63"/>
  <c r="N40" i="63"/>
  <c r="N29" i="63"/>
  <c r="N55" i="63"/>
  <c r="N46" i="63"/>
  <c r="N37" i="63"/>
  <c r="N36" i="63"/>
  <c r="N50" i="63"/>
  <c r="N67" i="63"/>
  <c r="N84" i="63"/>
  <c r="N99" i="63"/>
  <c r="N107" i="63"/>
  <c r="N79" i="63"/>
  <c r="N103" i="63"/>
  <c r="N77" i="63"/>
  <c r="N100" i="63"/>
  <c r="N116" i="63"/>
  <c r="N90" i="63"/>
  <c r="N89" i="63"/>
  <c r="N23" i="63"/>
  <c r="N41" i="63"/>
  <c r="N20" i="63"/>
  <c r="N26" i="63"/>
  <c r="N38" i="63"/>
  <c r="N61" i="63"/>
  <c r="N60" i="63"/>
  <c r="N35" i="63"/>
  <c r="N91" i="63"/>
  <c r="N81" i="63"/>
  <c r="N80" i="63"/>
  <c r="N111" i="63"/>
  <c r="N119" i="63"/>
  <c r="N105" i="63"/>
  <c r="N112" i="63"/>
  <c r="N102" i="63"/>
  <c r="N49" i="63"/>
  <c r="N18" i="63"/>
  <c r="N39" i="63"/>
  <c r="N78" i="63"/>
  <c r="N59" i="63"/>
  <c r="N34" i="63"/>
  <c r="N17" i="63"/>
  <c r="N33" i="63"/>
  <c r="N88" i="63"/>
  <c r="N21" i="63"/>
  <c r="N63" i="63"/>
  <c r="N54" i="63"/>
  <c r="N45" i="63"/>
  <c r="N44" i="63"/>
  <c r="N58" i="63"/>
  <c r="N92" i="63"/>
  <c r="N75" i="63"/>
  <c r="N65" i="63"/>
  <c r="N87" i="63"/>
  <c r="N85" i="63"/>
  <c r="P85" i="63"/>
  <c r="N104" i="63"/>
  <c r="N106" i="63"/>
  <c r="N19" i="63"/>
  <c r="N69" i="63"/>
  <c r="R27" i="60"/>
  <c r="U44" i="60"/>
  <c r="O53" i="60"/>
  <c r="U17" i="60"/>
  <c r="O18" i="60"/>
  <c r="O22" i="60"/>
  <c r="R33" i="60"/>
  <c r="O100" i="60"/>
  <c r="U16" i="60"/>
  <c r="U19" i="60"/>
  <c r="T19" i="60" s="1"/>
  <c r="O20" i="60"/>
  <c r="U21" i="60"/>
  <c r="U36" i="60"/>
  <c r="R54" i="60"/>
  <c r="O17" i="60"/>
  <c r="R20" i="60"/>
  <c r="O58" i="60"/>
  <c r="R16" i="60"/>
  <c r="U18" i="60"/>
  <c r="R19" i="60"/>
  <c r="U23" i="60"/>
  <c r="U30" i="60"/>
  <c r="O38" i="60"/>
  <c r="O16" i="60"/>
  <c r="R18" i="60"/>
  <c r="O23" i="60"/>
  <c r="O96" i="60"/>
  <c r="U22" i="60"/>
  <c r="T22" i="60" s="1"/>
  <c r="O24" i="60"/>
  <c r="O46" i="60"/>
  <c r="R49" i="60"/>
  <c r="U122" i="60"/>
  <c r="T122" i="60" s="1"/>
  <c r="R119" i="60"/>
  <c r="O116" i="60"/>
  <c r="U114" i="60"/>
  <c r="T114" i="60" s="1"/>
  <c r="R111" i="60"/>
  <c r="O108" i="60"/>
  <c r="U123" i="60"/>
  <c r="R120" i="60"/>
  <c r="O117" i="60"/>
  <c r="U115" i="60"/>
  <c r="R112" i="60"/>
  <c r="O109" i="60"/>
  <c r="U107" i="60"/>
  <c r="R104" i="60"/>
  <c r="O101" i="60"/>
  <c r="U99" i="60"/>
  <c r="R121" i="60"/>
  <c r="Q121" i="60" s="1"/>
  <c r="O118" i="60"/>
  <c r="U116" i="60"/>
  <c r="R113" i="60"/>
  <c r="Q113" i="60" s="1"/>
  <c r="O110" i="60"/>
  <c r="U108" i="60"/>
  <c r="R105" i="60"/>
  <c r="O102" i="60"/>
  <c r="U100" i="60"/>
  <c r="R122" i="60"/>
  <c r="O119" i="60"/>
  <c r="U117" i="60"/>
  <c r="R114" i="60"/>
  <c r="Q114" i="60" s="1"/>
  <c r="O111" i="60"/>
  <c r="U109" i="60"/>
  <c r="R106" i="60"/>
  <c r="O103" i="60"/>
  <c r="U101" i="60"/>
  <c r="R98" i="60"/>
  <c r="R123" i="60"/>
  <c r="O120" i="60"/>
  <c r="U118" i="60"/>
  <c r="R115" i="60"/>
  <c r="O112" i="60"/>
  <c r="U110" i="60"/>
  <c r="R107" i="60"/>
  <c r="O121" i="60"/>
  <c r="U119" i="60"/>
  <c r="R116" i="60"/>
  <c r="O113" i="60"/>
  <c r="U111" i="60"/>
  <c r="R108" i="60"/>
  <c r="O105" i="60"/>
  <c r="U103" i="60"/>
  <c r="T103" i="60" s="1"/>
  <c r="R100" i="60"/>
  <c r="O97" i="60"/>
  <c r="O122" i="60"/>
  <c r="U120" i="60"/>
  <c r="R117" i="60"/>
  <c r="O114" i="60"/>
  <c r="U112" i="60"/>
  <c r="R109" i="60"/>
  <c r="O106" i="60"/>
  <c r="U104" i="60"/>
  <c r="T104" i="60" s="1"/>
  <c r="R101" i="60"/>
  <c r="O98" i="60"/>
  <c r="R97" i="60"/>
  <c r="U95" i="60"/>
  <c r="R92" i="60"/>
  <c r="O89" i="60"/>
  <c r="U87" i="60"/>
  <c r="R84" i="60"/>
  <c r="O81" i="60"/>
  <c r="U79" i="60"/>
  <c r="R76" i="60"/>
  <c r="O73" i="60"/>
  <c r="U71" i="60"/>
  <c r="T71" i="60" s="1"/>
  <c r="R68" i="60"/>
  <c r="O65" i="60"/>
  <c r="U63" i="60"/>
  <c r="O123" i="60"/>
  <c r="U102" i="60"/>
  <c r="R93" i="60"/>
  <c r="O90" i="60"/>
  <c r="U88" i="60"/>
  <c r="R85" i="60"/>
  <c r="O82" i="60"/>
  <c r="U80" i="60"/>
  <c r="T80" i="60" s="1"/>
  <c r="R77" i="60"/>
  <c r="O74" i="60"/>
  <c r="U72" i="60"/>
  <c r="R69" i="60"/>
  <c r="Q69" i="60" s="1"/>
  <c r="O66" i="60"/>
  <c r="U64" i="60"/>
  <c r="R61" i="60"/>
  <c r="U106" i="60"/>
  <c r="R102" i="60"/>
  <c r="U96" i="60"/>
  <c r="R94" i="60"/>
  <c r="O91" i="60"/>
  <c r="U89" i="60"/>
  <c r="R86" i="60"/>
  <c r="O83" i="60"/>
  <c r="U81" i="60"/>
  <c r="R78" i="60"/>
  <c r="O75" i="60"/>
  <c r="U73" i="60"/>
  <c r="R70" i="60"/>
  <c r="O67" i="60"/>
  <c r="U65" i="60"/>
  <c r="R62" i="60"/>
  <c r="R95" i="60"/>
  <c r="O92" i="60"/>
  <c r="U90" i="60"/>
  <c r="R87" i="60"/>
  <c r="O84" i="60"/>
  <c r="U82" i="60"/>
  <c r="R79" i="60"/>
  <c r="O76" i="60"/>
  <c r="U74" i="60"/>
  <c r="R71" i="60"/>
  <c r="Q71" i="60" s="1"/>
  <c r="O68" i="60"/>
  <c r="U66" i="60"/>
  <c r="T66" i="60" s="1"/>
  <c r="R63" i="60"/>
  <c r="O60" i="60"/>
  <c r="U58" i="60"/>
  <c r="T58" i="60" s="1"/>
  <c r="R55" i="60"/>
  <c r="U113" i="60"/>
  <c r="T113" i="60" s="1"/>
  <c r="R103" i="60"/>
  <c r="O93" i="60"/>
  <c r="U91" i="60"/>
  <c r="R88" i="60"/>
  <c r="O85" i="60"/>
  <c r="U83" i="60"/>
  <c r="R80" i="60"/>
  <c r="O77" i="60"/>
  <c r="U75" i="60"/>
  <c r="R72" i="60"/>
  <c r="R110" i="60"/>
  <c r="Q110" i="60" s="1"/>
  <c r="U98" i="60"/>
  <c r="R96" i="60"/>
  <c r="O94" i="60"/>
  <c r="U92" i="60"/>
  <c r="R89" i="60"/>
  <c r="O86" i="60"/>
  <c r="U84" i="60"/>
  <c r="T84" i="60" s="1"/>
  <c r="R81" i="60"/>
  <c r="O78" i="60"/>
  <c r="U76" i="60"/>
  <c r="R73" i="60"/>
  <c r="O70" i="60"/>
  <c r="U68" i="60"/>
  <c r="T68" i="60" s="1"/>
  <c r="R65" i="60"/>
  <c r="O62" i="60"/>
  <c r="U60" i="60"/>
  <c r="R57" i="60"/>
  <c r="U121" i="60"/>
  <c r="T121" i="60" s="1"/>
  <c r="O107" i="60"/>
  <c r="U105" i="60"/>
  <c r="O104" i="60"/>
  <c r="R99" i="60"/>
  <c r="U97" i="60"/>
  <c r="O95" i="60"/>
  <c r="U93" i="60"/>
  <c r="R90" i="60"/>
  <c r="O87" i="60"/>
  <c r="U85" i="60"/>
  <c r="R82" i="60"/>
  <c r="O79" i="60"/>
  <c r="U77" i="60"/>
  <c r="R74" i="60"/>
  <c r="O71" i="60"/>
  <c r="U69" i="60"/>
  <c r="R66" i="60"/>
  <c r="O63" i="60"/>
  <c r="U78" i="60"/>
  <c r="R64" i="60"/>
  <c r="U62" i="60"/>
  <c r="U61" i="60"/>
  <c r="R50" i="60"/>
  <c r="O47" i="60"/>
  <c r="U45" i="60"/>
  <c r="T45" i="60" s="1"/>
  <c r="R42" i="60"/>
  <c r="O39" i="60"/>
  <c r="U37" i="60"/>
  <c r="R34" i="60"/>
  <c r="O31" i="60"/>
  <c r="U29" i="60"/>
  <c r="R26" i="60"/>
  <c r="O115" i="60"/>
  <c r="O99" i="60"/>
  <c r="R75" i="60"/>
  <c r="O72" i="60"/>
  <c r="O64" i="60"/>
  <c r="U59" i="60"/>
  <c r="O54" i="60"/>
  <c r="R51" i="60"/>
  <c r="O48" i="60"/>
  <c r="U46" i="60"/>
  <c r="R43" i="60"/>
  <c r="O40" i="60"/>
  <c r="U38" i="60"/>
  <c r="R35" i="60"/>
  <c r="O32" i="60"/>
  <c r="U86" i="60"/>
  <c r="O69" i="60"/>
  <c r="U67" i="60"/>
  <c r="O57" i="60"/>
  <c r="U56" i="60"/>
  <c r="U53" i="60"/>
  <c r="R52" i="60"/>
  <c r="O49" i="60"/>
  <c r="U47" i="60"/>
  <c r="R44" i="60"/>
  <c r="O41" i="60"/>
  <c r="U39" i="60"/>
  <c r="T39" i="60" s="1"/>
  <c r="R36" i="60"/>
  <c r="O33" i="60"/>
  <c r="U31" i="60"/>
  <c r="R28" i="60"/>
  <c r="O25" i="60"/>
  <c r="R83" i="60"/>
  <c r="O80" i="60"/>
  <c r="R67" i="60"/>
  <c r="O61" i="60"/>
  <c r="R60" i="60"/>
  <c r="R59" i="60"/>
  <c r="O50" i="60"/>
  <c r="U48" i="60"/>
  <c r="T48" i="60" s="1"/>
  <c r="R45" i="60"/>
  <c r="O42" i="60"/>
  <c r="U40" i="60"/>
  <c r="R37" i="60"/>
  <c r="O34" i="60"/>
  <c r="U32" i="60"/>
  <c r="R29" i="60"/>
  <c r="O26" i="60"/>
  <c r="U24" i="60"/>
  <c r="R21" i="60"/>
  <c r="U94" i="60"/>
  <c r="R58" i="60"/>
  <c r="R56" i="60"/>
  <c r="O55" i="60"/>
  <c r="U54" i="60"/>
  <c r="O51" i="60"/>
  <c r="U49" i="60"/>
  <c r="R46" i="60"/>
  <c r="O43" i="60"/>
  <c r="U41" i="60"/>
  <c r="R38" i="60"/>
  <c r="Q38" i="60" s="1"/>
  <c r="O35" i="60"/>
  <c r="U33" i="60"/>
  <c r="R30" i="60"/>
  <c r="O27" i="60"/>
  <c r="U25" i="60"/>
  <c r="R22" i="60"/>
  <c r="O19" i="60"/>
  <c r="R118" i="60"/>
  <c r="R91" i="60"/>
  <c r="O88" i="60"/>
  <c r="O59" i="60"/>
  <c r="R53" i="60"/>
  <c r="O52" i="60"/>
  <c r="U50" i="60"/>
  <c r="T50" i="60" s="1"/>
  <c r="R47" i="60"/>
  <c r="O44" i="60"/>
  <c r="U42" i="60"/>
  <c r="R39" i="60"/>
  <c r="Q39" i="60" s="1"/>
  <c r="O36" i="60"/>
  <c r="U34" i="60"/>
  <c r="R31" i="60"/>
  <c r="O28" i="60"/>
  <c r="U26" i="60"/>
  <c r="U70" i="60"/>
  <c r="U57" i="60"/>
  <c r="U51" i="60"/>
  <c r="T51" i="60" s="1"/>
  <c r="R48" i="60"/>
  <c r="O45" i="60"/>
  <c r="U43" i="60"/>
  <c r="R40" i="60"/>
  <c r="O37" i="60"/>
  <c r="U35" i="60"/>
  <c r="R32" i="60"/>
  <c r="O29" i="60"/>
  <c r="U27" i="60"/>
  <c r="R24" i="60"/>
  <c r="R17" i="60"/>
  <c r="U20" i="60"/>
  <c r="O21" i="60"/>
  <c r="R23" i="60"/>
  <c r="R25" i="60"/>
  <c r="U28" i="60"/>
  <c r="O30" i="60"/>
  <c r="U52" i="60"/>
  <c r="G694" i="60"/>
  <c r="G646" i="60"/>
  <c r="G669" i="60"/>
  <c r="G644" i="60"/>
  <c r="G692" i="60"/>
  <c r="G676" i="60"/>
  <c r="F122" i="5"/>
  <c r="F123" i="5"/>
  <c r="F124" i="5"/>
  <c r="F121" i="5"/>
  <c r="F366" i="5"/>
  <c r="F359" i="5"/>
  <c r="F335" i="5"/>
  <c r="F315" i="5"/>
  <c r="F316" i="5"/>
  <c r="F303" i="5"/>
  <c r="F275" i="5"/>
  <c r="F237" i="5"/>
  <c r="F238" i="5"/>
  <c r="F208" i="5"/>
  <c r="F70" i="5"/>
  <c r="F71" i="5"/>
  <c r="F72" i="5"/>
  <c r="F47" i="5"/>
  <c r="F30" i="5"/>
  <c r="F8" i="5"/>
  <c r="F9" i="5"/>
  <c r="F10" i="5"/>
  <c r="F11" i="5"/>
  <c r="L45" i="60" l="1"/>
  <c r="L87" i="60"/>
  <c r="L96" i="60"/>
  <c r="L53" i="60"/>
  <c r="L30" i="60"/>
  <c r="L36" i="60"/>
  <c r="L59" i="60"/>
  <c r="N51" i="60"/>
  <c r="L51" i="60"/>
  <c r="L26" i="60"/>
  <c r="L25" i="60"/>
  <c r="L47" i="60"/>
  <c r="L85" i="60"/>
  <c r="L60" i="60"/>
  <c r="L67" i="60"/>
  <c r="N66" i="60"/>
  <c r="L66" i="60"/>
  <c r="N105" i="60"/>
  <c r="L105" i="60"/>
  <c r="L103" i="60"/>
  <c r="N117" i="60"/>
  <c r="L117" i="60"/>
  <c r="N48" i="60"/>
  <c r="L48" i="60"/>
  <c r="L94" i="60"/>
  <c r="L58" i="60"/>
  <c r="N29" i="60"/>
  <c r="L29" i="60"/>
  <c r="L88" i="60"/>
  <c r="N50" i="60"/>
  <c r="L50" i="60"/>
  <c r="L49" i="60"/>
  <c r="L32" i="60"/>
  <c r="L54" i="60"/>
  <c r="L71" i="60"/>
  <c r="K71" i="60" s="1"/>
  <c r="N71" i="60"/>
  <c r="L78" i="60"/>
  <c r="L84" i="60"/>
  <c r="L91" i="60"/>
  <c r="L90" i="60"/>
  <c r="L73" i="60"/>
  <c r="L114" i="60"/>
  <c r="L112" i="60"/>
  <c r="L102" i="60"/>
  <c r="L22" i="60"/>
  <c r="L89" i="60"/>
  <c r="L35" i="60"/>
  <c r="L55" i="60"/>
  <c r="L31" i="60"/>
  <c r="L95" i="60"/>
  <c r="N101" i="60"/>
  <c r="L101" i="60"/>
  <c r="L46" i="60"/>
  <c r="L17" i="60"/>
  <c r="L20" i="60"/>
  <c r="L18" i="60"/>
  <c r="L44" i="60"/>
  <c r="N34" i="60"/>
  <c r="L34" i="60"/>
  <c r="L33" i="60"/>
  <c r="L64" i="60"/>
  <c r="N62" i="60"/>
  <c r="L62" i="60"/>
  <c r="L93" i="60"/>
  <c r="L68" i="60"/>
  <c r="L75" i="60"/>
  <c r="N74" i="60"/>
  <c r="L74" i="60"/>
  <c r="L98" i="60"/>
  <c r="N98" i="60"/>
  <c r="L113" i="60"/>
  <c r="L111" i="60"/>
  <c r="L108" i="60"/>
  <c r="L23" i="60"/>
  <c r="L56" i="60"/>
  <c r="N38" i="60"/>
  <c r="L38" i="60"/>
  <c r="L21" i="60"/>
  <c r="L37" i="60"/>
  <c r="L19" i="60"/>
  <c r="L61" i="60"/>
  <c r="L40" i="60"/>
  <c r="L72" i="60"/>
  <c r="L79" i="60"/>
  <c r="L86" i="60"/>
  <c r="L92" i="60"/>
  <c r="N123" i="60"/>
  <c r="L123" i="60"/>
  <c r="L81" i="60"/>
  <c r="L122" i="60"/>
  <c r="N122" i="60"/>
  <c r="N120" i="60"/>
  <c r="L120" i="60"/>
  <c r="N110" i="60"/>
  <c r="L110" i="60"/>
  <c r="L24" i="60"/>
  <c r="N24" i="60"/>
  <c r="L115" i="60"/>
  <c r="L118" i="60"/>
  <c r="L28" i="60"/>
  <c r="N43" i="60"/>
  <c r="L43" i="60"/>
  <c r="L57" i="60"/>
  <c r="N39" i="60"/>
  <c r="L39" i="60"/>
  <c r="K39" i="60" s="1"/>
  <c r="N104" i="60"/>
  <c r="L104" i="60"/>
  <c r="L77" i="60"/>
  <c r="L97" i="60"/>
  <c r="N109" i="60"/>
  <c r="L109" i="60"/>
  <c r="L16" i="60"/>
  <c r="L100" i="60"/>
  <c r="L27" i="60"/>
  <c r="N69" i="60"/>
  <c r="L69" i="60"/>
  <c r="L107" i="60"/>
  <c r="L52" i="60"/>
  <c r="L42" i="60"/>
  <c r="L80" i="60"/>
  <c r="L41" i="60"/>
  <c r="N99" i="60"/>
  <c r="L99" i="60"/>
  <c r="L63" i="60"/>
  <c r="N63" i="60"/>
  <c r="L70" i="60"/>
  <c r="N70" i="60"/>
  <c r="N76" i="60"/>
  <c r="L76" i="60"/>
  <c r="L83" i="60"/>
  <c r="L82" i="60"/>
  <c r="L65" i="60"/>
  <c r="L106" i="60"/>
  <c r="L121" i="60"/>
  <c r="K121" i="60" s="1"/>
  <c r="N121" i="60"/>
  <c r="N119" i="60"/>
  <c r="L119" i="60"/>
  <c r="N116" i="60"/>
  <c r="L116" i="60"/>
  <c r="B9" i="58" l="1"/>
  <c r="B13" i="58" l="1"/>
  <c r="H17" i="39"/>
  <c r="E17" i="39"/>
  <c r="B12" i="58" l="1"/>
  <c r="B11" i="58"/>
  <c r="B10" i="58"/>
  <c r="B8" i="58"/>
  <c r="B7" i="58"/>
  <c r="B6" i="58"/>
  <c r="H12" i="39" l="1"/>
  <c r="E12" i="39"/>
  <c r="C2" i="57"/>
  <c r="B1" i="7"/>
  <c r="C5" i="57" l="1"/>
  <c r="C11" i="57"/>
  <c r="B13" i="7"/>
  <c r="B85" i="7"/>
  <c r="B19" i="7"/>
  <c r="I18" i="68" s="1"/>
  <c r="C6" i="57"/>
  <c r="B41" i="7"/>
  <c r="C9" i="57"/>
  <c r="B51" i="7"/>
  <c r="C8" i="57"/>
  <c r="B26" i="7"/>
  <c r="C4" i="57"/>
  <c r="C7" i="57"/>
  <c r="C12" i="57"/>
  <c r="C10" i="57"/>
  <c r="C14" i="57"/>
  <c r="C13" i="57"/>
  <c r="J15" i="56"/>
  <c r="I15" i="56"/>
  <c r="H15" i="56"/>
  <c r="G15" i="56"/>
  <c r="F15" i="56"/>
  <c r="E15" i="56"/>
  <c r="I8" i="56"/>
  <c r="H8" i="56"/>
  <c r="G8" i="56"/>
  <c r="F8" i="56"/>
  <c r="E8" i="56"/>
  <c r="E14" i="39" l="1"/>
  <c r="H16" i="39" l="1"/>
  <c r="E16" i="39"/>
  <c r="F3" i="49" l="1"/>
  <c r="F4" i="49"/>
  <c r="F5" i="49"/>
  <c r="F6" i="49"/>
  <c r="F7" i="49"/>
  <c r="F8" i="49"/>
  <c r="F9" i="49"/>
  <c r="F10" i="49"/>
  <c r="F11"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7" i="49"/>
  <c r="F48" i="49"/>
  <c r="F49" i="49"/>
  <c r="F50" i="49"/>
  <c r="F51" i="49"/>
  <c r="F52" i="49"/>
  <c r="F53" i="49"/>
  <c r="F54" i="49"/>
  <c r="F55" i="49"/>
  <c r="F56" i="49"/>
  <c r="F57" i="49"/>
  <c r="F58" i="49"/>
  <c r="F59" i="49"/>
  <c r="F60" i="49"/>
  <c r="F61" i="49"/>
  <c r="F62" i="49"/>
  <c r="F63" i="49"/>
  <c r="F64" i="49"/>
  <c r="F65" i="49"/>
  <c r="F66" i="49"/>
  <c r="F67" i="49"/>
  <c r="F68" i="49"/>
  <c r="F69" i="49"/>
  <c r="F70" i="49"/>
  <c r="F71" i="49"/>
  <c r="F72" i="49"/>
  <c r="F73" i="49"/>
  <c r="F74" i="49"/>
  <c r="F75" i="49"/>
  <c r="F76" i="49"/>
  <c r="F77" i="49"/>
  <c r="F78" i="49"/>
  <c r="F79" i="49"/>
  <c r="F80" i="49"/>
  <c r="F81" i="49"/>
  <c r="F82" i="49"/>
  <c r="F83" i="49"/>
  <c r="F84" i="49"/>
  <c r="F85" i="49"/>
  <c r="F86" i="49"/>
  <c r="F87" i="49"/>
  <c r="F88" i="49"/>
  <c r="F89" i="49"/>
  <c r="F90" i="49"/>
  <c r="F91" i="49"/>
  <c r="F92" i="49"/>
  <c r="F93" i="49"/>
  <c r="F94" i="49"/>
  <c r="F95" i="49"/>
  <c r="F96" i="49"/>
  <c r="F97" i="49"/>
  <c r="F98" i="49"/>
  <c r="F99" i="49"/>
  <c r="F100" i="49"/>
  <c r="F101" i="49"/>
  <c r="F102" i="49"/>
  <c r="F103" i="49"/>
  <c r="F104" i="49"/>
  <c r="F105" i="49"/>
  <c r="F106" i="49"/>
  <c r="F107" i="49"/>
  <c r="F108" i="49"/>
  <c r="F109" i="49"/>
  <c r="F110" i="49"/>
  <c r="F111" i="49"/>
  <c r="F112" i="49"/>
  <c r="F113" i="49"/>
  <c r="F114" i="49"/>
  <c r="F115" i="49"/>
  <c r="F116" i="49"/>
  <c r="F117" i="49"/>
  <c r="F118" i="49"/>
  <c r="F119" i="49"/>
  <c r="F120" i="49"/>
  <c r="F121" i="49"/>
  <c r="F122" i="49"/>
  <c r="F123" i="49"/>
  <c r="F124" i="49"/>
  <c r="F125" i="49"/>
  <c r="F126" i="49"/>
  <c r="F127" i="49"/>
  <c r="F128" i="49"/>
  <c r="F129" i="49"/>
  <c r="F130" i="49"/>
  <c r="F131" i="49"/>
  <c r="F132" i="49"/>
  <c r="F133" i="49"/>
  <c r="F134" i="49"/>
  <c r="F135" i="49"/>
  <c r="F136" i="49"/>
  <c r="F137" i="49"/>
  <c r="F138" i="49"/>
  <c r="F139" i="49"/>
  <c r="F140" i="49"/>
  <c r="F141" i="49"/>
  <c r="F142" i="49"/>
  <c r="F143" i="49"/>
  <c r="F144" i="49"/>
  <c r="F145" i="49"/>
  <c r="F146" i="49"/>
  <c r="F147" i="49"/>
  <c r="F148" i="49"/>
  <c r="F149" i="49"/>
  <c r="F150" i="49"/>
  <c r="F151" i="49"/>
  <c r="F152" i="49"/>
  <c r="F153" i="49"/>
  <c r="F154" i="49"/>
  <c r="F155" i="49"/>
  <c r="F156" i="49"/>
  <c r="F157" i="49"/>
  <c r="F158" i="49"/>
  <c r="F159" i="49"/>
  <c r="F160" i="49"/>
  <c r="F161" i="49"/>
  <c r="F162" i="49"/>
  <c r="F163" i="49"/>
  <c r="F164" i="49"/>
  <c r="F165" i="49"/>
  <c r="F166" i="49"/>
  <c r="F167" i="49"/>
  <c r="F168" i="49"/>
  <c r="F169" i="49"/>
  <c r="F170" i="49"/>
  <c r="F171" i="49"/>
  <c r="F172" i="49"/>
  <c r="F173" i="49"/>
  <c r="F174" i="49"/>
  <c r="F175" i="49"/>
  <c r="F176" i="49"/>
  <c r="F177" i="49"/>
  <c r="F178" i="49"/>
  <c r="F179" i="49"/>
  <c r="F180" i="49"/>
  <c r="F181" i="49"/>
  <c r="F182" i="49"/>
  <c r="F183" i="49"/>
  <c r="F184" i="49"/>
  <c r="F185" i="49"/>
  <c r="F186" i="49"/>
  <c r="F187" i="49"/>
  <c r="F188" i="49"/>
  <c r="F189" i="49"/>
  <c r="F190" i="49"/>
  <c r="F191" i="49"/>
  <c r="F192" i="49"/>
  <c r="F193" i="49"/>
  <c r="F194" i="49"/>
  <c r="F195" i="49"/>
  <c r="F196" i="49"/>
  <c r="F197" i="49"/>
  <c r="F198" i="49"/>
  <c r="F199" i="49"/>
  <c r="F200" i="49"/>
  <c r="F201" i="49"/>
  <c r="F202" i="49"/>
  <c r="F203" i="49"/>
  <c r="F204" i="49"/>
  <c r="F205" i="49"/>
  <c r="F206" i="49"/>
  <c r="F207" i="49"/>
  <c r="F208" i="49"/>
  <c r="F209" i="49"/>
  <c r="F210" i="49"/>
  <c r="F211" i="49"/>
  <c r="F212" i="49"/>
  <c r="F213" i="49"/>
  <c r="F214" i="49"/>
  <c r="F215" i="49"/>
  <c r="F216" i="49"/>
  <c r="F217" i="49"/>
  <c r="F218" i="49"/>
  <c r="F219" i="49"/>
  <c r="F220" i="49"/>
  <c r="F221" i="49"/>
  <c r="F222" i="49"/>
  <c r="F223" i="49"/>
  <c r="F224" i="49"/>
  <c r="F225" i="49"/>
  <c r="F226" i="49"/>
  <c r="F227" i="49"/>
  <c r="F228" i="49"/>
  <c r="F229" i="49"/>
  <c r="F230" i="49"/>
  <c r="F231" i="49"/>
  <c r="F232" i="49"/>
  <c r="F233" i="49"/>
  <c r="F234" i="49"/>
  <c r="F235" i="49"/>
  <c r="F236" i="49"/>
  <c r="F237" i="49"/>
  <c r="F238" i="49"/>
  <c r="F239" i="49"/>
  <c r="F240" i="49"/>
  <c r="F241" i="49"/>
  <c r="F242" i="49"/>
  <c r="F243" i="49"/>
  <c r="F244" i="49"/>
  <c r="F245" i="49"/>
  <c r="F246"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74" i="49"/>
  <c r="F275" i="49"/>
  <c r="F276" i="49"/>
  <c r="F277" i="49"/>
  <c r="F278" i="49"/>
  <c r="F279" i="49"/>
  <c r="F280" i="49"/>
  <c r="F281" i="49"/>
  <c r="F282" i="49"/>
  <c r="F283" i="49"/>
  <c r="F284" i="49"/>
  <c r="F285" i="49"/>
  <c r="F286" i="49"/>
  <c r="F287" i="49"/>
  <c r="F288" i="49"/>
  <c r="F289" i="49"/>
  <c r="F290" i="49"/>
  <c r="F291" i="49"/>
  <c r="F292" i="49"/>
  <c r="F293" i="49"/>
  <c r="F294" i="49"/>
  <c r="F295" i="49"/>
  <c r="F296" i="49"/>
  <c r="F297" i="49"/>
  <c r="F298" i="49"/>
  <c r="F299" i="49"/>
  <c r="F300" i="49"/>
  <c r="F301" i="49"/>
  <c r="F302" i="49"/>
  <c r="F303" i="49"/>
  <c r="F304" i="49"/>
  <c r="F305" i="49"/>
  <c r="F306" i="49"/>
  <c r="F307" i="49"/>
  <c r="F308" i="49"/>
  <c r="F309" i="49"/>
  <c r="F310" i="49"/>
  <c r="F311" i="49"/>
  <c r="F312" i="49"/>
  <c r="F313" i="49"/>
  <c r="F314" i="49"/>
  <c r="F315" i="49"/>
  <c r="F316" i="49"/>
  <c r="F317" i="49"/>
  <c r="F318" i="49"/>
  <c r="F319" i="49"/>
  <c r="F320" i="49"/>
  <c r="F321" i="49"/>
  <c r="F322" i="49"/>
  <c r="F323" i="49"/>
  <c r="F324" i="49"/>
  <c r="F325" i="49"/>
  <c r="F326" i="49"/>
  <c r="F327" i="49"/>
  <c r="F328" i="49"/>
  <c r="F329" i="49"/>
  <c r="F330" i="49"/>
  <c r="F331" i="49"/>
  <c r="F332" i="49"/>
  <c r="F333" i="49"/>
  <c r="F334" i="49"/>
  <c r="F335" i="49"/>
  <c r="F336" i="49"/>
  <c r="F337" i="49"/>
  <c r="F338" i="49"/>
  <c r="F339" i="49"/>
  <c r="F340" i="49"/>
  <c r="F341" i="49"/>
  <c r="F342" i="49"/>
  <c r="F343" i="49"/>
  <c r="F344" i="49"/>
  <c r="F345" i="49"/>
  <c r="F346" i="49"/>
  <c r="F347" i="49"/>
  <c r="F348" i="49"/>
  <c r="F349" i="49"/>
  <c r="F350" i="49"/>
  <c r="F351" i="49"/>
  <c r="F352" i="49"/>
  <c r="F353" i="49"/>
  <c r="F354" i="49"/>
  <c r="F355" i="49"/>
  <c r="F356" i="49"/>
  <c r="F357" i="49"/>
  <c r="F358" i="49"/>
  <c r="F359" i="49"/>
  <c r="F360" i="49"/>
  <c r="F361" i="49"/>
  <c r="F362" i="49"/>
  <c r="F363" i="49"/>
  <c r="F364" i="49"/>
  <c r="F365" i="49"/>
  <c r="F366" i="49"/>
  <c r="F367" i="49"/>
  <c r="F368" i="49"/>
  <c r="F369" i="49"/>
  <c r="F370" i="49"/>
  <c r="F371" i="49"/>
  <c r="F372" i="49"/>
  <c r="F373" i="49"/>
  <c r="F374" i="49"/>
  <c r="F375" i="49"/>
  <c r="F376" i="49"/>
  <c r="F377" i="49"/>
  <c r="F378" i="49"/>
  <c r="F379" i="49"/>
  <c r="F380" i="49"/>
  <c r="F381" i="49"/>
  <c r="F382" i="49"/>
  <c r="F383" i="49"/>
  <c r="F384" i="49"/>
  <c r="F385" i="49"/>
  <c r="F386" i="49"/>
  <c r="F387" i="49"/>
  <c r="F388" i="49"/>
  <c r="F389" i="49"/>
  <c r="F390" i="49"/>
  <c r="F391" i="49"/>
  <c r="F392" i="49"/>
  <c r="F393" i="49"/>
  <c r="F394" i="49"/>
  <c r="F395" i="49"/>
  <c r="F396" i="49"/>
  <c r="F397" i="49"/>
  <c r="F398" i="49"/>
  <c r="F399" i="49"/>
  <c r="F400" i="49"/>
  <c r="F401" i="49"/>
  <c r="F402" i="49"/>
  <c r="F403" i="49"/>
  <c r="F404" i="49"/>
  <c r="F405" i="49"/>
  <c r="F406" i="49"/>
  <c r="F407" i="49"/>
  <c r="F408" i="49"/>
  <c r="F409" i="49"/>
  <c r="F410" i="49"/>
  <c r="F411" i="49"/>
  <c r="F412" i="49"/>
  <c r="F413" i="49"/>
  <c r="F414" i="49"/>
  <c r="F415" i="49"/>
  <c r="F416" i="49"/>
  <c r="F417" i="49"/>
  <c r="F418" i="49"/>
  <c r="F419" i="49"/>
  <c r="F420" i="49"/>
  <c r="F421" i="49"/>
  <c r="F422" i="49"/>
  <c r="F423" i="49"/>
  <c r="F424" i="49"/>
  <c r="F425" i="49"/>
  <c r="F426" i="49"/>
  <c r="F427" i="49"/>
  <c r="F428" i="49"/>
  <c r="F429" i="49"/>
  <c r="F430" i="49"/>
  <c r="F431" i="49"/>
  <c r="F432" i="49"/>
  <c r="F433" i="49"/>
  <c r="F434" i="49"/>
  <c r="F435" i="49"/>
  <c r="F436" i="49"/>
  <c r="F437" i="49"/>
  <c r="F438" i="49"/>
  <c r="F439" i="49"/>
  <c r="F440" i="49"/>
  <c r="F441" i="49"/>
  <c r="F442" i="49"/>
  <c r="F443" i="49"/>
  <c r="F444" i="49"/>
  <c r="F445" i="49"/>
  <c r="F446" i="49"/>
  <c r="F447" i="49"/>
  <c r="F448" i="49"/>
  <c r="F449" i="49"/>
  <c r="F450" i="49"/>
  <c r="F451" i="49"/>
  <c r="F452" i="49"/>
  <c r="F453" i="49"/>
  <c r="F454" i="49"/>
  <c r="F455" i="49"/>
  <c r="F456" i="49"/>
  <c r="F457" i="49"/>
  <c r="F458" i="49"/>
  <c r="F459" i="49"/>
  <c r="F460" i="49"/>
  <c r="F461" i="49"/>
  <c r="F462" i="49"/>
  <c r="F463" i="49"/>
  <c r="F464" i="49"/>
  <c r="F465" i="49"/>
  <c r="F466" i="49"/>
  <c r="F467" i="49"/>
  <c r="F468" i="49"/>
  <c r="F469" i="49"/>
  <c r="F470" i="49"/>
  <c r="F471" i="49"/>
  <c r="F472" i="49"/>
  <c r="F473" i="49"/>
  <c r="F474" i="49"/>
  <c r="F475" i="49"/>
  <c r="F476" i="49"/>
  <c r="F477" i="49"/>
  <c r="F478" i="49"/>
  <c r="F479" i="49"/>
  <c r="F480" i="49"/>
  <c r="F481" i="49"/>
  <c r="F482" i="49"/>
  <c r="F483" i="49"/>
  <c r="F484" i="49"/>
  <c r="F485" i="49"/>
  <c r="F486" i="49"/>
  <c r="F487" i="49"/>
  <c r="F488" i="49"/>
  <c r="F489" i="49"/>
  <c r="F490" i="49"/>
  <c r="F491" i="49"/>
  <c r="F492" i="49"/>
  <c r="F493" i="49"/>
  <c r="F494" i="49"/>
  <c r="F495" i="49"/>
  <c r="F496" i="49"/>
  <c r="F497" i="49"/>
  <c r="F498" i="49"/>
  <c r="F499" i="49"/>
  <c r="F500" i="49"/>
  <c r="F501" i="49"/>
  <c r="F502" i="49"/>
  <c r="F503" i="49"/>
  <c r="F504" i="49"/>
  <c r="F505" i="49"/>
  <c r="F506" i="49"/>
  <c r="F507" i="49"/>
  <c r="F508" i="49"/>
  <c r="F509" i="49"/>
  <c r="F510" i="49"/>
  <c r="F511" i="49"/>
  <c r="F512" i="49"/>
  <c r="F513" i="49"/>
  <c r="F514" i="49"/>
  <c r="F515" i="49"/>
  <c r="F516" i="49"/>
  <c r="F517" i="49"/>
  <c r="F518" i="49"/>
  <c r="F519" i="49"/>
  <c r="F520" i="49"/>
  <c r="F521" i="49"/>
  <c r="F522" i="49"/>
  <c r="F523" i="49"/>
  <c r="F524" i="49"/>
  <c r="F525" i="49"/>
  <c r="F526" i="49"/>
  <c r="F527" i="49"/>
  <c r="F528" i="49"/>
  <c r="F529" i="49"/>
  <c r="F530" i="49"/>
  <c r="F531" i="49"/>
  <c r="F532" i="49"/>
  <c r="F533" i="49"/>
  <c r="F534" i="49"/>
  <c r="F535" i="49"/>
  <c r="F536" i="49"/>
  <c r="F537" i="49"/>
  <c r="F538" i="49"/>
  <c r="F539" i="49"/>
  <c r="F540" i="49"/>
  <c r="F541" i="49"/>
  <c r="F542" i="49"/>
  <c r="F543" i="49"/>
  <c r="F544" i="49"/>
  <c r="F545" i="49"/>
  <c r="F546" i="49"/>
  <c r="F547" i="49"/>
  <c r="F548" i="49"/>
  <c r="F549" i="49"/>
  <c r="F550" i="49"/>
  <c r="F551" i="49"/>
  <c r="F552" i="49"/>
  <c r="F553" i="49"/>
  <c r="F554" i="49"/>
  <c r="F555" i="49"/>
  <c r="F556" i="49"/>
  <c r="F557" i="49"/>
  <c r="F558" i="49"/>
  <c r="F559" i="49"/>
  <c r="F560" i="49"/>
  <c r="F561" i="49"/>
  <c r="F562" i="49"/>
  <c r="F563" i="49"/>
  <c r="F564" i="49"/>
  <c r="F565" i="49"/>
  <c r="F566" i="49"/>
  <c r="F567" i="49"/>
  <c r="F568" i="49"/>
  <c r="F569" i="49"/>
  <c r="F570" i="49"/>
  <c r="F571" i="49"/>
  <c r="F572" i="49"/>
  <c r="F573" i="49"/>
  <c r="F574" i="49"/>
  <c r="F575" i="49"/>
  <c r="F576" i="49"/>
  <c r="F577" i="49"/>
  <c r="F578" i="49"/>
  <c r="F579" i="49"/>
  <c r="F580" i="49"/>
  <c r="F581" i="49"/>
  <c r="F582" i="49"/>
  <c r="F583" i="49"/>
  <c r="F584" i="49"/>
  <c r="F585" i="49"/>
  <c r="F586" i="49"/>
  <c r="F587" i="49"/>
  <c r="F588" i="49"/>
  <c r="F589" i="49"/>
  <c r="F590" i="49"/>
  <c r="F591" i="49"/>
  <c r="F592" i="49"/>
  <c r="F593" i="49"/>
  <c r="F594" i="49"/>
  <c r="F595" i="49"/>
  <c r="F596" i="49"/>
  <c r="F597" i="49"/>
  <c r="F598" i="49"/>
  <c r="F599" i="49"/>
  <c r="F600" i="49"/>
  <c r="F601" i="49"/>
  <c r="F602" i="49"/>
  <c r="F603" i="49"/>
  <c r="F604" i="49"/>
  <c r="F605" i="49"/>
  <c r="F606" i="49"/>
  <c r="F607" i="49"/>
  <c r="F608" i="49"/>
  <c r="F609" i="49"/>
  <c r="F610" i="49"/>
  <c r="F611" i="49"/>
  <c r="F612" i="49"/>
  <c r="F613" i="49"/>
  <c r="F614" i="49"/>
  <c r="F615" i="49"/>
  <c r="F616" i="49"/>
  <c r="F617" i="49"/>
  <c r="F618" i="49"/>
  <c r="F619" i="49"/>
  <c r="F620" i="49"/>
  <c r="F621" i="49"/>
  <c r="F622" i="49"/>
  <c r="F623" i="49"/>
  <c r="F624" i="49"/>
  <c r="F625" i="49"/>
  <c r="F626" i="49"/>
  <c r="F627" i="49"/>
  <c r="F628" i="49"/>
  <c r="F629" i="49"/>
  <c r="F630" i="49"/>
  <c r="F631" i="49"/>
  <c r="F632" i="49"/>
  <c r="F633" i="49"/>
  <c r="F634" i="49"/>
  <c r="F635" i="49"/>
  <c r="F636" i="49"/>
  <c r="F637" i="49"/>
  <c r="F638" i="49"/>
  <c r="F639" i="49"/>
  <c r="F640" i="49"/>
  <c r="F641" i="49"/>
  <c r="F642" i="49"/>
  <c r="F643" i="49"/>
  <c r="F644" i="49"/>
  <c r="F645" i="49"/>
  <c r="F646" i="49"/>
  <c r="F647" i="49"/>
  <c r="F648" i="49"/>
  <c r="F649" i="49"/>
  <c r="F650" i="49"/>
  <c r="F651" i="49"/>
  <c r="F652" i="49"/>
  <c r="F653" i="49"/>
  <c r="F654" i="49"/>
  <c r="F655" i="49"/>
  <c r="F656" i="49"/>
  <c r="F657" i="49"/>
  <c r="F658" i="49"/>
  <c r="F659" i="49"/>
  <c r="F660" i="49"/>
  <c r="F661" i="49"/>
  <c r="F662" i="49"/>
  <c r="F663" i="49"/>
  <c r="F664" i="49"/>
  <c r="F665" i="49"/>
  <c r="F666" i="49"/>
  <c r="F667" i="49"/>
  <c r="F668" i="49"/>
  <c r="F669" i="49"/>
  <c r="F670" i="49"/>
  <c r="F671" i="49"/>
  <c r="F672" i="49"/>
  <c r="F673" i="49"/>
  <c r="F674" i="49"/>
  <c r="F675" i="49"/>
  <c r="F676" i="49"/>
  <c r="F677" i="49"/>
  <c r="F678" i="49"/>
  <c r="F679" i="49"/>
  <c r="F680" i="49"/>
  <c r="F681" i="49"/>
  <c r="F682" i="49"/>
  <c r="F683" i="49"/>
  <c r="F684" i="49"/>
  <c r="F685" i="49"/>
  <c r="F686" i="49"/>
  <c r="F687" i="49"/>
  <c r="F688" i="49"/>
  <c r="F689" i="49"/>
  <c r="F690" i="49"/>
  <c r="F691" i="49"/>
  <c r="F692" i="49"/>
  <c r="F693" i="49"/>
  <c r="F694" i="49"/>
  <c r="F695" i="49"/>
  <c r="F696" i="49"/>
  <c r="F697" i="49"/>
  <c r="F698" i="49"/>
  <c r="F699" i="49"/>
  <c r="F700" i="49"/>
  <c r="F701" i="49"/>
  <c r="F702" i="49"/>
  <c r="F703" i="49"/>
  <c r="F704" i="49"/>
  <c r="F705" i="49"/>
  <c r="F706" i="49"/>
  <c r="F707" i="49"/>
  <c r="F708" i="49"/>
  <c r="F709" i="49"/>
  <c r="F710" i="49"/>
  <c r="F711" i="49"/>
  <c r="F712" i="49"/>
  <c r="F713" i="49"/>
  <c r="F714" i="49"/>
  <c r="F715" i="49"/>
  <c r="F716" i="49"/>
  <c r="F717" i="49"/>
  <c r="F718" i="49"/>
  <c r="F719" i="49"/>
  <c r="F720" i="49"/>
  <c r="F721" i="49"/>
  <c r="F722" i="49"/>
  <c r="F723" i="49"/>
  <c r="F724" i="49"/>
  <c r="F725" i="49"/>
  <c r="F726" i="49"/>
  <c r="F727" i="49"/>
  <c r="F728" i="49"/>
  <c r="F729" i="49"/>
  <c r="F730" i="49"/>
  <c r="F731" i="49"/>
  <c r="F732" i="49"/>
  <c r="F733" i="49"/>
  <c r="F734" i="49"/>
  <c r="F735" i="49"/>
  <c r="F736" i="49"/>
  <c r="F737" i="49"/>
  <c r="F738" i="49"/>
  <c r="F739" i="49"/>
  <c r="F740" i="49"/>
  <c r="F741" i="49"/>
  <c r="F742" i="49"/>
  <c r="F743" i="49"/>
  <c r="F744" i="49"/>
  <c r="F745" i="49"/>
  <c r="F746" i="49"/>
  <c r="F747" i="49"/>
  <c r="F748" i="49"/>
  <c r="F749" i="49"/>
  <c r="F750" i="49"/>
  <c r="F751" i="49"/>
  <c r="F752" i="49"/>
  <c r="F753" i="49"/>
  <c r="F754" i="49"/>
  <c r="F755" i="49"/>
  <c r="F756" i="49"/>
  <c r="F757" i="49"/>
  <c r="F758" i="49"/>
  <c r="F759" i="49"/>
  <c r="F760" i="49"/>
  <c r="F761" i="49"/>
  <c r="F762" i="49"/>
  <c r="F763" i="49"/>
  <c r="F764" i="49"/>
  <c r="F765" i="49"/>
  <c r="F766" i="49"/>
  <c r="F767" i="49"/>
  <c r="F768" i="49"/>
  <c r="F769" i="49"/>
  <c r="F770" i="49"/>
  <c r="F771" i="49"/>
  <c r="F772" i="49"/>
  <c r="F773" i="49"/>
  <c r="F774" i="49"/>
  <c r="F775" i="49"/>
  <c r="F776" i="49"/>
  <c r="F777" i="49"/>
  <c r="F778" i="49"/>
  <c r="F779" i="49"/>
  <c r="F780" i="49"/>
  <c r="F781" i="49"/>
  <c r="F782" i="49"/>
  <c r="F783" i="49"/>
  <c r="F784" i="49"/>
  <c r="F785" i="49"/>
  <c r="F786" i="49"/>
  <c r="F787" i="49"/>
  <c r="F788" i="49"/>
  <c r="F789" i="49"/>
  <c r="F790" i="49"/>
  <c r="F791" i="49"/>
  <c r="F792" i="49"/>
  <c r="F793" i="49"/>
  <c r="F794" i="49"/>
  <c r="F795" i="49"/>
  <c r="F796" i="49"/>
  <c r="F797" i="49"/>
  <c r="F798" i="49"/>
  <c r="F799" i="49"/>
  <c r="F800" i="49"/>
  <c r="F801" i="49"/>
  <c r="F802" i="49"/>
  <c r="F803" i="49"/>
  <c r="F804" i="49"/>
  <c r="F805" i="49"/>
  <c r="F806" i="49"/>
  <c r="F807" i="49"/>
  <c r="F808" i="49"/>
  <c r="F809" i="49"/>
  <c r="F810" i="49"/>
  <c r="F811" i="49"/>
  <c r="F812" i="49"/>
  <c r="F813" i="49"/>
  <c r="N10" i="49"/>
  <c r="M10" i="49"/>
  <c r="L10" i="49"/>
  <c r="K10" i="49"/>
  <c r="J10" i="49"/>
  <c r="N9" i="49"/>
  <c r="M9" i="49"/>
  <c r="L9" i="49"/>
  <c r="K9" i="49"/>
  <c r="J9" i="49"/>
  <c r="O122" i="49" l="1"/>
  <c r="M115" i="50" s="1"/>
  <c r="L115" i="50" s="1"/>
  <c r="R122" i="49"/>
  <c r="O115" i="50" s="1"/>
  <c r="U122" i="49"/>
  <c r="U123" i="49"/>
  <c r="Q116" i="50" s="1"/>
  <c r="O123" i="49"/>
  <c r="M116" i="50" s="1"/>
  <c r="L116" i="50" s="1"/>
  <c r="R123" i="49"/>
  <c r="O116" i="50" s="1"/>
  <c r="O18" i="49"/>
  <c r="M11" i="50" s="1"/>
  <c r="L11" i="50" s="1"/>
  <c r="O16" i="49"/>
  <c r="R121" i="49"/>
  <c r="O114" i="50" s="1"/>
  <c r="O120" i="49"/>
  <c r="M113" i="50" s="1"/>
  <c r="L113" i="50" s="1"/>
  <c r="U118" i="49"/>
  <c r="Q111" i="50" s="1"/>
  <c r="O117" i="49"/>
  <c r="M110" i="50" s="1"/>
  <c r="L110" i="50" s="1"/>
  <c r="U115" i="49"/>
  <c r="Q108" i="50" s="1"/>
  <c r="R114" i="49"/>
  <c r="O107" i="50" s="1"/>
  <c r="O113" i="49"/>
  <c r="M106" i="50" s="1"/>
  <c r="U111" i="49"/>
  <c r="Q104" i="50" s="1"/>
  <c r="R110" i="49"/>
  <c r="O103" i="50" s="1"/>
  <c r="O109" i="49"/>
  <c r="M102" i="50" s="1"/>
  <c r="L102" i="50" s="1"/>
  <c r="U107" i="49"/>
  <c r="Q100" i="50" s="1"/>
  <c r="R106" i="49"/>
  <c r="O99" i="50" s="1"/>
  <c r="O105" i="49"/>
  <c r="M98" i="50" s="1"/>
  <c r="U103" i="49"/>
  <c r="Q96" i="50" s="1"/>
  <c r="R102" i="49"/>
  <c r="O95" i="50" s="1"/>
  <c r="O101" i="49"/>
  <c r="M94" i="50" s="1"/>
  <c r="L94" i="50" s="1"/>
  <c r="U99" i="49"/>
  <c r="Q92" i="50" s="1"/>
  <c r="R98" i="49"/>
  <c r="O91" i="50" s="1"/>
  <c r="O97" i="49"/>
  <c r="M90" i="50" s="1"/>
  <c r="U95" i="49"/>
  <c r="Q88" i="50" s="1"/>
  <c r="R94" i="49"/>
  <c r="O87" i="50" s="1"/>
  <c r="O93" i="49"/>
  <c r="M86" i="50" s="1"/>
  <c r="U91" i="49"/>
  <c r="Q84" i="50" s="1"/>
  <c r="R90" i="49"/>
  <c r="O83" i="50" s="1"/>
  <c r="O89" i="49"/>
  <c r="M82" i="50" s="1"/>
  <c r="U87" i="49"/>
  <c r="Q80" i="50" s="1"/>
  <c r="P80" i="50" s="1"/>
  <c r="R86" i="49"/>
  <c r="O79" i="50" s="1"/>
  <c r="O85" i="49"/>
  <c r="M78" i="50" s="1"/>
  <c r="L78" i="50" s="1"/>
  <c r="U83" i="49"/>
  <c r="Q76" i="50" s="1"/>
  <c r="R82" i="49"/>
  <c r="O75" i="50" s="1"/>
  <c r="O81" i="49"/>
  <c r="M74" i="50" s="1"/>
  <c r="L74" i="50" s="1"/>
  <c r="U79" i="49"/>
  <c r="Q72" i="50" s="1"/>
  <c r="R78" i="49"/>
  <c r="O71" i="50" s="1"/>
  <c r="O77" i="49"/>
  <c r="M70" i="50" s="1"/>
  <c r="U75" i="49"/>
  <c r="Q68" i="50" s="1"/>
  <c r="R74" i="49"/>
  <c r="O67" i="50" s="1"/>
  <c r="O73" i="49"/>
  <c r="M66" i="50" s="1"/>
  <c r="U71" i="49"/>
  <c r="Q64" i="50" s="1"/>
  <c r="R70" i="49"/>
  <c r="O63" i="50" s="1"/>
  <c r="O69" i="49"/>
  <c r="M62" i="50" s="1"/>
  <c r="U67" i="49"/>
  <c r="Q60" i="50" s="1"/>
  <c r="R66" i="49"/>
  <c r="O59" i="50" s="1"/>
  <c r="O65" i="49"/>
  <c r="M58" i="50" s="1"/>
  <c r="U63" i="49"/>
  <c r="Q56" i="50" s="1"/>
  <c r="R62" i="49"/>
  <c r="O55" i="50" s="1"/>
  <c r="O61" i="49"/>
  <c r="M54" i="50" s="1"/>
  <c r="U59" i="49"/>
  <c r="Q52" i="50" s="1"/>
  <c r="R58" i="49"/>
  <c r="O51" i="50" s="1"/>
  <c r="O57" i="49"/>
  <c r="M50" i="50" s="1"/>
  <c r="U55" i="49"/>
  <c r="Q48" i="50" s="1"/>
  <c r="R54" i="49"/>
  <c r="O47" i="50" s="1"/>
  <c r="O53" i="49"/>
  <c r="M46" i="50" s="1"/>
  <c r="U51" i="49"/>
  <c r="Q44" i="50" s="1"/>
  <c r="R50" i="49"/>
  <c r="O43" i="50" s="1"/>
  <c r="O49" i="49"/>
  <c r="M42" i="50" s="1"/>
  <c r="U47" i="49"/>
  <c r="Q40" i="50" s="1"/>
  <c r="P40" i="50" s="1"/>
  <c r="R46" i="49"/>
  <c r="O39" i="50" s="1"/>
  <c r="O45" i="49"/>
  <c r="M38" i="50" s="1"/>
  <c r="U44" i="49"/>
  <c r="Q37" i="50" s="1"/>
  <c r="R43" i="49"/>
  <c r="O36" i="50" s="1"/>
  <c r="O42" i="49"/>
  <c r="M35" i="50" s="1"/>
  <c r="L35" i="50" s="1"/>
  <c r="U40" i="49"/>
  <c r="Q33" i="50" s="1"/>
  <c r="O38" i="49"/>
  <c r="M31" i="50" s="1"/>
  <c r="R35" i="49"/>
  <c r="O28" i="50" s="1"/>
  <c r="U32" i="49"/>
  <c r="Q25" i="50" s="1"/>
  <c r="O30" i="49"/>
  <c r="M23" i="50" s="1"/>
  <c r="R27" i="49"/>
  <c r="O20" i="50" s="1"/>
  <c r="U24" i="49"/>
  <c r="Q17" i="50" s="1"/>
  <c r="P17" i="50" s="1"/>
  <c r="O22" i="49"/>
  <c r="M15" i="50" s="1"/>
  <c r="R19" i="49"/>
  <c r="O12" i="50" s="1"/>
  <c r="R16" i="49"/>
  <c r="O9" i="50" s="1"/>
  <c r="O121" i="49"/>
  <c r="M114" i="50" s="1"/>
  <c r="L114" i="50" s="1"/>
  <c r="U119" i="49"/>
  <c r="Q112" i="50" s="1"/>
  <c r="R118" i="49"/>
  <c r="O111" i="50" s="1"/>
  <c r="U116" i="49"/>
  <c r="Q109" i="50" s="1"/>
  <c r="R115" i="49"/>
  <c r="O108" i="50" s="1"/>
  <c r="O114" i="49"/>
  <c r="M107" i="50" s="1"/>
  <c r="U112" i="49"/>
  <c r="Q105" i="50" s="1"/>
  <c r="R111" i="49"/>
  <c r="O104" i="50" s="1"/>
  <c r="O110" i="49"/>
  <c r="M103" i="50" s="1"/>
  <c r="L103" i="50" s="1"/>
  <c r="U108" i="49"/>
  <c r="Q101" i="50" s="1"/>
  <c r="R107" i="49"/>
  <c r="O100" i="50" s="1"/>
  <c r="O106" i="49"/>
  <c r="M99" i="50" s="1"/>
  <c r="U104" i="49"/>
  <c r="Q97" i="50" s="1"/>
  <c r="R103" i="49"/>
  <c r="O96" i="50" s="1"/>
  <c r="O102" i="49"/>
  <c r="M95" i="50" s="1"/>
  <c r="U100" i="49"/>
  <c r="Q93" i="50" s="1"/>
  <c r="R99" i="49"/>
  <c r="O92" i="50" s="1"/>
  <c r="O98" i="49"/>
  <c r="M91" i="50" s="1"/>
  <c r="L91" i="50" s="1"/>
  <c r="U96" i="49"/>
  <c r="Q89" i="50" s="1"/>
  <c r="P89" i="50" s="1"/>
  <c r="R95" i="49"/>
  <c r="O88" i="50" s="1"/>
  <c r="O94" i="49"/>
  <c r="M87" i="50" s="1"/>
  <c r="U92" i="49"/>
  <c r="Q85" i="50" s="1"/>
  <c r="R91" i="49"/>
  <c r="O84" i="50" s="1"/>
  <c r="O90" i="49"/>
  <c r="M83" i="50" s="1"/>
  <c r="U88" i="49"/>
  <c r="Q81" i="50" s="1"/>
  <c r="R87" i="49"/>
  <c r="O80" i="50" s="1"/>
  <c r="O86" i="49"/>
  <c r="M79" i="50" s="1"/>
  <c r="U84" i="49"/>
  <c r="Q77" i="50" s="1"/>
  <c r="R83" i="49"/>
  <c r="O76" i="50" s="1"/>
  <c r="O82" i="49"/>
  <c r="M75" i="50" s="1"/>
  <c r="U80" i="49"/>
  <c r="Q73" i="50" s="1"/>
  <c r="R79" i="49"/>
  <c r="O72" i="50" s="1"/>
  <c r="O78" i="49"/>
  <c r="M71" i="50" s="1"/>
  <c r="L71" i="50" s="1"/>
  <c r="U76" i="49"/>
  <c r="Q69" i="50" s="1"/>
  <c r="R75" i="49"/>
  <c r="O68" i="50" s="1"/>
  <c r="O74" i="49"/>
  <c r="M67" i="50" s="1"/>
  <c r="L67" i="50" s="1"/>
  <c r="U72" i="49"/>
  <c r="Q65" i="50" s="1"/>
  <c r="R71" i="49"/>
  <c r="O64" i="50" s="1"/>
  <c r="O70" i="49"/>
  <c r="M63" i="50" s="1"/>
  <c r="L63" i="50" s="1"/>
  <c r="U68" i="49"/>
  <c r="Q61" i="50" s="1"/>
  <c r="P61" i="50" s="1"/>
  <c r="R67" i="49"/>
  <c r="O60" i="50" s="1"/>
  <c r="O66" i="49"/>
  <c r="M59" i="50" s="1"/>
  <c r="L59" i="50" s="1"/>
  <c r="U64" i="49"/>
  <c r="Q57" i="50" s="1"/>
  <c r="R63" i="49"/>
  <c r="O56" i="50" s="1"/>
  <c r="O62" i="49"/>
  <c r="M55" i="50" s="1"/>
  <c r="L55" i="50" s="1"/>
  <c r="U60" i="49"/>
  <c r="Q53" i="50" s="1"/>
  <c r="P53" i="50" s="1"/>
  <c r="R59" i="49"/>
  <c r="O52" i="50" s="1"/>
  <c r="O58" i="49"/>
  <c r="M51" i="50" s="1"/>
  <c r="L51" i="50" s="1"/>
  <c r="U56" i="49"/>
  <c r="Q49" i="50" s="1"/>
  <c r="R55" i="49"/>
  <c r="O48" i="50" s="1"/>
  <c r="O54" i="49"/>
  <c r="M47" i="50" s="1"/>
  <c r="U52" i="49"/>
  <c r="Q45" i="50" s="1"/>
  <c r="R51" i="49"/>
  <c r="O44" i="50" s="1"/>
  <c r="O50" i="49"/>
  <c r="M43" i="50" s="1"/>
  <c r="U48" i="49"/>
  <c r="Q41" i="50" s="1"/>
  <c r="R47" i="49"/>
  <c r="O40" i="50" s="1"/>
  <c r="O46" i="49"/>
  <c r="M39" i="50" s="1"/>
  <c r="R44" i="49"/>
  <c r="O37" i="50" s="1"/>
  <c r="O43" i="49"/>
  <c r="M36" i="50" s="1"/>
  <c r="L36" i="50" s="1"/>
  <c r="U41" i="49"/>
  <c r="Q34" i="50" s="1"/>
  <c r="O40" i="49"/>
  <c r="M33" i="50" s="1"/>
  <c r="L33" i="50" s="1"/>
  <c r="R37" i="49"/>
  <c r="O30" i="50" s="1"/>
  <c r="U34" i="49"/>
  <c r="Q27" i="50" s="1"/>
  <c r="P27" i="50" s="1"/>
  <c r="O32" i="49"/>
  <c r="M25" i="50" s="1"/>
  <c r="R29" i="49"/>
  <c r="O22" i="50" s="1"/>
  <c r="U26" i="49"/>
  <c r="Q19" i="50" s="1"/>
  <c r="O24" i="49"/>
  <c r="M17" i="50" s="1"/>
  <c r="R21" i="49"/>
  <c r="O14" i="50" s="1"/>
  <c r="U18" i="49"/>
  <c r="Q11" i="50" s="1"/>
  <c r="P11" i="50" s="1"/>
  <c r="U16" i="49"/>
  <c r="Q9" i="50" s="1"/>
  <c r="U120" i="49"/>
  <c r="Q113" i="50" s="1"/>
  <c r="R119" i="49"/>
  <c r="O112" i="50" s="1"/>
  <c r="O118" i="49"/>
  <c r="M111" i="50" s="1"/>
  <c r="U117" i="49"/>
  <c r="Q110" i="50" s="1"/>
  <c r="R116" i="49"/>
  <c r="O109" i="50" s="1"/>
  <c r="O115" i="49"/>
  <c r="M108" i="50" s="1"/>
  <c r="U113" i="49"/>
  <c r="Q106" i="50" s="1"/>
  <c r="R112" i="49"/>
  <c r="O105" i="50" s="1"/>
  <c r="O111" i="49"/>
  <c r="M104" i="50" s="1"/>
  <c r="U109" i="49"/>
  <c r="Q102" i="50" s="1"/>
  <c r="R108" i="49"/>
  <c r="O101" i="50" s="1"/>
  <c r="N101" i="50" s="1"/>
  <c r="O107" i="49"/>
  <c r="M100" i="50" s="1"/>
  <c r="U105" i="49"/>
  <c r="Q98" i="50" s="1"/>
  <c r="R104" i="49"/>
  <c r="O97" i="50" s="1"/>
  <c r="O103" i="49"/>
  <c r="M96" i="50" s="1"/>
  <c r="U101" i="49"/>
  <c r="Q94" i="50" s="1"/>
  <c r="R100" i="49"/>
  <c r="O93" i="50" s="1"/>
  <c r="O99" i="49"/>
  <c r="M92" i="50" s="1"/>
  <c r="U97" i="49"/>
  <c r="Q90" i="50" s="1"/>
  <c r="R96" i="49"/>
  <c r="O89" i="50" s="1"/>
  <c r="O95" i="49"/>
  <c r="M88" i="50" s="1"/>
  <c r="U93" i="49"/>
  <c r="Q86" i="50" s="1"/>
  <c r="R92" i="49"/>
  <c r="O85" i="50" s="1"/>
  <c r="O91" i="49"/>
  <c r="M84" i="50" s="1"/>
  <c r="U89" i="49"/>
  <c r="Q82" i="50" s="1"/>
  <c r="R88" i="49"/>
  <c r="O81" i="50" s="1"/>
  <c r="O87" i="49"/>
  <c r="M80" i="50" s="1"/>
  <c r="U85" i="49"/>
  <c r="Q78" i="50" s="1"/>
  <c r="R84" i="49"/>
  <c r="O77" i="50" s="1"/>
  <c r="O83" i="49"/>
  <c r="M76" i="50" s="1"/>
  <c r="U81" i="49"/>
  <c r="Q74" i="50" s="1"/>
  <c r="R80" i="49"/>
  <c r="O73" i="50" s="1"/>
  <c r="O79" i="49"/>
  <c r="M72" i="50" s="1"/>
  <c r="U77" i="49"/>
  <c r="Q70" i="50" s="1"/>
  <c r="R76" i="49"/>
  <c r="O69" i="50" s="1"/>
  <c r="O75" i="49"/>
  <c r="M68" i="50" s="1"/>
  <c r="U73" i="49"/>
  <c r="Q66" i="50" s="1"/>
  <c r="R72" i="49"/>
  <c r="O65" i="50" s="1"/>
  <c r="O71" i="49"/>
  <c r="M64" i="50" s="1"/>
  <c r="L64" i="50" s="1"/>
  <c r="U69" i="49"/>
  <c r="Q62" i="50" s="1"/>
  <c r="R68" i="49"/>
  <c r="O61" i="50" s="1"/>
  <c r="N61" i="50" s="1"/>
  <c r="O67" i="49"/>
  <c r="M60" i="50" s="1"/>
  <c r="U65" i="49"/>
  <c r="Q58" i="50" s="1"/>
  <c r="R64" i="49"/>
  <c r="O57" i="50" s="1"/>
  <c r="N57" i="50" s="1"/>
  <c r="O63" i="49"/>
  <c r="M56" i="50" s="1"/>
  <c r="L56" i="50" s="1"/>
  <c r="U61" i="49"/>
  <c r="Q54" i="50" s="1"/>
  <c r="R60" i="49"/>
  <c r="O53" i="50" s="1"/>
  <c r="O59" i="49"/>
  <c r="M52" i="50" s="1"/>
  <c r="U57" i="49"/>
  <c r="Q50" i="50" s="1"/>
  <c r="R56" i="49"/>
  <c r="O49" i="50" s="1"/>
  <c r="O55" i="49"/>
  <c r="M48" i="50" s="1"/>
  <c r="U53" i="49"/>
  <c r="Q46" i="50" s="1"/>
  <c r="R52" i="49"/>
  <c r="O45" i="50" s="1"/>
  <c r="O51" i="49"/>
  <c r="M44" i="50" s="1"/>
  <c r="U49" i="49"/>
  <c r="Q42" i="50" s="1"/>
  <c r="R48" i="49"/>
  <c r="O41" i="50" s="1"/>
  <c r="O47" i="49"/>
  <c r="M40" i="50" s="1"/>
  <c r="U45" i="49"/>
  <c r="Q38" i="50" s="1"/>
  <c r="O44" i="49"/>
  <c r="M37" i="50" s="1"/>
  <c r="L37" i="50" s="1"/>
  <c r="U42" i="49"/>
  <c r="Q35" i="50" s="1"/>
  <c r="R41" i="49"/>
  <c r="O34" i="50" s="1"/>
  <c r="R39" i="49"/>
  <c r="O32" i="50" s="1"/>
  <c r="U36" i="49"/>
  <c r="Q29" i="50" s="1"/>
  <c r="P29" i="50" s="1"/>
  <c r="O34" i="49"/>
  <c r="M27" i="50" s="1"/>
  <c r="R31" i="49"/>
  <c r="O24" i="50" s="1"/>
  <c r="U28" i="49"/>
  <c r="Q21" i="50" s="1"/>
  <c r="O26" i="49"/>
  <c r="M19" i="50" s="1"/>
  <c r="R23" i="49"/>
  <c r="O16" i="50" s="1"/>
  <c r="U20" i="49"/>
  <c r="Q13" i="50" s="1"/>
  <c r="P13" i="50" s="1"/>
  <c r="U17" i="49"/>
  <c r="Q10" i="50" s="1"/>
  <c r="O19" i="49"/>
  <c r="M12" i="50" s="1"/>
  <c r="R20" i="49"/>
  <c r="O13" i="50" s="1"/>
  <c r="U21" i="49"/>
  <c r="Q14" i="50" s="1"/>
  <c r="O23" i="49"/>
  <c r="M16" i="50" s="1"/>
  <c r="R24" i="49"/>
  <c r="O17" i="50" s="1"/>
  <c r="U25" i="49"/>
  <c r="Q18" i="50" s="1"/>
  <c r="O27" i="49"/>
  <c r="M20" i="50" s="1"/>
  <c r="L20" i="50" s="1"/>
  <c r="R28" i="49"/>
  <c r="O21" i="50" s="1"/>
  <c r="U29" i="49"/>
  <c r="Q22" i="50" s="1"/>
  <c r="O31" i="49"/>
  <c r="M24" i="50" s="1"/>
  <c r="R32" i="49"/>
  <c r="O25" i="50" s="1"/>
  <c r="U33" i="49"/>
  <c r="Q26" i="50" s="1"/>
  <c r="O35" i="49"/>
  <c r="M28" i="50" s="1"/>
  <c r="R36" i="49"/>
  <c r="O29" i="50" s="1"/>
  <c r="U37" i="49"/>
  <c r="Q30" i="50" s="1"/>
  <c r="O39" i="49"/>
  <c r="M32" i="50" s="1"/>
  <c r="R40" i="49"/>
  <c r="O33" i="50" s="1"/>
  <c r="O17" i="49"/>
  <c r="M10" i="50" s="1"/>
  <c r="R18" i="49"/>
  <c r="O11" i="50" s="1"/>
  <c r="U19" i="49"/>
  <c r="Q12" i="50" s="1"/>
  <c r="O21" i="49"/>
  <c r="M14" i="50" s="1"/>
  <c r="R22" i="49"/>
  <c r="O15" i="50" s="1"/>
  <c r="U23" i="49"/>
  <c r="Q16" i="50" s="1"/>
  <c r="O25" i="49"/>
  <c r="M18" i="50" s="1"/>
  <c r="R26" i="49"/>
  <c r="O19" i="50" s="1"/>
  <c r="U27" i="49"/>
  <c r="Q20" i="50" s="1"/>
  <c r="O29" i="49"/>
  <c r="M22" i="50" s="1"/>
  <c r="R30" i="49"/>
  <c r="O23" i="50" s="1"/>
  <c r="U31" i="49"/>
  <c r="Q24" i="50" s="1"/>
  <c r="O33" i="49"/>
  <c r="M26" i="50" s="1"/>
  <c r="R34" i="49"/>
  <c r="O27" i="50" s="1"/>
  <c r="U35" i="49"/>
  <c r="Q28" i="50" s="1"/>
  <c r="O37" i="49"/>
  <c r="M30" i="50" s="1"/>
  <c r="R38" i="49"/>
  <c r="O31" i="50" s="1"/>
  <c r="U39" i="49"/>
  <c r="Q32" i="50" s="1"/>
  <c r="U121" i="49"/>
  <c r="Q114" i="50" s="1"/>
  <c r="P114" i="50" s="1"/>
  <c r="R120" i="49"/>
  <c r="O113" i="50" s="1"/>
  <c r="O119" i="49"/>
  <c r="M112" i="50" s="1"/>
  <c r="L112" i="50" s="1"/>
  <c r="R117" i="49"/>
  <c r="O110" i="50" s="1"/>
  <c r="O116" i="49"/>
  <c r="M109" i="50" s="1"/>
  <c r="L109" i="50" s="1"/>
  <c r="U114" i="49"/>
  <c r="Q107" i="50" s="1"/>
  <c r="P107" i="50" s="1"/>
  <c r="R113" i="49"/>
  <c r="O106" i="50" s="1"/>
  <c r="O112" i="49"/>
  <c r="M105" i="50" s="1"/>
  <c r="U110" i="49"/>
  <c r="Q103" i="50" s="1"/>
  <c r="R109" i="49"/>
  <c r="O102" i="50" s="1"/>
  <c r="O108" i="49"/>
  <c r="M101" i="50" s="1"/>
  <c r="U106" i="49"/>
  <c r="Q99" i="50" s="1"/>
  <c r="R105" i="49"/>
  <c r="O98" i="50" s="1"/>
  <c r="O104" i="49"/>
  <c r="M97" i="50" s="1"/>
  <c r="U102" i="49"/>
  <c r="Q95" i="50" s="1"/>
  <c r="R101" i="49"/>
  <c r="O94" i="50" s="1"/>
  <c r="O100" i="49"/>
  <c r="M93" i="50" s="1"/>
  <c r="U98" i="49"/>
  <c r="Q91" i="50" s="1"/>
  <c r="R97" i="49"/>
  <c r="O90" i="50" s="1"/>
  <c r="O96" i="49"/>
  <c r="M89" i="50" s="1"/>
  <c r="U94" i="49"/>
  <c r="Q87" i="50" s="1"/>
  <c r="R93" i="49"/>
  <c r="O86" i="50" s="1"/>
  <c r="N86" i="50" s="1"/>
  <c r="O92" i="49"/>
  <c r="M85" i="50" s="1"/>
  <c r="U90" i="49"/>
  <c r="Q83" i="50" s="1"/>
  <c r="R89" i="49"/>
  <c r="O82" i="50" s="1"/>
  <c r="O88" i="49"/>
  <c r="M81" i="50" s="1"/>
  <c r="U86" i="49"/>
  <c r="Q79" i="50" s="1"/>
  <c r="R85" i="49"/>
  <c r="O78" i="50" s="1"/>
  <c r="N78" i="50" s="1"/>
  <c r="O84" i="49"/>
  <c r="M77" i="50" s="1"/>
  <c r="L77" i="50" s="1"/>
  <c r="U82" i="49"/>
  <c r="Q75" i="50" s="1"/>
  <c r="R81" i="49"/>
  <c r="O74" i="50" s="1"/>
  <c r="O80" i="49"/>
  <c r="M73" i="50" s="1"/>
  <c r="L73" i="50" s="1"/>
  <c r="U78" i="49"/>
  <c r="Q71" i="50" s="1"/>
  <c r="P71" i="50" s="1"/>
  <c r="R77" i="49"/>
  <c r="O70" i="50" s="1"/>
  <c r="O76" i="49"/>
  <c r="M69" i="50" s="1"/>
  <c r="L69" i="50" s="1"/>
  <c r="U74" i="49"/>
  <c r="Q67" i="50" s="1"/>
  <c r="R73" i="49"/>
  <c r="O66" i="50" s="1"/>
  <c r="O72" i="49"/>
  <c r="M65" i="50" s="1"/>
  <c r="L65" i="50" s="1"/>
  <c r="U70" i="49"/>
  <c r="Q63" i="50" s="1"/>
  <c r="R69" i="49"/>
  <c r="O62" i="50" s="1"/>
  <c r="O68" i="49"/>
  <c r="M61" i="50" s="1"/>
  <c r="U66" i="49"/>
  <c r="Q59" i="50" s="1"/>
  <c r="R65" i="49"/>
  <c r="O58" i="50" s="1"/>
  <c r="O64" i="49"/>
  <c r="M57" i="50" s="1"/>
  <c r="L57" i="50" s="1"/>
  <c r="U62" i="49"/>
  <c r="Q55" i="50" s="1"/>
  <c r="R61" i="49"/>
  <c r="O54" i="50" s="1"/>
  <c r="O60" i="49"/>
  <c r="M53" i="50" s="1"/>
  <c r="U58" i="49"/>
  <c r="Q51" i="50" s="1"/>
  <c r="R57" i="49"/>
  <c r="O50" i="50" s="1"/>
  <c r="O56" i="49"/>
  <c r="M49" i="50" s="1"/>
  <c r="U54" i="49"/>
  <c r="Q47" i="50" s="1"/>
  <c r="R53" i="49"/>
  <c r="O46" i="50" s="1"/>
  <c r="O52" i="49"/>
  <c r="M45" i="50" s="1"/>
  <c r="U50" i="49"/>
  <c r="Q43" i="50" s="1"/>
  <c r="P43" i="50" s="1"/>
  <c r="R49" i="49"/>
  <c r="O42" i="50" s="1"/>
  <c r="O48" i="49"/>
  <c r="M41" i="50" s="1"/>
  <c r="U46" i="49"/>
  <c r="Q39" i="50" s="1"/>
  <c r="R45" i="49"/>
  <c r="O38" i="50" s="1"/>
  <c r="U43" i="49"/>
  <c r="Q36" i="50" s="1"/>
  <c r="R42" i="49"/>
  <c r="O35" i="50" s="1"/>
  <c r="O41" i="49"/>
  <c r="M34" i="50" s="1"/>
  <c r="U38" i="49"/>
  <c r="Q31" i="50" s="1"/>
  <c r="P31" i="50" s="1"/>
  <c r="O36" i="49"/>
  <c r="M29" i="50" s="1"/>
  <c r="R33" i="49"/>
  <c r="O26" i="50" s="1"/>
  <c r="U30" i="49"/>
  <c r="Q23" i="50" s="1"/>
  <c r="O28" i="49"/>
  <c r="M21" i="50" s="1"/>
  <c r="R25" i="49"/>
  <c r="O18" i="50" s="1"/>
  <c r="U22" i="49"/>
  <c r="Q15" i="50" s="1"/>
  <c r="O20" i="49"/>
  <c r="M13" i="50" s="1"/>
  <c r="L13" i="50" s="1"/>
  <c r="R17" i="49"/>
  <c r="O10" i="50" s="1"/>
  <c r="T122" i="49" l="1"/>
  <c r="Q115" i="50"/>
  <c r="P115" i="50" s="1"/>
  <c r="N123" i="49"/>
  <c r="L123" i="49"/>
  <c r="K116" i="50" s="1"/>
  <c r="L122" i="49"/>
  <c r="K115" i="50" s="1"/>
  <c r="N122" i="49"/>
  <c r="L20" i="49"/>
  <c r="K13" i="50" s="1"/>
  <c r="L41" i="49"/>
  <c r="K34" i="50" s="1"/>
  <c r="L56" i="49"/>
  <c r="K49" i="50" s="1"/>
  <c r="L72" i="49"/>
  <c r="K65" i="50" s="1"/>
  <c r="L88" i="49"/>
  <c r="K81" i="50" s="1"/>
  <c r="L104" i="49"/>
  <c r="K97" i="50" s="1"/>
  <c r="N119" i="49"/>
  <c r="L119" i="49"/>
  <c r="K112" i="50" s="1"/>
  <c r="L33" i="49"/>
  <c r="K26" i="50" s="1"/>
  <c r="L17" i="49"/>
  <c r="K10" i="50" s="1"/>
  <c r="L31" i="49"/>
  <c r="K24" i="50" s="1"/>
  <c r="L34" i="49"/>
  <c r="K27" i="50" s="1"/>
  <c r="L47" i="49"/>
  <c r="K40" i="50" s="1"/>
  <c r="L63" i="49"/>
  <c r="K56" i="50" s="1"/>
  <c r="L79" i="49"/>
  <c r="K72" i="50" s="1"/>
  <c r="L95" i="49"/>
  <c r="K88" i="50" s="1"/>
  <c r="L111" i="49"/>
  <c r="K104" i="50" s="1"/>
  <c r="L24" i="49"/>
  <c r="K17" i="50" s="1"/>
  <c r="L43" i="49"/>
  <c r="K36" i="50" s="1"/>
  <c r="L58" i="49"/>
  <c r="K51" i="50" s="1"/>
  <c r="L74" i="49"/>
  <c r="K67" i="50" s="1"/>
  <c r="L90" i="49"/>
  <c r="K83" i="50" s="1"/>
  <c r="L106" i="49"/>
  <c r="K99" i="50" s="1"/>
  <c r="N121" i="49"/>
  <c r="L121" i="49"/>
  <c r="K114" i="50" s="1"/>
  <c r="L53" i="49"/>
  <c r="K46" i="50" s="1"/>
  <c r="L69" i="49"/>
  <c r="K62" i="50" s="1"/>
  <c r="L85" i="49"/>
  <c r="K78" i="50" s="1"/>
  <c r="L101" i="49"/>
  <c r="K94" i="50" s="1"/>
  <c r="L117" i="49"/>
  <c r="K110" i="50" s="1"/>
  <c r="L68" i="49"/>
  <c r="K61" i="50" s="1"/>
  <c r="L84" i="49"/>
  <c r="K77" i="50" s="1"/>
  <c r="L100" i="49"/>
  <c r="K93" i="50" s="1"/>
  <c r="N116" i="49"/>
  <c r="L116" i="49"/>
  <c r="K109" i="50" s="1"/>
  <c r="L37" i="49"/>
  <c r="K30" i="50" s="1"/>
  <c r="L21" i="49"/>
  <c r="K14" i="50" s="1"/>
  <c r="L35" i="49"/>
  <c r="K28" i="50" s="1"/>
  <c r="L19" i="49"/>
  <c r="K12" i="50" s="1"/>
  <c r="L26" i="49"/>
  <c r="K19" i="50" s="1"/>
  <c r="L44" i="49"/>
  <c r="K37" i="50" s="1"/>
  <c r="L59" i="49"/>
  <c r="K52" i="50" s="1"/>
  <c r="L75" i="49"/>
  <c r="K68" i="50" s="1"/>
  <c r="L91" i="49"/>
  <c r="K84" i="50" s="1"/>
  <c r="L107" i="49"/>
  <c r="K100" i="50" s="1"/>
  <c r="L54" i="49"/>
  <c r="K47" i="50" s="1"/>
  <c r="N70" i="49"/>
  <c r="L70" i="49"/>
  <c r="K63" i="50" s="1"/>
  <c r="L86" i="49"/>
  <c r="K79" i="50" s="1"/>
  <c r="L102" i="49"/>
  <c r="K95" i="50" s="1"/>
  <c r="L38" i="49"/>
  <c r="K31" i="50" s="1"/>
  <c r="L49" i="49"/>
  <c r="K42" i="50" s="1"/>
  <c r="L65" i="49"/>
  <c r="K58" i="50" s="1"/>
  <c r="L81" i="49"/>
  <c r="K74" i="50" s="1"/>
  <c r="L97" i="49"/>
  <c r="K90" i="50" s="1"/>
  <c r="L113" i="49"/>
  <c r="K106" i="50" s="1"/>
  <c r="M9" i="50"/>
  <c r="L16" i="49"/>
  <c r="K9" i="50" s="1"/>
  <c r="L48" i="49"/>
  <c r="K41" i="50" s="1"/>
  <c r="L64" i="49"/>
  <c r="K57" i="50" s="1"/>
  <c r="L80" i="49"/>
  <c r="K73" i="50" s="1"/>
  <c r="L96" i="49"/>
  <c r="K89" i="50" s="1"/>
  <c r="L112" i="49"/>
  <c r="K105" i="50" s="1"/>
  <c r="L23" i="49"/>
  <c r="K16" i="50" s="1"/>
  <c r="L55" i="49"/>
  <c r="K48" i="50" s="1"/>
  <c r="L71" i="49"/>
  <c r="K64" i="50" s="1"/>
  <c r="L87" i="49"/>
  <c r="K80" i="50" s="1"/>
  <c r="L103" i="49"/>
  <c r="K96" i="50" s="1"/>
  <c r="L118" i="49"/>
  <c r="K111" i="50" s="1"/>
  <c r="L40" i="49"/>
  <c r="K33" i="50" s="1"/>
  <c r="L50" i="49"/>
  <c r="K43" i="50" s="1"/>
  <c r="L66" i="49"/>
  <c r="K59" i="50" s="1"/>
  <c r="L82" i="49"/>
  <c r="K75" i="50" s="1"/>
  <c r="L98" i="49"/>
  <c r="K91" i="50" s="1"/>
  <c r="L114" i="49"/>
  <c r="K107" i="50" s="1"/>
  <c r="L30" i="49"/>
  <c r="K23" i="50" s="1"/>
  <c r="L45" i="49"/>
  <c r="K38" i="50" s="1"/>
  <c r="L61" i="49"/>
  <c r="K54" i="50" s="1"/>
  <c r="L77" i="49"/>
  <c r="K70" i="50" s="1"/>
  <c r="L93" i="49"/>
  <c r="K86" i="50" s="1"/>
  <c r="L109" i="49"/>
  <c r="K102" i="50" s="1"/>
  <c r="L18" i="49"/>
  <c r="K11" i="50" s="1"/>
  <c r="L52" i="49"/>
  <c r="K45" i="50" s="1"/>
  <c r="L36" i="49"/>
  <c r="K29" i="50" s="1"/>
  <c r="L25" i="49"/>
  <c r="K18" i="50" s="1"/>
  <c r="L39" i="49"/>
  <c r="K32" i="50" s="1"/>
  <c r="L28" i="49"/>
  <c r="K21" i="50" s="1"/>
  <c r="L60" i="49"/>
  <c r="K53" i="50" s="1"/>
  <c r="L76" i="49"/>
  <c r="K69" i="50" s="1"/>
  <c r="L92" i="49"/>
  <c r="K85" i="50" s="1"/>
  <c r="L108" i="49"/>
  <c r="K101" i="50" s="1"/>
  <c r="L29" i="49"/>
  <c r="K22" i="50" s="1"/>
  <c r="L27" i="49"/>
  <c r="K20" i="50" s="1"/>
  <c r="L51" i="49"/>
  <c r="K44" i="50" s="1"/>
  <c r="L67" i="49"/>
  <c r="K60" i="50" s="1"/>
  <c r="L83" i="49"/>
  <c r="K76" i="50" s="1"/>
  <c r="L99" i="49"/>
  <c r="K92" i="50" s="1"/>
  <c r="L115" i="49"/>
  <c r="K108" i="50" s="1"/>
  <c r="L32" i="49"/>
  <c r="K25" i="50" s="1"/>
  <c r="L46" i="49"/>
  <c r="K39" i="50" s="1"/>
  <c r="L62" i="49"/>
  <c r="K55" i="50" s="1"/>
  <c r="L78" i="49"/>
  <c r="K71" i="50" s="1"/>
  <c r="L94" i="49"/>
  <c r="K87" i="50" s="1"/>
  <c r="L110" i="49"/>
  <c r="K103" i="50" s="1"/>
  <c r="L22" i="49"/>
  <c r="K15" i="50" s="1"/>
  <c r="L42" i="49"/>
  <c r="K35" i="50" s="1"/>
  <c r="L57" i="49"/>
  <c r="K50" i="50" s="1"/>
  <c r="L73" i="49"/>
  <c r="K66" i="50" s="1"/>
  <c r="L89" i="49"/>
  <c r="K82" i="50" s="1"/>
  <c r="L105" i="49"/>
  <c r="K98" i="50" s="1"/>
  <c r="N120" i="49"/>
  <c r="L120" i="49"/>
  <c r="K113" i="50" s="1"/>
  <c r="N2" i="49"/>
  <c r="M2" i="49"/>
  <c r="L2" i="49"/>
  <c r="K2" i="49"/>
  <c r="J2" i="49"/>
  <c r="E15" i="39" l="1"/>
  <c r="E11" i="39"/>
  <c r="E10" i="39"/>
  <c r="H15" i="39"/>
  <c r="H14" i="39"/>
  <c r="H11" i="39"/>
  <c r="H10" i="39"/>
  <c r="U10" i="5" l="1"/>
  <c r="F29" i="6"/>
  <c r="T10" i="5" l="1"/>
  <c r="T3" i="5"/>
  <c r="O61" i="5" l="1"/>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81" i="5"/>
  <c r="F180" i="5"/>
  <c r="F179" i="5"/>
  <c r="F178" i="5"/>
  <c r="F177" i="5"/>
  <c r="F176" i="5"/>
  <c r="F175" i="5"/>
  <c r="F174" i="5"/>
  <c r="F173" i="5"/>
  <c r="F172" i="5"/>
  <c r="F171" i="5"/>
  <c r="F170" i="5"/>
  <c r="F169" i="5"/>
  <c r="F168" i="5"/>
  <c r="F167" i="5"/>
  <c r="F166" i="5"/>
  <c r="F165" i="5"/>
  <c r="F164" i="5"/>
  <c r="F163" i="5"/>
  <c r="F162" i="5"/>
  <c r="F161" i="5"/>
  <c r="F160" i="5"/>
  <c r="F159" i="5"/>
  <c r="F158" i="5"/>
  <c r="F94" i="5"/>
  <c r="F93" i="5"/>
  <c r="F92" i="5"/>
  <c r="F91" i="5"/>
  <c r="F90" i="5"/>
  <c r="F89" i="5"/>
  <c r="F88" i="5"/>
  <c r="F87" i="5"/>
  <c r="F86" i="5"/>
  <c r="F85" i="5"/>
  <c r="F84" i="5"/>
  <c r="F83" i="5"/>
  <c r="F82" i="5"/>
  <c r="F81" i="5"/>
  <c r="F80" i="5"/>
  <c r="F79" i="5"/>
  <c r="F78" i="5"/>
  <c r="F77" i="5"/>
  <c r="F76" i="5"/>
  <c r="F75" i="5"/>
  <c r="F74" i="5"/>
  <c r="F73" i="5"/>
  <c r="F69" i="5"/>
  <c r="F68" i="5"/>
  <c r="F67" i="5"/>
  <c r="F66" i="5"/>
  <c r="F65" i="5"/>
  <c r="F64" i="5"/>
  <c r="F63" i="5"/>
  <c r="F62" i="5"/>
  <c r="F61" i="5"/>
  <c r="F60" i="5"/>
  <c r="F59" i="5"/>
  <c r="F58" i="5"/>
  <c r="F57" i="5"/>
  <c r="F56" i="5"/>
  <c r="F55" i="5"/>
  <c r="F54" i="5"/>
  <c r="F53" i="5"/>
  <c r="F52" i="5"/>
  <c r="F51" i="5"/>
  <c r="F50" i="5"/>
  <c r="F49" i="5"/>
  <c r="F48" i="5"/>
  <c r="F46" i="5"/>
  <c r="F45" i="5"/>
  <c r="F44" i="5"/>
  <c r="F43" i="5"/>
  <c r="F42" i="5"/>
  <c r="F41" i="5"/>
  <c r="F40" i="5"/>
  <c r="F39" i="5"/>
  <c r="F38" i="5"/>
  <c r="F37" i="5"/>
  <c r="F384" i="5"/>
  <c r="F383" i="5"/>
  <c r="F382" i="5"/>
  <c r="F381" i="5"/>
  <c r="F380" i="5"/>
  <c r="F379" i="5"/>
  <c r="F377" i="5"/>
  <c r="F376" i="5"/>
  <c r="F375" i="5"/>
  <c r="F374" i="5"/>
  <c r="F373" i="5"/>
  <c r="F372" i="5"/>
  <c r="F371" i="5"/>
  <c r="F370" i="5"/>
  <c r="F369" i="5"/>
  <c r="F368" i="5"/>
  <c r="F367" i="5"/>
  <c r="F365" i="5"/>
  <c r="F364" i="5"/>
  <c r="F363" i="5"/>
  <c r="F362" i="5"/>
  <c r="F361" i="5"/>
  <c r="F360" i="5"/>
  <c r="F358" i="5"/>
  <c r="F357" i="5"/>
  <c r="F356" i="5"/>
  <c r="F355" i="5"/>
  <c r="F354" i="5"/>
  <c r="F353" i="5"/>
  <c r="F322" i="5"/>
  <c r="F321" i="5"/>
  <c r="F320" i="5"/>
  <c r="F319" i="5"/>
  <c r="F318" i="5"/>
  <c r="F317" i="5"/>
  <c r="F314" i="5"/>
  <c r="F313" i="5"/>
  <c r="F312" i="5"/>
  <c r="F311" i="5"/>
  <c r="F310" i="5"/>
  <c r="F309" i="5"/>
  <c r="F308" i="5"/>
  <c r="F307" i="5"/>
  <c r="F306" i="5"/>
  <c r="F305" i="5"/>
  <c r="F304" i="5"/>
  <c r="F302" i="5"/>
  <c r="F301" i="5"/>
  <c r="F300" i="5"/>
  <c r="F299" i="5"/>
  <c r="F298" i="5"/>
  <c r="F230" i="5"/>
  <c r="F229" i="5"/>
  <c r="F228" i="5"/>
  <c r="F227" i="5"/>
  <c r="F226" i="5"/>
  <c r="F225" i="5"/>
  <c r="F224" i="5"/>
  <c r="F223" i="5"/>
  <c r="F222" i="5"/>
  <c r="F221" i="5"/>
  <c r="F220" i="5"/>
  <c r="F219" i="5"/>
  <c r="F218" i="5"/>
  <c r="F217" i="5"/>
  <c r="F216" i="5"/>
  <c r="F215" i="5"/>
  <c r="F214" i="5"/>
  <c r="F213" i="5"/>
  <c r="F212" i="5"/>
  <c r="F211" i="5"/>
  <c r="F210" i="5"/>
  <c r="F209"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297" i="5"/>
  <c r="F296" i="5"/>
  <c r="F295" i="5"/>
  <c r="F294" i="5"/>
  <c r="F293" i="5"/>
  <c r="F292" i="5"/>
  <c r="F291" i="5"/>
  <c r="F290" i="5"/>
  <c r="F289" i="5"/>
  <c r="F288" i="5"/>
  <c r="F287" i="5"/>
  <c r="F286" i="5"/>
  <c r="F285" i="5"/>
  <c r="F284" i="5"/>
  <c r="F283" i="5"/>
  <c r="F282" i="5"/>
  <c r="F281" i="5"/>
  <c r="F280" i="5"/>
  <c r="F279" i="5"/>
  <c r="F278" i="5"/>
  <c r="F277" i="5"/>
  <c r="F276" i="5"/>
  <c r="F274" i="5"/>
  <c r="F273" i="5"/>
  <c r="F272" i="5"/>
  <c r="F271" i="5"/>
  <c r="F270" i="5"/>
  <c r="F36" i="5"/>
  <c r="F35" i="5"/>
  <c r="F34" i="5"/>
  <c r="F33" i="5"/>
  <c r="F32" i="5"/>
  <c r="F31" i="5"/>
  <c r="F29" i="5"/>
  <c r="F28" i="5"/>
  <c r="F27" i="5"/>
  <c r="F26" i="5"/>
  <c r="F25" i="5"/>
  <c r="F24" i="5"/>
  <c r="F23" i="5"/>
  <c r="F22" i="5"/>
  <c r="F21" i="5"/>
  <c r="F20" i="5"/>
  <c r="F19" i="5"/>
  <c r="F18" i="5"/>
  <c r="F17" i="5"/>
  <c r="F16" i="5"/>
  <c r="F15" i="5"/>
  <c r="F14" i="5"/>
  <c r="F13" i="5"/>
  <c r="F12" i="5"/>
  <c r="F7" i="5"/>
  <c r="F6" i="5"/>
  <c r="F5" i="5"/>
  <c r="F4" i="5"/>
  <c r="F3" i="5"/>
  <c r="F2"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6" i="5"/>
  <c r="F235" i="5"/>
  <c r="F234" i="5"/>
  <c r="F233" i="5"/>
  <c r="F232" i="5"/>
  <c r="F231" i="5"/>
  <c r="F352" i="5"/>
  <c r="F351" i="5"/>
  <c r="F350" i="5"/>
  <c r="F349" i="5"/>
  <c r="F348" i="5"/>
  <c r="F347" i="5"/>
  <c r="F346" i="5"/>
  <c r="F345" i="5"/>
  <c r="F344" i="5"/>
  <c r="F343" i="5"/>
  <c r="F342" i="5"/>
  <c r="F341" i="5"/>
  <c r="F340" i="5"/>
  <c r="F339" i="5"/>
  <c r="F338" i="5"/>
  <c r="F337" i="5"/>
  <c r="F336" i="5"/>
  <c r="F334" i="5"/>
  <c r="F333" i="5"/>
  <c r="F332" i="5"/>
  <c r="F331" i="5"/>
  <c r="F330" i="5"/>
  <c r="F329" i="5"/>
  <c r="F328" i="5"/>
  <c r="F327" i="5"/>
  <c r="F326" i="5"/>
  <c r="F325" i="5"/>
  <c r="F324" i="5"/>
  <c r="F323" i="5"/>
  <c r="F130" i="5"/>
  <c r="F129" i="5"/>
  <c r="F128" i="5"/>
  <c r="F127" i="5"/>
  <c r="F126" i="5"/>
  <c r="F125"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G378" i="5" l="1"/>
  <c r="G123" i="5"/>
  <c r="G124" i="5"/>
  <c r="G122" i="5"/>
  <c r="G366" i="5"/>
  <c r="G359" i="5"/>
  <c r="G335" i="5"/>
  <c r="G315" i="5"/>
  <c r="G316" i="5"/>
  <c r="G303" i="5"/>
  <c r="G275" i="5"/>
  <c r="G238" i="5"/>
  <c r="G237" i="5"/>
  <c r="G208" i="5"/>
  <c r="G71" i="5"/>
  <c r="G70" i="5"/>
  <c r="G72" i="5"/>
  <c r="G30" i="5"/>
  <c r="G47" i="5"/>
  <c r="G11" i="5"/>
  <c r="G10" i="5"/>
  <c r="N67" i="5" s="1"/>
  <c r="G9" i="5"/>
  <c r="G8" i="5"/>
  <c r="G95" i="5"/>
  <c r="L79" i="5" s="1"/>
  <c r="G98" i="5"/>
  <c r="G105" i="5"/>
  <c r="G102" i="5"/>
  <c r="G109" i="5"/>
  <c r="G294" i="5"/>
  <c r="N108" i="5" s="1"/>
  <c r="G290" i="5"/>
  <c r="G297" i="5"/>
  <c r="G326" i="5"/>
  <c r="G334" i="5"/>
  <c r="G292" i="5"/>
  <c r="G112" i="5"/>
  <c r="M81" i="5" s="1"/>
  <c r="G130" i="5"/>
  <c r="G339" i="5"/>
  <c r="G126" i="5"/>
  <c r="G343" i="5"/>
  <c r="G119" i="5"/>
  <c r="G330" i="5"/>
  <c r="G347" i="5"/>
  <c r="G351" i="5"/>
  <c r="G233" i="5"/>
  <c r="G239" i="5"/>
  <c r="G243" i="5"/>
  <c r="G247" i="5"/>
  <c r="G158" i="5"/>
  <c r="G192" i="5"/>
  <c r="G197" i="5"/>
  <c r="G205" i="5"/>
  <c r="G214" i="5"/>
  <c r="G222" i="5"/>
  <c r="G299" i="5"/>
  <c r="G305" i="5"/>
  <c r="G310" i="5"/>
  <c r="G383" i="5"/>
  <c r="G131" i="5"/>
  <c r="G101" i="5"/>
  <c r="G115" i="5"/>
  <c r="G129" i="5"/>
  <c r="G329" i="5"/>
  <c r="G346" i="5"/>
  <c r="G232" i="5"/>
  <c r="G246" i="5"/>
  <c r="G250" i="5"/>
  <c r="G255" i="5"/>
  <c r="G258" i="5"/>
  <c r="N101" i="5" s="1"/>
  <c r="G260" i="5"/>
  <c r="G263" i="5"/>
  <c r="G266" i="5"/>
  <c r="G268" i="5"/>
  <c r="G3" i="5"/>
  <c r="G6" i="5"/>
  <c r="G12" i="5"/>
  <c r="L68" i="5" s="1"/>
  <c r="G15" i="5"/>
  <c r="G18" i="5"/>
  <c r="G20" i="5"/>
  <c r="G23" i="5"/>
  <c r="G26" i="5"/>
  <c r="G28" i="5"/>
  <c r="G32" i="5"/>
  <c r="G35" i="5"/>
  <c r="G270" i="5"/>
  <c r="L105" i="5" s="1"/>
  <c r="G273" i="5"/>
  <c r="G277" i="5"/>
  <c r="G279" i="5"/>
  <c r="G281" i="5"/>
  <c r="G283" i="5"/>
  <c r="G286" i="5"/>
  <c r="G288" i="5"/>
  <c r="G295" i="5"/>
  <c r="G187" i="5"/>
  <c r="G195" i="5"/>
  <c r="G203" i="5"/>
  <c r="G212" i="5"/>
  <c r="G220" i="5"/>
  <c r="G227" i="5"/>
  <c r="G302" i="5"/>
  <c r="G311" i="5"/>
  <c r="G355" i="5"/>
  <c r="G364" i="5"/>
  <c r="G381" i="5"/>
  <c r="G43" i="5"/>
  <c r="G55" i="5"/>
  <c r="G73" i="5"/>
  <c r="M75" i="5" s="1"/>
  <c r="G147" i="5"/>
  <c r="G184" i="5"/>
  <c r="G189" i="5"/>
  <c r="G200" i="5"/>
  <c r="M95" i="5" s="1"/>
  <c r="G209" i="5"/>
  <c r="L96" i="5" s="1"/>
  <c r="G217" i="5"/>
  <c r="G229" i="5"/>
  <c r="G301" i="5"/>
  <c r="G308" i="5"/>
  <c r="G321" i="5"/>
  <c r="G79" i="5"/>
  <c r="G104" i="5"/>
  <c r="M80" i="5" s="1"/>
  <c r="G111" i="5"/>
  <c r="L81" i="5" s="1"/>
  <c r="G125" i="5"/>
  <c r="M83" i="5" s="1"/>
  <c r="G333" i="5"/>
  <c r="G342" i="5"/>
  <c r="G236" i="5"/>
  <c r="G242" i="5"/>
  <c r="G252" i="5"/>
  <c r="G96" i="5"/>
  <c r="M79" i="5" s="1"/>
  <c r="G100" i="5"/>
  <c r="N79" i="5" s="1"/>
  <c r="G103" i="5"/>
  <c r="L80" i="5" s="1"/>
  <c r="G107" i="5"/>
  <c r="G114" i="5"/>
  <c r="G117" i="5"/>
  <c r="G121" i="5"/>
  <c r="G128" i="5"/>
  <c r="G324" i="5"/>
  <c r="G328" i="5"/>
  <c r="G332" i="5"/>
  <c r="G337" i="5"/>
  <c r="G341" i="5"/>
  <c r="G345" i="5"/>
  <c r="G349" i="5"/>
  <c r="N116" i="5" s="1"/>
  <c r="G231" i="5"/>
  <c r="G235" i="5"/>
  <c r="G241" i="5"/>
  <c r="G245" i="5"/>
  <c r="G249" i="5"/>
  <c r="G289" i="5"/>
  <c r="G133" i="5"/>
  <c r="G170" i="5"/>
  <c r="G91" i="5"/>
  <c r="N77" i="5" s="1"/>
  <c r="G75" i="5"/>
  <c r="G54" i="5"/>
  <c r="G45" i="5"/>
  <c r="G37" i="5"/>
  <c r="L72" i="5" s="1"/>
  <c r="G380" i="5"/>
  <c r="G372" i="5"/>
  <c r="G363" i="5"/>
  <c r="G152" i="5"/>
  <c r="G145" i="5"/>
  <c r="G180" i="5"/>
  <c r="G166" i="5"/>
  <c r="G87" i="5"/>
  <c r="N76" i="5" s="1"/>
  <c r="G68" i="5"/>
  <c r="N74" i="5" s="1"/>
  <c r="G56" i="5"/>
  <c r="G48" i="5"/>
  <c r="L73" i="5" s="1"/>
  <c r="G39" i="5"/>
  <c r="G354" i="5"/>
  <c r="G320" i="5"/>
  <c r="G141" i="5"/>
  <c r="G176" i="5"/>
  <c r="G162" i="5"/>
  <c r="G83" i="5"/>
  <c r="G64" i="5"/>
  <c r="G58" i="5"/>
  <c r="G50" i="5"/>
  <c r="G41" i="5"/>
  <c r="G375" i="5"/>
  <c r="G368" i="5"/>
  <c r="G358" i="5"/>
  <c r="G291" i="5"/>
  <c r="G293" i="5"/>
  <c r="G296" i="5"/>
  <c r="G182" i="5"/>
  <c r="G185" i="5"/>
  <c r="N93" i="5" s="1"/>
  <c r="G188" i="5"/>
  <c r="G190" i="5"/>
  <c r="G193" i="5"/>
  <c r="G196" i="5"/>
  <c r="G198" i="5"/>
  <c r="G201" i="5"/>
  <c r="G204" i="5"/>
  <c r="G206" i="5"/>
  <c r="G210" i="5"/>
  <c r="G213" i="5"/>
  <c r="G215" i="5"/>
  <c r="G218" i="5"/>
  <c r="G221" i="5"/>
  <c r="N96" i="5" s="1"/>
  <c r="G223" i="5"/>
  <c r="G225" i="5"/>
  <c r="G228" i="5"/>
  <c r="G230" i="5"/>
  <c r="G300" i="5"/>
  <c r="M110" i="5" s="1"/>
  <c r="G304" i="5"/>
  <c r="G306" i="5"/>
  <c r="M111" i="5" s="1"/>
  <c r="G309" i="5"/>
  <c r="G312" i="5"/>
  <c r="G314" i="5"/>
  <c r="G319" i="5"/>
  <c r="G361" i="5"/>
  <c r="G370" i="5"/>
  <c r="G377" i="5"/>
  <c r="G52" i="5"/>
  <c r="G89" i="5"/>
  <c r="M77" i="5" s="1"/>
  <c r="G174" i="5"/>
  <c r="G186" i="5"/>
  <c r="G194" i="5"/>
  <c r="G202" i="5"/>
  <c r="G211" i="5"/>
  <c r="G219" i="5"/>
  <c r="G226" i="5"/>
  <c r="G313" i="5"/>
  <c r="G46" i="5"/>
  <c r="G154" i="5"/>
  <c r="G97" i="5"/>
  <c r="G108" i="5"/>
  <c r="N80" i="5" s="1"/>
  <c r="G118" i="5"/>
  <c r="M82" i="5" s="1"/>
  <c r="G325" i="5"/>
  <c r="G338" i="5"/>
  <c r="G350" i="5"/>
  <c r="G99" i="5"/>
  <c r="G106" i="5"/>
  <c r="G110" i="5"/>
  <c r="G113" i="5"/>
  <c r="G116" i="5"/>
  <c r="L82" i="5" s="1"/>
  <c r="G120" i="5"/>
  <c r="N82" i="5" s="1"/>
  <c r="G127" i="5"/>
  <c r="N83" i="5" s="1"/>
  <c r="G323" i="5"/>
  <c r="L114" i="5" s="1"/>
  <c r="G327" i="5"/>
  <c r="M114" i="5" s="1"/>
  <c r="G331" i="5"/>
  <c r="G336" i="5"/>
  <c r="L115" i="5" s="1"/>
  <c r="G340" i="5"/>
  <c r="G344" i="5"/>
  <c r="G348" i="5"/>
  <c r="G352" i="5"/>
  <c r="G234" i="5"/>
  <c r="G240" i="5"/>
  <c r="M100" i="5" s="1"/>
  <c r="G244" i="5"/>
  <c r="G248" i="5"/>
  <c r="G251" i="5"/>
  <c r="G254" i="5"/>
  <c r="G256" i="5"/>
  <c r="G259" i="5"/>
  <c r="L102" i="5" s="1"/>
  <c r="G262" i="5"/>
  <c r="G264" i="5"/>
  <c r="M103" i="5" s="1"/>
  <c r="G267" i="5"/>
  <c r="G2" i="5"/>
  <c r="L67" i="5" s="1"/>
  <c r="G4" i="5"/>
  <c r="G7" i="5"/>
  <c r="G14" i="5"/>
  <c r="M68" i="5" s="1"/>
  <c r="G16" i="5"/>
  <c r="G19" i="5"/>
  <c r="N68" i="5" s="1"/>
  <c r="G22" i="5"/>
  <c r="G24" i="5"/>
  <c r="M69" i="5" s="1"/>
  <c r="G27" i="5"/>
  <c r="G31" i="5"/>
  <c r="M70" i="5" s="1"/>
  <c r="G33" i="5"/>
  <c r="N70" i="5" s="1"/>
  <c r="G36" i="5"/>
  <c r="G272" i="5"/>
  <c r="G274" i="5"/>
  <c r="G183" i="5"/>
  <c r="M93" i="5" s="1"/>
  <c r="G191" i="5"/>
  <c r="G199" i="5"/>
  <c r="G207" i="5"/>
  <c r="G216" i="5"/>
  <c r="G224" i="5"/>
  <c r="G298" i="5"/>
  <c r="L110" i="5" s="1"/>
  <c r="G307" i="5"/>
  <c r="G317" i="5"/>
  <c r="M112" i="5" s="1"/>
  <c r="G353" i="5"/>
  <c r="G38" i="5"/>
  <c r="M72" i="5" s="1"/>
  <c r="G60" i="5"/>
  <c r="L74" i="5" s="1"/>
  <c r="G168" i="5"/>
  <c r="G137" i="5"/>
  <c r="G253" i="5"/>
  <c r="M101" i="5" s="1"/>
  <c r="G257" i="5"/>
  <c r="G261" i="5"/>
  <c r="N102" i="5" s="1"/>
  <c r="G265" i="5"/>
  <c r="G269" i="5"/>
  <c r="G5" i="5"/>
  <c r="M67" i="5" s="1"/>
  <c r="G13" i="5"/>
  <c r="G17" i="5"/>
  <c r="G21" i="5"/>
  <c r="L69" i="5" s="1"/>
  <c r="G25" i="5"/>
  <c r="G29" i="5"/>
  <c r="G34" i="5"/>
  <c r="G271" i="5"/>
  <c r="M105" i="5" s="1"/>
  <c r="G276" i="5"/>
  <c r="L106" i="5" s="1"/>
  <c r="G280" i="5"/>
  <c r="G284" i="5"/>
  <c r="G287" i="5"/>
  <c r="G362" i="5"/>
  <c r="G371" i="5"/>
  <c r="G379" i="5"/>
  <c r="M122" i="5" s="1"/>
  <c r="G384" i="5"/>
  <c r="G44" i="5"/>
  <c r="G53" i="5"/>
  <c r="G77" i="5"/>
  <c r="G93" i="5"/>
  <c r="G172" i="5"/>
  <c r="G135" i="5"/>
  <c r="G148" i="5"/>
  <c r="N86" i="5" s="1"/>
  <c r="G155" i="5"/>
  <c r="G318" i="5"/>
  <c r="G322" i="5"/>
  <c r="G356" i="5"/>
  <c r="G360" i="5"/>
  <c r="L119" i="5" s="1"/>
  <c r="G365" i="5"/>
  <c r="G369" i="5"/>
  <c r="G373" i="5"/>
  <c r="L121" i="5" s="1"/>
  <c r="G376" i="5"/>
  <c r="N121" i="5" s="1"/>
  <c r="G382" i="5"/>
  <c r="G42" i="5"/>
  <c r="G51" i="5"/>
  <c r="G59" i="5"/>
  <c r="G62" i="5"/>
  <c r="G81" i="5"/>
  <c r="L76" i="5" s="1"/>
  <c r="G160" i="5"/>
  <c r="G139" i="5"/>
  <c r="G156" i="5"/>
  <c r="G278" i="5"/>
  <c r="M106" i="5" s="1"/>
  <c r="G282" i="5"/>
  <c r="N106" i="5" s="1"/>
  <c r="G285" i="5"/>
  <c r="M107" i="5" s="1"/>
  <c r="G357" i="5"/>
  <c r="N118" i="5" s="1"/>
  <c r="G367" i="5"/>
  <c r="L120" i="5" s="1"/>
  <c r="G374" i="5"/>
  <c r="G40" i="5"/>
  <c r="G49" i="5"/>
  <c r="M73" i="5" s="1"/>
  <c r="G57" i="5"/>
  <c r="G66" i="5"/>
  <c r="G85" i="5"/>
  <c r="G164" i="5"/>
  <c r="G178" i="5"/>
  <c r="N91" i="5" s="1"/>
  <c r="G143" i="5"/>
  <c r="G150" i="5"/>
  <c r="G61" i="5"/>
  <c r="G67" i="5"/>
  <c r="G69" i="5"/>
  <c r="G78" i="5"/>
  <c r="G80" i="5"/>
  <c r="G84" i="5"/>
  <c r="G90" i="5"/>
  <c r="G92" i="5"/>
  <c r="G159" i="5"/>
  <c r="M89" i="5" s="1"/>
  <c r="G161" i="5"/>
  <c r="G163" i="5"/>
  <c r="G165" i="5"/>
  <c r="N89" i="5" s="1"/>
  <c r="G167" i="5"/>
  <c r="G169" i="5"/>
  <c r="G171" i="5"/>
  <c r="G173" i="5"/>
  <c r="G175" i="5"/>
  <c r="G177" i="5"/>
  <c r="G179" i="5"/>
  <c r="G181" i="5"/>
  <c r="G132" i="5"/>
  <c r="G134" i="5"/>
  <c r="G136" i="5"/>
  <c r="G138" i="5"/>
  <c r="N85" i="5" s="1"/>
  <c r="G140" i="5"/>
  <c r="G142" i="5"/>
  <c r="G144" i="5"/>
  <c r="G146" i="5"/>
  <c r="G151" i="5"/>
  <c r="G153" i="5"/>
  <c r="G63" i="5"/>
  <c r="G65" i="5"/>
  <c r="G74" i="5"/>
  <c r="G76" i="5"/>
  <c r="N75" i="5" s="1"/>
  <c r="G82" i="5"/>
  <c r="M76" i="5" s="1"/>
  <c r="G86" i="5"/>
  <c r="G88" i="5"/>
  <c r="G94" i="5"/>
  <c r="G149" i="5"/>
  <c r="G157" i="5"/>
  <c r="N73" i="5" l="1"/>
  <c r="M115" i="5"/>
  <c r="N120" i="5"/>
  <c r="M90" i="5"/>
  <c r="L111" i="5"/>
  <c r="L86" i="5"/>
  <c r="N110" i="5"/>
  <c r="O110" i="5" s="1"/>
  <c r="M94" i="5"/>
  <c r="M91" i="5"/>
  <c r="N97" i="5"/>
  <c r="L85" i="5"/>
  <c r="L95" i="5"/>
  <c r="M116" i="5"/>
  <c r="M113" i="5" s="1"/>
  <c r="M108" i="5"/>
  <c r="O108" i="5" s="1"/>
  <c r="N107" i="5"/>
  <c r="O107" i="5" s="1"/>
  <c r="N87" i="5"/>
  <c r="N81" i="5"/>
  <c r="L94" i="5"/>
  <c r="M86" i="5"/>
  <c r="L90" i="5"/>
  <c r="N114" i="5"/>
  <c r="O114" i="5" s="1"/>
  <c r="N100" i="5"/>
  <c r="N111" i="5"/>
  <c r="L87" i="5"/>
  <c r="N112" i="5"/>
  <c r="O112" i="5" s="1"/>
  <c r="N122" i="5"/>
  <c r="O122" i="5" s="1"/>
  <c r="M96" i="5"/>
  <c r="O96" i="5" s="1"/>
  <c r="M99" i="5"/>
  <c r="L89" i="5"/>
  <c r="O89" i="5" s="1"/>
  <c r="M121" i="5"/>
  <c r="O121" i="5" s="1"/>
  <c r="L118" i="5"/>
  <c r="M87" i="5"/>
  <c r="M97" i="5"/>
  <c r="N95" i="5"/>
  <c r="L93" i="5"/>
  <c r="N99" i="5"/>
  <c r="N103" i="5"/>
  <c r="O103" i="5" s="1"/>
  <c r="N115" i="5"/>
  <c r="O115" i="5" s="1"/>
  <c r="M120" i="5"/>
  <c r="O120" i="5" s="1"/>
  <c r="M85" i="5"/>
  <c r="N90" i="5"/>
  <c r="N88" i="5" s="1"/>
  <c r="L99" i="5"/>
  <c r="L101" i="5"/>
  <c r="O101" i="5" s="1"/>
  <c r="N119" i="5"/>
  <c r="N94" i="5"/>
  <c r="M119" i="5"/>
  <c r="N105" i="5"/>
  <c r="N104" i="5" s="1"/>
  <c r="M118" i="5"/>
  <c r="M102" i="5"/>
  <c r="O102" i="5" s="1"/>
  <c r="L100" i="5"/>
  <c r="M74" i="5"/>
  <c r="M71" i="5" s="1"/>
  <c r="N72" i="5"/>
  <c r="N71" i="5" s="1"/>
  <c r="N69" i="5"/>
  <c r="O69" i="5" s="1"/>
  <c r="O77" i="5"/>
  <c r="O70" i="5"/>
  <c r="M88" i="5"/>
  <c r="O76" i="5"/>
  <c r="O80" i="5"/>
  <c r="O83" i="5"/>
  <c r="O68" i="5"/>
  <c r="L78" i="5"/>
  <c r="O79" i="5"/>
  <c r="N84" i="5"/>
  <c r="O106" i="5"/>
  <c r="M66" i="5"/>
  <c r="O82" i="5"/>
  <c r="O97" i="5"/>
  <c r="O93" i="5"/>
  <c r="N78" i="5"/>
  <c r="O81" i="5"/>
  <c r="O67" i="5"/>
  <c r="L66" i="5"/>
  <c r="L109" i="5"/>
  <c r="L113" i="5"/>
  <c r="M109" i="5"/>
  <c r="O91" i="5"/>
  <c r="L71" i="5"/>
  <c r="M78" i="5"/>
  <c r="O73" i="5"/>
  <c r="O75" i="5"/>
  <c r="L104" i="5"/>
  <c r="F19" i="13"/>
  <c r="K8" i="13"/>
  <c r="L19" i="13"/>
  <c r="I19" i="13"/>
  <c r="H19" i="13"/>
  <c r="G19" i="13"/>
  <c r="J19" i="13"/>
  <c r="K18" i="13"/>
  <c r="K17" i="13"/>
  <c r="K16" i="13"/>
  <c r="K15" i="13"/>
  <c r="K14" i="13"/>
  <c r="K13" i="13"/>
  <c r="K12" i="13"/>
  <c r="K11" i="13"/>
  <c r="K10" i="13"/>
  <c r="K9" i="13"/>
  <c r="O111" i="5" l="1"/>
  <c r="M117" i="5"/>
  <c r="O86" i="5"/>
  <c r="O87" i="5"/>
  <c r="N109" i="5"/>
  <c r="O109" i="5" s="1"/>
  <c r="M92" i="5"/>
  <c r="N117" i="5"/>
  <c r="O90" i="5"/>
  <c r="O95" i="5"/>
  <c r="N92" i="5"/>
  <c r="O105" i="5"/>
  <c r="L84" i="5"/>
  <c r="L123" i="5" s="1"/>
  <c r="O99" i="5"/>
  <c r="O72" i="5"/>
  <c r="O85" i="5"/>
  <c r="M84" i="5"/>
  <c r="N98" i="5"/>
  <c r="L92" i="5"/>
  <c r="L98" i="5"/>
  <c r="O116" i="5"/>
  <c r="O100" i="5"/>
  <c r="M104" i="5"/>
  <c r="O104" i="5" s="1"/>
  <c r="N113" i="5"/>
  <c r="O113" i="5" s="1"/>
  <c r="O118" i="5"/>
  <c r="M98" i="5"/>
  <c r="O94" i="5"/>
  <c r="O119" i="5"/>
  <c r="L117" i="5"/>
  <c r="L88" i="5"/>
  <c r="O88" i="5" s="1"/>
  <c r="N66" i="5"/>
  <c r="O74" i="5"/>
  <c r="O71" i="5"/>
  <c r="O78" i="5"/>
  <c r="K19" i="13"/>
  <c r="M123" i="5" l="1"/>
  <c r="O66" i="5"/>
  <c r="N123" i="5"/>
  <c r="O92" i="5"/>
  <c r="O98" i="5"/>
  <c r="O117" i="5"/>
  <c r="O84" i="5"/>
  <c r="U4" i="5"/>
  <c r="U5" i="5"/>
  <c r="U6" i="5"/>
  <c r="U7" i="5"/>
  <c r="U8" i="5"/>
  <c r="U9" i="5"/>
  <c r="U11" i="5"/>
  <c r="U12" i="5"/>
  <c r="U13" i="5"/>
  <c r="U3" i="5"/>
  <c r="T13" i="5"/>
  <c r="T12" i="5"/>
  <c r="T11" i="5"/>
  <c r="T9" i="5"/>
  <c r="T8" i="5"/>
  <c r="T7" i="5"/>
  <c r="T6" i="5"/>
  <c r="T5" i="5"/>
  <c r="T4" i="5"/>
  <c r="B49" i="7" l="1"/>
  <c r="B57" i="7"/>
  <c r="B65" i="7"/>
  <c r="B73" i="7"/>
  <c r="B69" i="7"/>
  <c r="B62" i="7"/>
  <c r="B63" i="7"/>
  <c r="B56" i="7"/>
  <c r="B50" i="7"/>
  <c r="B58" i="7"/>
  <c r="B66" i="7"/>
  <c r="B74" i="7"/>
  <c r="B77" i="7"/>
  <c r="B55" i="7"/>
  <c r="B64" i="7"/>
  <c r="B59" i="7"/>
  <c r="B67" i="7"/>
  <c r="B75" i="7"/>
  <c r="B61" i="7"/>
  <c r="B70" i="7"/>
  <c r="B48" i="7"/>
  <c r="B52" i="7"/>
  <c r="B60" i="7"/>
  <c r="B68" i="7"/>
  <c r="B76" i="7"/>
  <c r="B53" i="7"/>
  <c r="B54" i="7"/>
  <c r="B71" i="7"/>
  <c r="B72" i="7"/>
  <c r="B30" i="7"/>
  <c r="B38" i="7"/>
  <c r="B31" i="7"/>
  <c r="B39" i="7"/>
  <c r="B33" i="7"/>
  <c r="B32" i="7"/>
  <c r="B35" i="7"/>
  <c r="B36" i="7"/>
  <c r="B29" i="7"/>
  <c r="B37" i="7"/>
  <c r="B40" i="7"/>
  <c r="B34" i="7"/>
  <c r="B80" i="7"/>
  <c r="B84" i="7"/>
  <c r="B88" i="7"/>
  <c r="B20" i="7"/>
  <c r="J18" i="68" s="1"/>
  <c r="B81" i="7"/>
  <c r="B78" i="7"/>
  <c r="B82" i="7"/>
  <c r="B86" i="7"/>
  <c r="B22" i="7"/>
  <c r="L18" i="68" s="1"/>
  <c r="B18" i="7"/>
  <c r="H18" i="68" s="1"/>
  <c r="B79" i="7"/>
  <c r="B83" i="7"/>
  <c r="B87" i="7"/>
  <c r="B21" i="7"/>
  <c r="K18" i="68" s="1"/>
  <c r="B14" i="7"/>
  <c r="B17" i="7"/>
  <c r="B16" i="7"/>
  <c r="B15" i="7"/>
  <c r="B12" i="7"/>
  <c r="B11" i="7"/>
  <c r="B44" i="7"/>
  <c r="B24" i="7"/>
  <c r="B27" i="7"/>
  <c r="B42" i="7"/>
  <c r="B46" i="7"/>
  <c r="B23" i="7"/>
  <c r="B45" i="7"/>
  <c r="B25" i="7"/>
  <c r="B28" i="7"/>
  <c r="B43" i="7"/>
  <c r="B47" i="7"/>
  <c r="I6" i="56" l="1"/>
  <c r="K3" i="51"/>
  <c r="J3" i="51"/>
  <c r="H6" i="56"/>
  <c r="E6" i="56"/>
  <c r="G3" i="51"/>
  <c r="H3" i="51"/>
  <c r="F6" i="56"/>
  <c r="I3" i="51"/>
  <c r="G6" i="56"/>
  <c r="R43" i="5"/>
  <c r="R13" i="5"/>
  <c r="R38" i="5"/>
  <c r="R8" i="5"/>
  <c r="R39" i="5"/>
  <c r="R9" i="5"/>
  <c r="R12" i="5"/>
  <c r="R42" i="5"/>
  <c r="R33" i="5"/>
  <c r="R3" i="5"/>
  <c r="R11" i="5"/>
  <c r="R41" i="5"/>
  <c r="R34" i="5"/>
  <c r="R4" i="5"/>
  <c r="R37" i="5"/>
  <c r="R7" i="5"/>
  <c r="R36" i="5"/>
  <c r="R6" i="5"/>
  <c r="R5" i="5"/>
  <c r="R35" i="5"/>
  <c r="R40" i="5"/>
  <c r="R10" i="5"/>
  <c r="C7" i="6"/>
  <c r="E95" i="71" l="1"/>
  <c r="E103" i="71"/>
  <c r="E111" i="71"/>
  <c r="E119" i="71"/>
  <c r="E127" i="71"/>
  <c r="E135" i="71"/>
  <c r="E143" i="71"/>
  <c r="E151" i="71"/>
  <c r="E159" i="71"/>
  <c r="E167" i="71"/>
  <c r="E175" i="71"/>
  <c r="E183" i="71"/>
  <c r="E191" i="71"/>
  <c r="E199" i="71"/>
  <c r="E207" i="71"/>
  <c r="E215" i="71"/>
  <c r="E223" i="71"/>
  <c r="E231" i="71"/>
  <c r="E239" i="71"/>
  <c r="E247" i="71"/>
  <c r="E255" i="71"/>
  <c r="E263" i="71"/>
  <c r="E271" i="71"/>
  <c r="E279" i="71"/>
  <c r="E287" i="71"/>
  <c r="E295" i="71"/>
  <c r="E303" i="71"/>
  <c r="E311" i="71"/>
  <c r="E319" i="71"/>
  <c r="E327" i="71"/>
  <c r="E335" i="71"/>
  <c r="E343" i="71"/>
  <c r="E351" i="71"/>
  <c r="E359" i="71"/>
  <c r="E367" i="71"/>
  <c r="E375" i="71"/>
  <c r="E383" i="71"/>
  <c r="E391" i="71"/>
  <c r="E415" i="71"/>
  <c r="E423" i="71"/>
  <c r="E447" i="71"/>
  <c r="E132" i="71"/>
  <c r="E188" i="71"/>
  <c r="E236" i="71"/>
  <c r="E300" i="71"/>
  <c r="E356" i="71"/>
  <c r="E412" i="71"/>
  <c r="E468" i="71"/>
  <c r="E96" i="71"/>
  <c r="E104" i="71"/>
  <c r="E112" i="71"/>
  <c r="E120" i="71"/>
  <c r="E128" i="71"/>
  <c r="E136" i="71"/>
  <c r="E144" i="71"/>
  <c r="E152" i="71"/>
  <c r="E160" i="71"/>
  <c r="E168" i="71"/>
  <c r="E176" i="71"/>
  <c r="E184" i="71"/>
  <c r="E192" i="71"/>
  <c r="E200" i="71"/>
  <c r="E208" i="71"/>
  <c r="E216" i="71"/>
  <c r="E224" i="71"/>
  <c r="E232" i="71"/>
  <c r="E240" i="71"/>
  <c r="E248" i="71"/>
  <c r="E256" i="71"/>
  <c r="E264" i="71"/>
  <c r="E272" i="71"/>
  <c r="E280" i="71"/>
  <c r="E288" i="71"/>
  <c r="E296" i="71"/>
  <c r="E304" i="71"/>
  <c r="E312" i="71"/>
  <c r="E320" i="71"/>
  <c r="E328" i="71"/>
  <c r="E336" i="71"/>
  <c r="E344" i="71"/>
  <c r="E352" i="71"/>
  <c r="E360" i="71"/>
  <c r="E368" i="71"/>
  <c r="E376" i="71"/>
  <c r="E384" i="71"/>
  <c r="E392" i="71"/>
  <c r="E400" i="71"/>
  <c r="E408" i="71"/>
  <c r="E416" i="71"/>
  <c r="E424" i="71"/>
  <c r="E432" i="71"/>
  <c r="E440" i="71"/>
  <c r="E448" i="71"/>
  <c r="E456" i="71"/>
  <c r="E464" i="71"/>
  <c r="E116" i="71"/>
  <c r="E156" i="71"/>
  <c r="E220" i="71"/>
  <c r="E276" i="71"/>
  <c r="E332" i="71"/>
  <c r="E396" i="71"/>
  <c r="E444" i="71"/>
  <c r="E89" i="71"/>
  <c r="E97" i="71"/>
  <c r="E105" i="71"/>
  <c r="E113" i="71"/>
  <c r="E121" i="71"/>
  <c r="E129" i="71"/>
  <c r="E137" i="71"/>
  <c r="E145" i="71"/>
  <c r="E153" i="71"/>
  <c r="E161" i="71"/>
  <c r="E169" i="71"/>
  <c r="E177" i="71"/>
  <c r="E185" i="71"/>
  <c r="E193" i="71"/>
  <c r="E201" i="71"/>
  <c r="E209" i="71"/>
  <c r="E217" i="71"/>
  <c r="E225" i="71"/>
  <c r="E233" i="71"/>
  <c r="E241" i="71"/>
  <c r="E249" i="71"/>
  <c r="E257" i="71"/>
  <c r="E265" i="71"/>
  <c r="E273" i="71"/>
  <c r="E281" i="71"/>
  <c r="E289" i="71"/>
  <c r="E297" i="71"/>
  <c r="E305" i="71"/>
  <c r="E313" i="71"/>
  <c r="E321" i="71"/>
  <c r="E329" i="71"/>
  <c r="E337" i="71"/>
  <c r="E345" i="71"/>
  <c r="E353" i="71"/>
  <c r="E361" i="71"/>
  <c r="E369" i="71"/>
  <c r="E377" i="71"/>
  <c r="E385" i="71"/>
  <c r="E393" i="71"/>
  <c r="E401" i="71"/>
  <c r="E409" i="71"/>
  <c r="E417" i="71"/>
  <c r="E425" i="71"/>
  <c r="E433" i="71"/>
  <c r="E441" i="71"/>
  <c r="E449" i="71"/>
  <c r="E457" i="71"/>
  <c r="E465" i="71"/>
  <c r="E458" i="71"/>
  <c r="E100" i="71"/>
  <c r="E172" i="71"/>
  <c r="E228" i="71"/>
  <c r="E284" i="71"/>
  <c r="E340" i="71"/>
  <c r="E404" i="71"/>
  <c r="E460" i="71"/>
  <c r="E90" i="71"/>
  <c r="E98" i="71"/>
  <c r="E106" i="71"/>
  <c r="E114" i="71"/>
  <c r="E122" i="71"/>
  <c r="E130" i="71"/>
  <c r="E138" i="71"/>
  <c r="E146" i="71"/>
  <c r="E154" i="71"/>
  <c r="E162" i="71"/>
  <c r="E170" i="71"/>
  <c r="E178" i="71"/>
  <c r="E186" i="71"/>
  <c r="E194" i="71"/>
  <c r="E202" i="71"/>
  <c r="E210" i="71"/>
  <c r="E218" i="71"/>
  <c r="E226" i="71"/>
  <c r="E234" i="71"/>
  <c r="E242" i="71"/>
  <c r="E250" i="71"/>
  <c r="E258" i="71"/>
  <c r="E266" i="71"/>
  <c r="E274" i="71"/>
  <c r="E282" i="71"/>
  <c r="E290" i="71"/>
  <c r="E298" i="71"/>
  <c r="E306" i="71"/>
  <c r="E314" i="71"/>
  <c r="E322" i="71"/>
  <c r="E330" i="71"/>
  <c r="E338" i="71"/>
  <c r="E346" i="71"/>
  <c r="E354" i="71"/>
  <c r="E362" i="71"/>
  <c r="E370" i="71"/>
  <c r="E378" i="71"/>
  <c r="E386" i="71"/>
  <c r="E394" i="71"/>
  <c r="E402" i="71"/>
  <c r="E410" i="71"/>
  <c r="E418" i="71"/>
  <c r="E426" i="71"/>
  <c r="E434" i="71"/>
  <c r="E442" i="71"/>
  <c r="E450" i="71"/>
  <c r="E466" i="71"/>
  <c r="E92" i="71"/>
  <c r="E140" i="71"/>
  <c r="E196" i="71"/>
  <c r="E244" i="71"/>
  <c r="E292" i="71"/>
  <c r="E348" i="71"/>
  <c r="E372" i="71"/>
  <c r="E428" i="71"/>
  <c r="E26" i="68"/>
  <c r="E91" i="71"/>
  <c r="E99" i="71"/>
  <c r="E107" i="71"/>
  <c r="E115" i="71"/>
  <c r="E123" i="71"/>
  <c r="E131" i="71"/>
  <c r="E139" i="71"/>
  <c r="E147" i="71"/>
  <c r="E155" i="71"/>
  <c r="E163" i="71"/>
  <c r="E171" i="71"/>
  <c r="E179" i="71"/>
  <c r="E187" i="71"/>
  <c r="E195" i="71"/>
  <c r="E203" i="71"/>
  <c r="E211" i="71"/>
  <c r="E219" i="71"/>
  <c r="E227" i="71"/>
  <c r="E235" i="71"/>
  <c r="E243" i="71"/>
  <c r="E251" i="71"/>
  <c r="E259" i="71"/>
  <c r="E267" i="71"/>
  <c r="E275" i="71"/>
  <c r="E283" i="71"/>
  <c r="E291" i="71"/>
  <c r="E299" i="71"/>
  <c r="E307" i="71"/>
  <c r="E315" i="71"/>
  <c r="E323" i="71"/>
  <c r="E331" i="71"/>
  <c r="E339" i="71"/>
  <c r="E347" i="71"/>
  <c r="E355" i="71"/>
  <c r="E363" i="71"/>
  <c r="E371" i="71"/>
  <c r="E379" i="71"/>
  <c r="E387" i="71"/>
  <c r="E395" i="71"/>
  <c r="E403" i="71"/>
  <c r="E411" i="71"/>
  <c r="E419" i="71"/>
  <c r="E427" i="71"/>
  <c r="E435" i="71"/>
  <c r="E443" i="71"/>
  <c r="E451" i="71"/>
  <c r="E459" i="71"/>
  <c r="E467" i="71"/>
  <c r="E27" i="68"/>
  <c r="E108" i="71"/>
  <c r="E164" i="71"/>
  <c r="E212" i="71"/>
  <c r="E268" i="71"/>
  <c r="E324" i="71"/>
  <c r="E380" i="71"/>
  <c r="E452" i="71"/>
  <c r="E28" i="68"/>
  <c r="E93" i="71"/>
  <c r="E101" i="71"/>
  <c r="E109" i="71"/>
  <c r="E117" i="71"/>
  <c r="E125" i="71"/>
  <c r="E133" i="71"/>
  <c r="E141" i="71"/>
  <c r="E149" i="71"/>
  <c r="E157" i="71"/>
  <c r="E165" i="71"/>
  <c r="E173" i="71"/>
  <c r="E181" i="71"/>
  <c r="E189" i="71"/>
  <c r="E197" i="71"/>
  <c r="E205" i="71"/>
  <c r="E213" i="71"/>
  <c r="E221" i="71"/>
  <c r="E229" i="71"/>
  <c r="E237" i="71"/>
  <c r="E245" i="71"/>
  <c r="E253" i="71"/>
  <c r="E261" i="71"/>
  <c r="E269" i="71"/>
  <c r="E277" i="71"/>
  <c r="E285" i="71"/>
  <c r="E293" i="71"/>
  <c r="E301" i="71"/>
  <c r="E309" i="71"/>
  <c r="E317" i="71"/>
  <c r="E325" i="71"/>
  <c r="E333" i="71"/>
  <c r="E341" i="71"/>
  <c r="E349" i="71"/>
  <c r="E357" i="71"/>
  <c r="E365" i="71"/>
  <c r="E373" i="71"/>
  <c r="E381" i="71"/>
  <c r="E389" i="71"/>
  <c r="E397" i="71"/>
  <c r="E405" i="71"/>
  <c r="E413" i="71"/>
  <c r="E421" i="71"/>
  <c r="E429" i="71"/>
  <c r="E437" i="71"/>
  <c r="E445" i="71"/>
  <c r="E453" i="71"/>
  <c r="E461" i="71"/>
  <c r="E469" i="71"/>
  <c r="E446" i="71"/>
  <c r="E462" i="71"/>
  <c r="E399" i="71"/>
  <c r="E431" i="71"/>
  <c r="E455" i="71"/>
  <c r="E148" i="71"/>
  <c r="E204" i="71"/>
  <c r="E260" i="71"/>
  <c r="E316" i="71"/>
  <c r="E388" i="71"/>
  <c r="E436" i="71"/>
  <c r="E94" i="71"/>
  <c r="E102" i="71"/>
  <c r="E110" i="71"/>
  <c r="E118" i="71"/>
  <c r="E126" i="71"/>
  <c r="E134" i="71"/>
  <c r="E142" i="71"/>
  <c r="E150" i="71"/>
  <c r="E158" i="71"/>
  <c r="E166" i="71"/>
  <c r="E174" i="71"/>
  <c r="E182" i="71"/>
  <c r="E190" i="71"/>
  <c r="E198" i="71"/>
  <c r="E206" i="71"/>
  <c r="E214" i="71"/>
  <c r="E222" i="71"/>
  <c r="E230" i="71"/>
  <c r="E238" i="71"/>
  <c r="E246" i="71"/>
  <c r="E254" i="71"/>
  <c r="E262" i="71"/>
  <c r="E270" i="71"/>
  <c r="E278" i="71"/>
  <c r="E286" i="71"/>
  <c r="E294" i="71"/>
  <c r="E302" i="71"/>
  <c r="E310" i="71"/>
  <c r="E318" i="71"/>
  <c r="E326" i="71"/>
  <c r="E334" i="71"/>
  <c r="E342" i="71"/>
  <c r="E350" i="71"/>
  <c r="E358" i="71"/>
  <c r="E366" i="71"/>
  <c r="E374" i="71"/>
  <c r="E382" i="71"/>
  <c r="E390" i="71"/>
  <c r="E398" i="71"/>
  <c r="E406" i="71"/>
  <c r="E414" i="71"/>
  <c r="E422" i="71"/>
  <c r="E430" i="71"/>
  <c r="E438" i="71"/>
  <c r="E454" i="71"/>
  <c r="E470" i="71"/>
  <c r="E407" i="71"/>
  <c r="E439" i="71"/>
  <c r="E463" i="71"/>
  <c r="E124" i="71"/>
  <c r="E180" i="71"/>
  <c r="E252" i="71"/>
  <c r="E308" i="71"/>
  <c r="E364" i="71"/>
  <c r="E420" i="71"/>
  <c r="E10" i="65"/>
  <c r="I7" i="68"/>
  <c r="G24" i="68"/>
  <c r="E24" i="68"/>
  <c r="I3" i="68"/>
  <c r="C24" i="68"/>
  <c r="E3" i="69"/>
  <c r="E25" i="68"/>
  <c r="D3" i="69"/>
  <c r="K24" i="68"/>
  <c r="I24" i="68"/>
  <c r="C3" i="69"/>
  <c r="J24" i="68"/>
  <c r="H24" i="68"/>
  <c r="I9" i="68"/>
  <c r="D5" i="65"/>
  <c r="H11" i="6"/>
  <c r="E20" i="65"/>
  <c r="O6" i="63"/>
  <c r="E18" i="65"/>
  <c r="N6" i="63"/>
  <c r="E16" i="65"/>
  <c r="P6" i="63"/>
  <c r="E14" i="65"/>
  <c r="E12" i="65"/>
  <c r="R6" i="63"/>
  <c r="D4" i="65"/>
  <c r="Q6" i="63"/>
  <c r="N6" i="60"/>
  <c r="M6" i="60"/>
  <c r="K6" i="60"/>
  <c r="J6" i="60"/>
  <c r="L6" i="60"/>
  <c r="H12" i="6"/>
  <c r="H45" i="6"/>
  <c r="D46" i="6"/>
  <c r="D45" i="6"/>
  <c r="H44" i="6"/>
  <c r="D41" i="6"/>
  <c r="D42" i="6"/>
  <c r="A2" i="58"/>
  <c r="A3" i="58"/>
  <c r="C6" i="6"/>
  <c r="C6" i="32"/>
  <c r="E3" i="55"/>
  <c r="C7" i="32"/>
  <c r="D3" i="55"/>
  <c r="C3" i="55"/>
  <c r="D4" i="39"/>
  <c r="C4" i="32"/>
  <c r="D43" i="6"/>
  <c r="I22" i="6"/>
  <c r="P2" i="6"/>
  <c r="D9" i="6"/>
  <c r="C4" i="6"/>
  <c r="D14" i="6"/>
  <c r="H13" i="6"/>
  <c r="H15" i="6"/>
  <c r="D15" i="6"/>
  <c r="D16" i="56"/>
  <c r="D10" i="56"/>
  <c r="D17" i="56"/>
  <c r="D11" i="56"/>
  <c r="D9" i="56"/>
  <c r="D18" i="56"/>
  <c r="D4" i="56"/>
  <c r="D9" i="51"/>
  <c r="D21" i="6"/>
  <c r="D22" i="6"/>
  <c r="D15" i="34"/>
  <c r="D10" i="51"/>
  <c r="D4" i="51"/>
  <c r="D13" i="51"/>
  <c r="D11" i="51"/>
  <c r="D12" i="51"/>
  <c r="D8" i="51"/>
  <c r="H43" i="6"/>
  <c r="D4" i="38"/>
  <c r="M9" i="32"/>
  <c r="J9" i="32"/>
  <c r="N6" i="49"/>
  <c r="J6" i="49"/>
  <c r="D4" i="50"/>
  <c r="E14" i="48"/>
  <c r="M6" i="49"/>
  <c r="E10" i="48"/>
  <c r="E12" i="48"/>
  <c r="L6" i="49"/>
  <c r="D5" i="50"/>
  <c r="E18" i="48"/>
  <c r="K6" i="49"/>
  <c r="E16" i="48"/>
  <c r="D5" i="48"/>
  <c r="D4" i="48"/>
  <c r="G6" i="39"/>
  <c r="D6" i="39"/>
  <c r="H41" i="6"/>
  <c r="S17" i="6"/>
  <c r="R17" i="6"/>
  <c r="P17" i="6"/>
  <c r="U17" i="6"/>
  <c r="Q17" i="6"/>
  <c r="T17" i="6"/>
  <c r="H3" i="6"/>
  <c r="D5" i="38"/>
  <c r="D6" i="38"/>
  <c r="S2" i="5"/>
  <c r="G15" i="34"/>
  <c r="D41" i="34"/>
  <c r="D36" i="34"/>
  <c r="D32" i="34"/>
  <c r="D28" i="34"/>
  <c r="D20" i="34"/>
  <c r="D42" i="34"/>
  <c r="D23" i="34"/>
  <c r="D44" i="34"/>
  <c r="D40" i="34"/>
  <c r="D35" i="34"/>
  <c r="D31" i="34"/>
  <c r="D25" i="34"/>
  <c r="D22" i="34"/>
  <c r="G35" i="34"/>
  <c r="D27" i="34"/>
  <c r="D43" i="34"/>
  <c r="D38" i="34"/>
  <c r="D34" i="34"/>
  <c r="D30" i="34"/>
  <c r="D24" i="34"/>
  <c r="D19" i="34"/>
  <c r="D37" i="34"/>
  <c r="D29" i="34"/>
  <c r="C9" i="13"/>
  <c r="C8" i="13"/>
  <c r="D5" i="34"/>
  <c r="D4" i="34"/>
  <c r="D28" i="6"/>
  <c r="G38" i="34"/>
  <c r="G31" i="34"/>
  <c r="G25" i="34"/>
  <c r="G20" i="34"/>
  <c r="G13" i="34"/>
  <c r="D13" i="34"/>
  <c r="G37" i="34"/>
  <c r="G10" i="34"/>
  <c r="T2" i="5"/>
  <c r="G26" i="34"/>
  <c r="G34" i="34"/>
  <c r="G30" i="34"/>
  <c r="G24" i="34"/>
  <c r="G19" i="34"/>
  <c r="G12" i="34"/>
  <c r="D18" i="34"/>
  <c r="D12" i="34"/>
  <c r="G29" i="34"/>
  <c r="G32" i="34"/>
  <c r="G14" i="34"/>
  <c r="G40" i="34"/>
  <c r="G33" i="34"/>
  <c r="G27" i="34"/>
  <c r="G23" i="34"/>
  <c r="G18" i="34"/>
  <c r="G11" i="34"/>
  <c r="D17" i="34"/>
  <c r="D11" i="34"/>
  <c r="G22" i="34"/>
  <c r="D10" i="34"/>
  <c r="G39" i="34"/>
  <c r="D16" i="34"/>
  <c r="G17" i="34"/>
  <c r="U2" i="5"/>
  <c r="D44" i="6"/>
  <c r="D26" i="6"/>
  <c r="D29" i="6"/>
  <c r="D13" i="6"/>
  <c r="D17" i="6"/>
  <c r="D12" i="6"/>
  <c r="D11" i="6"/>
  <c r="I185" i="39"/>
  <c r="I318" i="39"/>
  <c r="H315" i="39"/>
  <c r="L315" i="39"/>
  <c r="H317" i="39"/>
  <c r="L320" i="39"/>
  <c r="L186" i="39"/>
  <c r="J179" i="39"/>
  <c r="K179" i="39"/>
  <c r="K181" i="39"/>
  <c r="H318" i="39"/>
  <c r="K184" i="39"/>
  <c r="J186" i="39"/>
  <c r="L180" i="39"/>
  <c r="I319" i="39"/>
  <c r="I316" i="39"/>
  <c r="J317" i="39"/>
  <c r="J318" i="39"/>
  <c r="L184" i="39"/>
  <c r="J182" i="39"/>
  <c r="I181" i="39"/>
  <c r="L316" i="39"/>
  <c r="L317" i="39"/>
  <c r="J180" i="39"/>
  <c r="L321" i="39"/>
  <c r="K186" i="39"/>
  <c r="K185" i="39"/>
  <c r="H183" i="39"/>
  <c r="I182" i="39"/>
  <c r="H184" i="39"/>
  <c r="L185" i="39"/>
  <c r="J320" i="39"/>
  <c r="H186" i="39"/>
  <c r="J184" i="39"/>
  <c r="I179" i="39"/>
  <c r="J322" i="39"/>
  <c r="J316" i="39"/>
  <c r="H321" i="39"/>
  <c r="H316" i="39"/>
  <c r="J183" i="39"/>
  <c r="K183" i="39"/>
  <c r="I322" i="39"/>
  <c r="K316" i="39"/>
  <c r="J315" i="39"/>
  <c r="H182" i="39"/>
  <c r="J181" i="39"/>
  <c r="I317" i="39"/>
  <c r="I186" i="39"/>
  <c r="L179" i="39"/>
  <c r="L182" i="39"/>
  <c r="J321" i="39"/>
  <c r="I320" i="39"/>
  <c r="L322" i="39"/>
  <c r="L181" i="39"/>
  <c r="K321" i="39"/>
  <c r="I183" i="39"/>
  <c r="K317" i="39"/>
  <c r="I321" i="39"/>
  <c r="I180" i="39"/>
  <c r="K319" i="39"/>
  <c r="H319" i="39"/>
  <c r="K322" i="39"/>
  <c r="J185" i="39"/>
  <c r="I315" i="39"/>
  <c r="I184" i="39"/>
  <c r="L318" i="39"/>
  <c r="H185" i="39"/>
  <c r="K315" i="39"/>
  <c r="H179" i="39"/>
  <c r="H320" i="39"/>
  <c r="H181" i="39"/>
  <c r="K320" i="39"/>
  <c r="H322" i="39"/>
  <c r="K182" i="39"/>
  <c r="H180" i="39"/>
  <c r="K318" i="39"/>
  <c r="K180" i="39"/>
  <c r="L319" i="39"/>
  <c r="L183" i="39"/>
  <c r="J319" i="39"/>
  <c r="H39" i="76" l="1"/>
  <c r="G29" i="74"/>
  <c r="J119" i="72"/>
  <c r="J257" i="72"/>
  <c r="J256" i="72"/>
  <c r="J261" i="72"/>
  <c r="J118" i="72"/>
  <c r="J125" i="72"/>
  <c r="J124" i="72"/>
  <c r="J120" i="72"/>
  <c r="J254" i="72"/>
  <c r="J258" i="72"/>
  <c r="J255" i="72"/>
  <c r="J260" i="72"/>
  <c r="J123" i="72"/>
  <c r="J121" i="72"/>
  <c r="J122" i="72"/>
  <c r="J259" i="72"/>
  <c r="G26" i="68"/>
  <c r="I237" i="5"/>
  <c r="I238" i="5"/>
  <c r="H7" i="13"/>
  <c r="C19" i="13"/>
  <c r="C5" i="13"/>
  <c r="C3" i="13"/>
  <c r="C7" i="13"/>
  <c r="I7" i="13"/>
  <c r="F7" i="13"/>
  <c r="J7" i="13"/>
  <c r="L7" i="13"/>
  <c r="G7" i="13"/>
  <c r="K7" i="13"/>
  <c r="J18" i="32"/>
  <c r="J7" i="32"/>
  <c r="M18" i="32"/>
  <c r="M7" i="32"/>
  <c r="M6" i="32"/>
  <c r="J6" i="32"/>
  <c r="G667" i="63" l="1"/>
  <c r="G666" i="63"/>
  <c r="I666" i="63" s="1"/>
  <c r="G668" i="63"/>
  <c r="I668" i="63" s="1"/>
  <c r="G662" i="63"/>
  <c r="G661" i="63"/>
  <c r="G660" i="63"/>
  <c r="I660" i="63" s="1"/>
  <c r="G663" i="63"/>
  <c r="I663" i="63" s="1"/>
  <c r="G664" i="63"/>
  <c r="I664" i="63" s="1"/>
  <c r="G665" i="63"/>
  <c r="I665" i="63" s="1"/>
  <c r="J30" i="6"/>
  <c r="F32" i="6"/>
  <c r="I234" i="5" l="1"/>
  <c r="I232" i="5"/>
  <c r="I236" i="5"/>
  <c r="I231" i="5"/>
  <c r="I235" i="5"/>
  <c r="I233" i="5"/>
  <c r="G652" i="63" l="1"/>
  <c r="G656" i="63"/>
  <c r="G658" i="63"/>
  <c r="I658" i="63" s="1"/>
  <c r="G659" i="63"/>
  <c r="I659" i="63" s="1"/>
  <c r="G653" i="63"/>
  <c r="I653" i="63" s="1"/>
  <c r="G654" i="63"/>
  <c r="I654" i="63" s="1"/>
  <c r="G655" i="63"/>
  <c r="I655" i="63" s="1"/>
  <c r="G657" i="63"/>
  <c r="I657" i="63" s="1"/>
  <c r="G639" i="63"/>
  <c r="G638" i="63"/>
  <c r="I638" i="63" s="1"/>
  <c r="G640" i="63"/>
  <c r="I640" i="63" s="1"/>
  <c r="G645" i="63"/>
  <c r="G648" i="63"/>
  <c r="G646" i="63"/>
  <c r="I646" i="63" s="1"/>
  <c r="G649" i="63"/>
  <c r="I649" i="63" s="1"/>
  <c r="G650" i="63"/>
  <c r="I650" i="63" s="1"/>
  <c r="G651" i="63"/>
  <c r="I651" i="63" s="1"/>
  <c r="G647" i="63"/>
  <c r="G644" i="63"/>
  <c r="I644" i="63" s="1"/>
  <c r="G626" i="63"/>
  <c r="G624" i="63"/>
  <c r="G623" i="63"/>
  <c r="I623" i="63" s="1"/>
  <c r="G627" i="63"/>
  <c r="I627" i="63" s="1"/>
  <c r="G625" i="63"/>
  <c r="G628" i="63"/>
  <c r="I628" i="63" s="1"/>
  <c r="G629" i="63"/>
  <c r="I629" i="63" s="1"/>
  <c r="G630" i="63"/>
  <c r="I630" i="63" s="1"/>
  <c r="G632" i="63"/>
  <c r="G633" i="63"/>
  <c r="G634" i="63"/>
  <c r="I634" i="63" s="1"/>
  <c r="G635" i="63"/>
  <c r="I635" i="63" s="1"/>
  <c r="G636" i="63"/>
  <c r="I636" i="63" s="1"/>
  <c r="G637" i="63"/>
  <c r="I637" i="63" s="1"/>
  <c r="G631" i="63"/>
  <c r="I631" i="63" s="1"/>
  <c r="G641" i="63"/>
  <c r="G643" i="63"/>
  <c r="G642" i="63"/>
  <c r="I642" i="63" s="1"/>
  <c r="E498" i="60"/>
  <c r="G498" i="60" s="1"/>
  <c r="E497" i="60"/>
  <c r="G497" i="60" s="1"/>
  <c r="E496" i="60"/>
  <c r="G496" i="60" s="1"/>
  <c r="E493" i="60"/>
  <c r="G493" i="60" s="1"/>
  <c r="E492" i="60"/>
  <c r="G492" i="60" s="1"/>
  <c r="E503" i="60"/>
  <c r="G503" i="60" s="1"/>
  <c r="E504" i="60"/>
  <c r="G504" i="60" s="1"/>
  <c r="E502" i="60"/>
  <c r="G502" i="60" s="1"/>
  <c r="E500" i="60"/>
  <c r="G500" i="60" s="1"/>
  <c r="E501" i="60"/>
  <c r="G501" i="60" s="1"/>
  <c r="E499" i="60"/>
  <c r="G499" i="60" s="1"/>
  <c r="E494" i="60"/>
  <c r="G494" i="60" s="1"/>
  <c r="E495" i="60"/>
  <c r="G495" i="60" s="1"/>
  <c r="D39" i="6"/>
  <c r="C16" i="13"/>
  <c r="C12" i="13"/>
  <c r="C14" i="13"/>
  <c r="H33" i="6"/>
  <c r="H31" i="6"/>
  <c r="C13" i="13"/>
  <c r="D33" i="6"/>
  <c r="D31" i="6"/>
  <c r="C18" i="13"/>
  <c r="C17" i="13"/>
  <c r="C15" i="13"/>
  <c r="D32" i="6"/>
  <c r="C10" i="13"/>
  <c r="D34" i="6"/>
  <c r="H32" i="6"/>
  <c r="C11" i="13"/>
  <c r="H34" i="6"/>
  <c r="H30" i="6"/>
  <c r="D30" i="6"/>
  <c r="L340" i="39"/>
  <c r="L296" i="39"/>
  <c r="J325" i="39"/>
  <c r="I337" i="39"/>
  <c r="H368" i="39"/>
  <c r="K226" i="39"/>
  <c r="J333" i="39"/>
  <c r="H301" i="39"/>
  <c r="I234" i="39"/>
  <c r="K361" i="39"/>
  <c r="H416" i="39"/>
  <c r="I226" i="39"/>
  <c r="I269" i="39"/>
  <c r="H298" i="39"/>
  <c r="I111" i="39"/>
  <c r="L287" i="39"/>
  <c r="I446" i="39"/>
  <c r="J234" i="39"/>
  <c r="L345" i="39"/>
  <c r="L307" i="39"/>
  <c r="H366" i="39"/>
  <c r="K217" i="39"/>
  <c r="K119" i="39"/>
  <c r="K313" i="39"/>
  <c r="L329" i="39"/>
  <c r="J346" i="39"/>
  <c r="K355" i="39"/>
  <c r="L326" i="39"/>
  <c r="I102" i="39"/>
  <c r="I303" i="39"/>
  <c r="I381" i="39"/>
  <c r="I327" i="39"/>
  <c r="H396" i="39"/>
  <c r="J252" i="39"/>
  <c r="I361" i="39"/>
  <c r="L352" i="39"/>
  <c r="J238" i="39"/>
  <c r="H311" i="39"/>
  <c r="J107" i="39"/>
  <c r="J465" i="39"/>
  <c r="K327" i="39"/>
  <c r="I233" i="39"/>
  <c r="I100" i="39"/>
  <c r="H327" i="39"/>
  <c r="K224" i="39"/>
  <c r="I228" i="39"/>
  <c r="H278" i="39"/>
  <c r="L113" i="39"/>
  <c r="K271" i="39"/>
  <c r="I467" i="39"/>
  <c r="J324" i="39"/>
  <c r="J94" i="39"/>
  <c r="J110" i="39"/>
  <c r="K116" i="39"/>
  <c r="I348" i="39"/>
  <c r="I279" i="39"/>
  <c r="L89" i="39"/>
  <c r="J340" i="39"/>
  <c r="J288" i="39"/>
  <c r="H332" i="39"/>
  <c r="I366" i="39"/>
  <c r="H308" i="39"/>
  <c r="K389" i="39"/>
  <c r="L258" i="39"/>
  <c r="I217" i="39"/>
  <c r="I290" i="39"/>
  <c r="K342" i="39"/>
  <c r="K236" i="39"/>
  <c r="L397" i="39"/>
  <c r="J342" i="39"/>
  <c r="J374" i="39"/>
  <c r="K336" i="39"/>
  <c r="K93" i="39"/>
  <c r="L369" i="39"/>
  <c r="L240" i="39"/>
  <c r="H276" i="39"/>
  <c r="K349" i="39"/>
  <c r="K323" i="39"/>
  <c r="K111" i="39"/>
  <c r="H344" i="39"/>
  <c r="K310" i="39"/>
  <c r="K425" i="39"/>
  <c r="I379" i="39"/>
  <c r="K118" i="39"/>
  <c r="I227" i="39"/>
  <c r="I439" i="39"/>
  <c r="J378" i="39"/>
  <c r="I329" i="39"/>
  <c r="L458" i="39"/>
  <c r="J282" i="39"/>
  <c r="K194" i="39"/>
  <c r="J402" i="39"/>
  <c r="J358" i="39"/>
  <c r="I370" i="39"/>
  <c r="I344" i="39"/>
  <c r="L449" i="39"/>
  <c r="K448" i="39"/>
  <c r="H415" i="39"/>
  <c r="J420" i="39"/>
  <c r="I450" i="39"/>
  <c r="H456" i="39"/>
  <c r="H191" i="39"/>
  <c r="J117" i="39"/>
  <c r="J108" i="39"/>
  <c r="L226" i="39"/>
  <c r="I411" i="39"/>
  <c r="K385" i="39"/>
  <c r="L360" i="39"/>
  <c r="K245" i="39"/>
  <c r="H100" i="39"/>
  <c r="L355" i="39"/>
  <c r="J220" i="39"/>
  <c r="K335" i="39"/>
  <c r="H310" i="39"/>
  <c r="L466" i="39"/>
  <c r="H96" i="39"/>
  <c r="K353" i="39"/>
  <c r="I254" i="39"/>
  <c r="K308" i="39"/>
  <c r="L224" i="39"/>
  <c r="K293" i="39"/>
  <c r="L392" i="39"/>
  <c r="J231" i="39"/>
  <c r="L101" i="39"/>
  <c r="L286" i="39"/>
  <c r="J226" i="39"/>
  <c r="L238" i="39"/>
  <c r="L225" i="39"/>
  <c r="L344" i="39"/>
  <c r="K288" i="39"/>
  <c r="H220" i="39"/>
  <c r="K232" i="39"/>
  <c r="L105" i="39"/>
  <c r="H234" i="39"/>
  <c r="I107" i="39"/>
  <c r="H411" i="39"/>
  <c r="J359" i="39"/>
  <c r="I268" i="39"/>
  <c r="K230" i="39"/>
  <c r="L309" i="39"/>
  <c r="H194" i="39"/>
  <c r="J284" i="39"/>
  <c r="L88" i="39"/>
  <c r="H292" i="39"/>
  <c r="I397" i="39"/>
  <c r="H331" i="39"/>
  <c r="H241" i="39"/>
  <c r="L302" i="39"/>
  <c r="J380" i="39"/>
  <c r="L91" i="39"/>
  <c r="L420" i="39"/>
  <c r="K239" i="39"/>
  <c r="H467" i="39"/>
  <c r="H297" i="39"/>
  <c r="K382" i="39"/>
  <c r="H233" i="39"/>
  <c r="H106" i="39"/>
  <c r="H93" i="39"/>
  <c r="H436" i="39"/>
  <c r="I343" i="39"/>
  <c r="H231" i="39"/>
  <c r="K88" i="39"/>
  <c r="J385" i="39"/>
  <c r="L343" i="39"/>
  <c r="J240" i="39"/>
  <c r="I99" i="39"/>
  <c r="J222" i="39"/>
  <c r="H362" i="39"/>
  <c r="H252" i="39"/>
  <c r="H343" i="39"/>
  <c r="L293" i="39"/>
  <c r="H221" i="39"/>
  <c r="I101" i="39"/>
  <c r="L350" i="39"/>
  <c r="L289" i="39"/>
  <c r="J446" i="39"/>
  <c r="L115" i="39"/>
  <c r="J425" i="39"/>
  <c r="H232" i="39"/>
  <c r="H342" i="39"/>
  <c r="K108" i="39"/>
  <c r="J417" i="39"/>
  <c r="L301" i="39"/>
  <c r="L357" i="39"/>
  <c r="K379" i="39"/>
  <c r="J87" i="39"/>
  <c r="L270" i="39"/>
  <c r="J223" i="39"/>
  <c r="K90" i="39"/>
  <c r="K266" i="39"/>
  <c r="H358" i="39"/>
  <c r="I420" i="39"/>
  <c r="I238" i="39"/>
  <c r="L386" i="39"/>
  <c r="K409" i="39"/>
  <c r="K249" i="39"/>
  <c r="J449" i="39"/>
  <c r="K381" i="39"/>
  <c r="L464" i="39"/>
  <c r="J389" i="39"/>
  <c r="L106" i="39"/>
  <c r="K436" i="39"/>
  <c r="I262" i="39"/>
  <c r="H374" i="39"/>
  <c r="J297" i="39"/>
  <c r="J387" i="39"/>
  <c r="H256" i="39"/>
  <c r="L400" i="39"/>
  <c r="I442" i="39"/>
  <c r="I456" i="39"/>
  <c r="K234" i="39"/>
  <c r="J285" i="39"/>
  <c r="L116" i="39"/>
  <c r="H414" i="39"/>
  <c r="K253" i="39"/>
  <c r="J211" i="39"/>
  <c r="L419" i="39"/>
  <c r="L90" i="39"/>
  <c r="L303" i="39"/>
  <c r="J268" i="39"/>
  <c r="J280" i="39"/>
  <c r="J463" i="39"/>
  <c r="L217" i="39"/>
  <c r="K91" i="39"/>
  <c r="K333" i="39"/>
  <c r="K107" i="39"/>
  <c r="H304" i="39"/>
  <c r="K369" i="39"/>
  <c r="K99" i="39"/>
  <c r="I237" i="39"/>
  <c r="I328" i="39"/>
  <c r="L110" i="39"/>
  <c r="I360" i="39"/>
  <c r="L236" i="39"/>
  <c r="H284" i="39"/>
  <c r="I219" i="39"/>
  <c r="J363" i="39"/>
  <c r="H330" i="39"/>
  <c r="H97" i="39"/>
  <c r="L304" i="39"/>
  <c r="L437" i="39"/>
  <c r="K354" i="39"/>
  <c r="H266" i="39"/>
  <c r="L310" i="39"/>
  <c r="H378" i="39"/>
  <c r="K110" i="39"/>
  <c r="K344" i="39"/>
  <c r="K238" i="39"/>
  <c r="I309" i="39"/>
  <c r="L276" i="39"/>
  <c r="K380" i="39"/>
  <c r="I326" i="39"/>
  <c r="I363" i="39"/>
  <c r="H314" i="39"/>
  <c r="I292" i="39"/>
  <c r="J98" i="39"/>
  <c r="J241" i="39"/>
  <c r="I356" i="39"/>
  <c r="K299" i="39"/>
  <c r="H268" i="39"/>
  <c r="H383" i="39"/>
  <c r="H94" i="39"/>
  <c r="K447" i="39"/>
  <c r="I109" i="39"/>
  <c r="H380" i="39"/>
  <c r="J228" i="39"/>
  <c r="K279" i="39"/>
  <c r="K437" i="39"/>
  <c r="L298" i="39"/>
  <c r="L221" i="39"/>
  <c r="K218" i="39"/>
  <c r="K366" i="39"/>
  <c r="L255" i="39"/>
  <c r="K371" i="39"/>
  <c r="K287" i="39"/>
  <c r="L378" i="39"/>
  <c r="J368" i="39"/>
  <c r="H372" i="39"/>
  <c r="H103" i="39"/>
  <c r="I285" i="39"/>
  <c r="I291" i="39"/>
  <c r="K431" i="39"/>
  <c r="H239" i="39"/>
  <c r="K278" i="39"/>
  <c r="H454" i="39"/>
  <c r="I352" i="39"/>
  <c r="H279" i="39"/>
  <c r="J370" i="39"/>
  <c r="I223" i="39"/>
  <c r="K304" i="39"/>
  <c r="I350" i="39"/>
  <c r="J308" i="39"/>
  <c r="I224" i="39"/>
  <c r="K106" i="39"/>
  <c r="I256" i="39"/>
  <c r="I367" i="39"/>
  <c r="L272" i="39"/>
  <c r="I402" i="39"/>
  <c r="H455" i="39"/>
  <c r="J99" i="39"/>
  <c r="I459" i="39"/>
  <c r="K263" i="39"/>
  <c r="H258" i="39"/>
  <c r="H457" i="39"/>
  <c r="L452" i="39"/>
  <c r="J199" i="39"/>
  <c r="J200" i="39"/>
  <c r="I208" i="39"/>
  <c r="J257" i="39"/>
  <c r="H300" i="39"/>
  <c r="L456" i="39"/>
  <c r="H423" i="39"/>
  <c r="L202" i="39"/>
  <c r="H363" i="39"/>
  <c r="H446" i="39"/>
  <c r="L431" i="39"/>
  <c r="L323" i="39"/>
  <c r="J337" i="39"/>
  <c r="H377" i="39"/>
  <c r="K240" i="39"/>
  <c r="J272" i="39"/>
  <c r="I307" i="39"/>
  <c r="H285" i="39"/>
  <c r="I235" i="39"/>
  <c r="J376" i="39"/>
  <c r="K281" i="39"/>
  <c r="L291" i="39"/>
  <c r="L104" i="39"/>
  <c r="K427" i="39"/>
  <c r="I298" i="39"/>
  <c r="I372" i="39"/>
  <c r="H225" i="39"/>
  <c r="H340" i="39"/>
  <c r="L111" i="39"/>
  <c r="H283" i="39"/>
  <c r="L306" i="39"/>
  <c r="J422" i="39"/>
  <c r="I116" i="39"/>
  <c r="J392" i="39"/>
  <c r="K284" i="39"/>
  <c r="I267" i="39"/>
  <c r="J341" i="39"/>
  <c r="J343" i="39"/>
  <c r="J309" i="39"/>
  <c r="H346" i="39"/>
  <c r="H291" i="39"/>
  <c r="H348" i="39"/>
  <c r="H280" i="39"/>
  <c r="H367" i="39"/>
  <c r="I201" i="39"/>
  <c r="K443" i="39"/>
  <c r="L371" i="39"/>
  <c r="I336" i="39"/>
  <c r="L282" i="39"/>
  <c r="L372" i="39"/>
  <c r="L292" i="39"/>
  <c r="K291" i="39"/>
  <c r="K332" i="39"/>
  <c r="J328" i="39"/>
  <c r="H88" i="39"/>
  <c r="I416" i="39"/>
  <c r="H390" i="39"/>
  <c r="H253" i="39"/>
  <c r="H281" i="39"/>
  <c r="L368" i="39"/>
  <c r="H226" i="39"/>
  <c r="K286" i="39"/>
  <c r="I229" i="39"/>
  <c r="L308" i="39"/>
  <c r="K309" i="39"/>
  <c r="H375" i="39"/>
  <c r="H460" i="39"/>
  <c r="I325" i="39"/>
  <c r="H329" i="39"/>
  <c r="H376" i="39"/>
  <c r="L266" i="39"/>
  <c r="J339" i="39"/>
  <c r="I311" i="39"/>
  <c r="L404" i="39"/>
  <c r="K296" i="39"/>
  <c r="I280" i="39"/>
  <c r="I412" i="39"/>
  <c r="H101" i="39"/>
  <c r="J217" i="39"/>
  <c r="I289" i="39"/>
  <c r="I88" i="39"/>
  <c r="L290" i="39"/>
  <c r="K269" i="39"/>
  <c r="I239" i="39"/>
  <c r="L273" i="39"/>
  <c r="K292" i="39"/>
  <c r="J409" i="39"/>
  <c r="K416" i="39"/>
  <c r="L430" i="39"/>
  <c r="I415" i="39"/>
  <c r="H389" i="39"/>
  <c r="J452" i="39"/>
  <c r="K227" i="39"/>
  <c r="H245" i="39"/>
  <c r="J103" i="39"/>
  <c r="J357" i="39"/>
  <c r="K411" i="39"/>
  <c r="K406" i="39"/>
  <c r="J375" i="39"/>
  <c r="H420" i="39"/>
  <c r="K461" i="39"/>
  <c r="K429" i="39"/>
  <c r="I246" i="39"/>
  <c r="J386" i="39"/>
  <c r="J116" i="39"/>
  <c r="J111" i="39"/>
  <c r="J443" i="39"/>
  <c r="H242" i="39"/>
  <c r="H425" i="39"/>
  <c r="J86" i="39"/>
  <c r="L403" i="39"/>
  <c r="K360" i="39"/>
  <c r="J415" i="39"/>
  <c r="I104" i="39"/>
  <c r="J307" i="39"/>
  <c r="J245" i="39"/>
  <c r="K216" i="39"/>
  <c r="I97" i="39"/>
  <c r="K372" i="39"/>
  <c r="L284" i="39"/>
  <c r="I383" i="39"/>
  <c r="K220" i="39"/>
  <c r="K377" i="39"/>
  <c r="J301" i="39"/>
  <c r="K235" i="39"/>
  <c r="K275" i="39"/>
  <c r="L351" i="39"/>
  <c r="K386" i="39"/>
  <c r="K358" i="39"/>
  <c r="L353" i="39"/>
  <c r="K311" i="39"/>
  <c r="L356" i="39"/>
  <c r="J351" i="39"/>
  <c r="H288" i="39"/>
  <c r="I98" i="39"/>
  <c r="I355" i="39"/>
  <c r="L342" i="39"/>
  <c r="L262" i="39"/>
  <c r="H355" i="39"/>
  <c r="L359" i="39"/>
  <c r="I444" i="39"/>
  <c r="K350" i="39"/>
  <c r="L228" i="39"/>
  <c r="J97" i="39"/>
  <c r="J350" i="39"/>
  <c r="L374" i="39"/>
  <c r="H117" i="39"/>
  <c r="I468" i="39"/>
  <c r="I451" i="39"/>
  <c r="J225" i="39"/>
  <c r="K307" i="39"/>
  <c r="K103" i="39"/>
  <c r="H302" i="39"/>
  <c r="H269" i="39"/>
  <c r="L341" i="39"/>
  <c r="H335" i="39"/>
  <c r="K289" i="39"/>
  <c r="J398" i="39"/>
  <c r="J348" i="39"/>
  <c r="H215" i="39"/>
  <c r="H244" i="39"/>
  <c r="K384" i="39"/>
  <c r="K376" i="39"/>
  <c r="L327" i="39"/>
  <c r="I301" i="39"/>
  <c r="L358" i="39"/>
  <c r="K305" i="39"/>
  <c r="K301" i="39"/>
  <c r="L274" i="39"/>
  <c r="K215" i="39"/>
  <c r="I373" i="39"/>
  <c r="L337" i="39"/>
  <c r="H373" i="39"/>
  <c r="K348" i="39"/>
  <c r="J118" i="39"/>
  <c r="J466" i="39"/>
  <c r="I294" i="39"/>
  <c r="K339" i="39"/>
  <c r="J236" i="39"/>
  <c r="I334" i="39"/>
  <c r="I371" i="39"/>
  <c r="K347" i="39"/>
  <c r="K442" i="39"/>
  <c r="H424" i="39"/>
  <c r="I424" i="39"/>
  <c r="L426" i="39"/>
  <c r="J298" i="39"/>
  <c r="I403" i="39"/>
  <c r="K346" i="39"/>
  <c r="I278" i="39"/>
  <c r="H333" i="39"/>
  <c r="I220" i="39"/>
  <c r="H111" i="39"/>
  <c r="J269" i="39"/>
  <c r="I463" i="39"/>
  <c r="I295" i="39"/>
  <c r="H399" i="39"/>
  <c r="J455" i="39"/>
  <c r="I390" i="39"/>
  <c r="H462" i="39"/>
  <c r="H406" i="39"/>
  <c r="I211" i="39"/>
  <c r="J338" i="39"/>
  <c r="I414" i="39"/>
  <c r="I275" i="39"/>
  <c r="J230" i="39"/>
  <c r="L212" i="39"/>
  <c r="K102" i="39"/>
  <c r="K285" i="39"/>
  <c r="L334" i="39"/>
  <c r="L428" i="39"/>
  <c r="H353" i="39"/>
  <c r="I112" i="39"/>
  <c r="I103" i="39"/>
  <c r="J102" i="39"/>
  <c r="H238" i="39"/>
  <c r="H328" i="39"/>
  <c r="J294" i="39"/>
  <c r="J311" i="39"/>
  <c r="H323" i="39"/>
  <c r="I296" i="39"/>
  <c r="H451" i="39"/>
  <c r="K300" i="39"/>
  <c r="J393" i="39"/>
  <c r="J105" i="39"/>
  <c r="I106" i="39"/>
  <c r="I231" i="39"/>
  <c r="I300" i="39"/>
  <c r="H99" i="39"/>
  <c r="L268" i="39"/>
  <c r="H347" i="39"/>
  <c r="L370" i="39"/>
  <c r="J114" i="39"/>
  <c r="I417" i="39"/>
  <c r="I91" i="39"/>
  <c r="L457" i="39"/>
  <c r="H381" i="39"/>
  <c r="L415" i="39"/>
  <c r="I93" i="39"/>
  <c r="K430" i="39"/>
  <c r="L331" i="39"/>
  <c r="K352" i="39"/>
  <c r="I110" i="39"/>
  <c r="K270" i="39"/>
  <c r="H110" i="39"/>
  <c r="J119" i="39"/>
  <c r="H435" i="39"/>
  <c r="J304" i="39"/>
  <c r="H388" i="39"/>
  <c r="H274" i="39"/>
  <c r="J216" i="39"/>
  <c r="I330" i="39"/>
  <c r="K359" i="39"/>
  <c r="I324" i="39"/>
  <c r="K120" i="39"/>
  <c r="J88" i="39"/>
  <c r="I410" i="39"/>
  <c r="H379" i="39"/>
  <c r="J305" i="39"/>
  <c r="H217" i="39"/>
  <c r="J291" i="39"/>
  <c r="J292" i="39"/>
  <c r="K282" i="39"/>
  <c r="H95" i="39"/>
  <c r="J276" i="39"/>
  <c r="H272" i="39"/>
  <c r="K290" i="39"/>
  <c r="J332" i="39"/>
  <c r="L354" i="39"/>
  <c r="H282" i="39"/>
  <c r="I299" i="39"/>
  <c r="H230" i="39"/>
  <c r="I189" i="39"/>
  <c r="L295" i="39"/>
  <c r="J326" i="39"/>
  <c r="K334" i="39"/>
  <c r="K225" i="39"/>
  <c r="K100" i="39"/>
  <c r="H271" i="39"/>
  <c r="I440" i="39"/>
  <c r="L390" i="39"/>
  <c r="L417" i="39"/>
  <c r="K392" i="39"/>
  <c r="K400" i="39"/>
  <c r="K233" i="39"/>
  <c r="J306" i="39"/>
  <c r="L218" i="39"/>
  <c r="L98" i="39"/>
  <c r="I288" i="39"/>
  <c r="K241" i="39"/>
  <c r="H229" i="39"/>
  <c r="L223" i="39"/>
  <c r="L86" i="39"/>
  <c r="L441" i="39"/>
  <c r="I209" i="39"/>
  <c r="K395" i="39"/>
  <c r="K97" i="39"/>
  <c r="K463" i="39"/>
  <c r="K412" i="39"/>
  <c r="H303" i="39"/>
  <c r="L407" i="39"/>
  <c r="I113" i="39"/>
  <c r="J295" i="39"/>
  <c r="L294" i="39"/>
  <c r="H104" i="39"/>
  <c r="J429" i="39"/>
  <c r="L465" i="39"/>
  <c r="H294" i="39"/>
  <c r="H408" i="39"/>
  <c r="L251" i="39"/>
  <c r="I448" i="39"/>
  <c r="K407" i="39"/>
  <c r="H387" i="39"/>
  <c r="I347" i="39"/>
  <c r="K265" i="39"/>
  <c r="J229" i="39"/>
  <c r="K101" i="39"/>
  <c r="H116" i="39"/>
  <c r="L232" i="39"/>
  <c r="H325" i="39"/>
  <c r="K362" i="39"/>
  <c r="I323" i="39"/>
  <c r="I271" i="39"/>
  <c r="H114" i="39"/>
  <c r="J266" i="39"/>
  <c r="H326" i="39"/>
  <c r="L230" i="39"/>
  <c r="J219" i="39"/>
  <c r="I305" i="39"/>
  <c r="L248" i="39"/>
  <c r="L324" i="39"/>
  <c r="I293" i="39"/>
  <c r="J349" i="39"/>
  <c r="H345" i="39"/>
  <c r="J232" i="39"/>
  <c r="K283" i="39"/>
  <c r="J90" i="39"/>
  <c r="K345" i="39"/>
  <c r="J412" i="39"/>
  <c r="J92" i="39"/>
  <c r="K341" i="39"/>
  <c r="K367" i="39"/>
  <c r="I346" i="39"/>
  <c r="I89" i="39"/>
  <c r="I310" i="39"/>
  <c r="I398" i="39"/>
  <c r="H309" i="39"/>
  <c r="H401" i="39"/>
  <c r="I221" i="39"/>
  <c r="I380" i="39"/>
  <c r="K223" i="39"/>
  <c r="J352" i="39"/>
  <c r="L107" i="39"/>
  <c r="L411" i="39"/>
  <c r="I333" i="39"/>
  <c r="H222" i="39"/>
  <c r="I358" i="39"/>
  <c r="H216" i="39"/>
  <c r="H287" i="39"/>
  <c r="I281" i="39"/>
  <c r="H351" i="39"/>
  <c r="L333" i="39"/>
  <c r="J360" i="39"/>
  <c r="I335" i="39"/>
  <c r="I375" i="39"/>
  <c r="J112" i="39"/>
  <c r="H430" i="39"/>
  <c r="J279" i="39"/>
  <c r="K328" i="39"/>
  <c r="K302" i="39"/>
  <c r="K114" i="39"/>
  <c r="H354" i="39"/>
  <c r="I340" i="39"/>
  <c r="I86" i="39"/>
  <c r="L114" i="39"/>
  <c r="J277" i="39"/>
  <c r="K92" i="39"/>
  <c r="J237" i="39"/>
  <c r="H120" i="39"/>
  <c r="L361" i="39"/>
  <c r="I438" i="39"/>
  <c r="K457" i="39"/>
  <c r="L332" i="39"/>
  <c r="H290" i="39"/>
  <c r="I369" i="39"/>
  <c r="J289" i="39"/>
  <c r="L299" i="39"/>
  <c r="L94" i="39"/>
  <c r="I302" i="39"/>
  <c r="J395" i="39"/>
  <c r="L100" i="39"/>
  <c r="K228" i="39"/>
  <c r="J267" i="39"/>
  <c r="H338" i="39"/>
  <c r="K312" i="39"/>
  <c r="J410" i="39"/>
  <c r="K221" i="39"/>
  <c r="I236" i="39"/>
  <c r="L305" i="39"/>
  <c r="J353" i="39"/>
  <c r="L365" i="39"/>
  <c r="I430" i="39"/>
  <c r="L118" i="39"/>
  <c r="H289" i="39"/>
  <c r="L256" i="39"/>
  <c r="K378" i="39"/>
  <c r="J345" i="39"/>
  <c r="I378" i="39"/>
  <c r="I435" i="39"/>
  <c r="H391" i="39"/>
  <c r="I270" i="39"/>
  <c r="H419" i="39"/>
  <c r="K391" i="39"/>
  <c r="J379" i="39"/>
  <c r="J218" i="39"/>
  <c r="H108" i="39"/>
  <c r="L120" i="39"/>
  <c r="I283" i="39"/>
  <c r="J250" i="39"/>
  <c r="J109" i="39"/>
  <c r="H115" i="39"/>
  <c r="I240" i="39"/>
  <c r="I94" i="39"/>
  <c r="L461" i="39"/>
  <c r="I400" i="39"/>
  <c r="H299" i="39"/>
  <c r="J336" i="39"/>
  <c r="K252" i="39"/>
  <c r="I426" i="39"/>
  <c r="K440" i="39"/>
  <c r="J243" i="39"/>
  <c r="L312" i="39"/>
  <c r="J433" i="39"/>
  <c r="I376" i="39"/>
  <c r="H246" i="39"/>
  <c r="K264" i="39"/>
  <c r="J189" i="39"/>
  <c r="H421" i="39"/>
  <c r="L424" i="39"/>
  <c r="J283" i="39"/>
  <c r="I216" i="39"/>
  <c r="L450" i="39"/>
  <c r="K444" i="39"/>
  <c r="K398" i="39"/>
  <c r="J434" i="39"/>
  <c r="H418" i="39"/>
  <c r="K248" i="39"/>
  <c r="H247" i="39"/>
  <c r="I193" i="39"/>
  <c r="H119" i="39"/>
  <c r="H190" i="39"/>
  <c r="H219" i="39"/>
  <c r="H98" i="39"/>
  <c r="L216" i="39"/>
  <c r="L231" i="39"/>
  <c r="K467" i="39"/>
  <c r="I466" i="39"/>
  <c r="K338" i="39"/>
  <c r="H199" i="39"/>
  <c r="K456" i="39"/>
  <c r="J383" i="39"/>
  <c r="K415" i="39"/>
  <c r="J406" i="39"/>
  <c r="L433" i="39"/>
  <c r="K414" i="39"/>
  <c r="I205" i="39"/>
  <c r="K330" i="39"/>
  <c r="K464" i="39"/>
  <c r="K201" i="39"/>
  <c r="H349" i="39"/>
  <c r="J456" i="39"/>
  <c r="I441" i="39"/>
  <c r="L396" i="39"/>
  <c r="K388" i="39"/>
  <c r="K441" i="39"/>
  <c r="K113" i="39"/>
  <c r="J381" i="39"/>
  <c r="H350" i="39"/>
  <c r="K86" i="39"/>
  <c r="J314" i="39"/>
  <c r="J100" i="39"/>
  <c r="L271" i="39"/>
  <c r="H365" i="39"/>
  <c r="I409" i="39"/>
  <c r="I431" i="39"/>
  <c r="J101" i="39"/>
  <c r="I408" i="39"/>
  <c r="L108" i="39"/>
  <c r="L435" i="39"/>
  <c r="H369" i="39"/>
  <c r="K202" i="39"/>
  <c r="H259" i="39"/>
  <c r="J361" i="39"/>
  <c r="I266" i="39"/>
  <c r="K404" i="39"/>
  <c r="J365" i="39"/>
  <c r="H200" i="39"/>
  <c r="J287" i="39"/>
  <c r="I213" i="39"/>
  <c r="J458" i="39"/>
  <c r="K250" i="39"/>
  <c r="L389" i="39"/>
  <c r="I245" i="39"/>
  <c r="L209" i="39"/>
  <c r="K195" i="39"/>
  <c r="K193" i="39"/>
  <c r="K205" i="39"/>
  <c r="I250" i="39"/>
  <c r="L261" i="39"/>
  <c r="J256" i="39"/>
  <c r="I92" i="39"/>
  <c r="K418" i="39"/>
  <c r="L235" i="39"/>
  <c r="I258" i="39"/>
  <c r="I353" i="39"/>
  <c r="H118" i="39"/>
  <c r="K399" i="39"/>
  <c r="H453" i="39"/>
  <c r="K424" i="39"/>
  <c r="J424" i="39"/>
  <c r="L200" i="39"/>
  <c r="H339" i="39"/>
  <c r="J106" i="39"/>
  <c r="K458" i="39"/>
  <c r="I120" i="39"/>
  <c r="L429" i="39"/>
  <c r="K105" i="39"/>
  <c r="L349" i="39"/>
  <c r="L243" i="39"/>
  <c r="J296" i="39"/>
  <c r="H227" i="39"/>
  <c r="K117" i="39"/>
  <c r="L297" i="39"/>
  <c r="L362" i="39"/>
  <c r="J286" i="39"/>
  <c r="J120" i="39"/>
  <c r="I464" i="39"/>
  <c r="L254" i="39"/>
  <c r="I447" i="39"/>
  <c r="L427" i="39"/>
  <c r="K439" i="39"/>
  <c r="L264" i="39"/>
  <c r="H198" i="39"/>
  <c r="L229" i="39"/>
  <c r="K340" i="39"/>
  <c r="L387" i="39"/>
  <c r="I274" i="39"/>
  <c r="I421" i="39"/>
  <c r="K402" i="39"/>
  <c r="H243" i="39"/>
  <c r="J206" i="39"/>
  <c r="L385" i="39"/>
  <c r="I437" i="39"/>
  <c r="I253" i="39"/>
  <c r="I261" i="39"/>
  <c r="K451" i="39"/>
  <c r="L275" i="39"/>
  <c r="J227" i="39"/>
  <c r="J450" i="39"/>
  <c r="I243" i="39"/>
  <c r="K95" i="39"/>
  <c r="I222" i="39"/>
  <c r="K254" i="39"/>
  <c r="L366" i="39"/>
  <c r="J447" i="39"/>
  <c r="I284" i="39"/>
  <c r="J195" i="39"/>
  <c r="J263" i="39"/>
  <c r="I393" i="39"/>
  <c r="I312" i="39"/>
  <c r="H341" i="39"/>
  <c r="L195" i="39"/>
  <c r="H458" i="39"/>
  <c r="I252" i="39"/>
  <c r="L445" i="39"/>
  <c r="J239" i="39"/>
  <c r="K449" i="39"/>
  <c r="H404" i="39"/>
  <c r="H202" i="39"/>
  <c r="K200" i="39"/>
  <c r="I96" i="39"/>
  <c r="K190" i="39"/>
  <c r="H405" i="39"/>
  <c r="I304" i="39"/>
  <c r="K277" i="39"/>
  <c r="L213" i="39"/>
  <c r="I385" i="39"/>
  <c r="L373" i="39"/>
  <c r="I204" i="39"/>
  <c r="J411" i="39"/>
  <c r="I306" i="39"/>
  <c r="K351" i="39"/>
  <c r="I247" i="39"/>
  <c r="H250" i="39"/>
  <c r="H427" i="39"/>
  <c r="J260" i="39"/>
  <c r="H428" i="39"/>
  <c r="I214" i="39"/>
  <c r="L188" i="39"/>
  <c r="I407" i="39"/>
  <c r="K187" i="39"/>
  <c r="H255" i="39"/>
  <c r="K368" i="39"/>
  <c r="H432" i="39"/>
  <c r="L197" i="39"/>
  <c r="L92" i="39"/>
  <c r="J335" i="39"/>
  <c r="K210" i="39"/>
  <c r="J187" i="39"/>
  <c r="I419" i="39"/>
  <c r="I434" i="39"/>
  <c r="L394" i="39"/>
  <c r="H188" i="39"/>
  <c r="L467" i="39"/>
  <c r="K459" i="39"/>
  <c r="K387" i="39"/>
  <c r="L189" i="39"/>
  <c r="I244" i="39"/>
  <c r="L402" i="39"/>
  <c r="J210" i="39"/>
  <c r="L112" i="39"/>
  <c r="H193" i="39"/>
  <c r="L412" i="39"/>
  <c r="H203" i="39"/>
  <c r="L283" i="39"/>
  <c r="J437" i="39"/>
  <c r="I230" i="39"/>
  <c r="L234" i="39"/>
  <c r="H334" i="39"/>
  <c r="I273" i="39"/>
  <c r="J215" i="39"/>
  <c r="H394" i="39"/>
  <c r="L432" i="39"/>
  <c r="I349" i="39"/>
  <c r="K306" i="39"/>
  <c r="H286" i="39"/>
  <c r="J95" i="39"/>
  <c r="I188" i="39"/>
  <c r="H209" i="39"/>
  <c r="K109" i="39"/>
  <c r="I406" i="39"/>
  <c r="J448" i="39"/>
  <c r="J394" i="39"/>
  <c r="H398" i="39"/>
  <c r="H371" i="39"/>
  <c r="H248" i="39"/>
  <c r="J278" i="39"/>
  <c r="I314" i="39"/>
  <c r="L383" i="39"/>
  <c r="I264" i="39"/>
  <c r="J323" i="39"/>
  <c r="L196" i="39"/>
  <c r="K426" i="39"/>
  <c r="L410" i="39"/>
  <c r="J407" i="39"/>
  <c r="K433" i="39"/>
  <c r="K255" i="39"/>
  <c r="J400" i="39"/>
  <c r="K453" i="39"/>
  <c r="J261" i="39"/>
  <c r="H207" i="39"/>
  <c r="I119" i="39"/>
  <c r="J439" i="39"/>
  <c r="K462" i="39"/>
  <c r="H251" i="39"/>
  <c r="H206" i="39"/>
  <c r="J364" i="39"/>
  <c r="L408" i="39"/>
  <c r="K89" i="39"/>
  <c r="J249" i="39"/>
  <c r="H262" i="39"/>
  <c r="K197" i="39"/>
  <c r="I377" i="39"/>
  <c r="J355" i="39"/>
  <c r="L269" i="39"/>
  <c r="L215" i="39"/>
  <c r="H92" i="39"/>
  <c r="K314" i="39"/>
  <c r="K422" i="39"/>
  <c r="L463" i="39"/>
  <c r="H440" i="39"/>
  <c r="L242" i="39"/>
  <c r="J248" i="39"/>
  <c r="I191" i="39"/>
  <c r="H187" i="39"/>
  <c r="L109" i="39"/>
  <c r="H210" i="39"/>
  <c r="H360" i="39"/>
  <c r="I453" i="39"/>
  <c r="J242" i="39"/>
  <c r="H445" i="39"/>
  <c r="J408" i="39"/>
  <c r="I251" i="39"/>
  <c r="I200" i="39"/>
  <c r="H197" i="39"/>
  <c r="I197" i="39"/>
  <c r="H449" i="39"/>
  <c r="K297" i="39"/>
  <c r="L245" i="39"/>
  <c r="L364" i="39"/>
  <c r="H270" i="39"/>
  <c r="H463" i="39"/>
  <c r="L443" i="39"/>
  <c r="I432" i="39"/>
  <c r="K468" i="39"/>
  <c r="L468" i="39"/>
  <c r="J418" i="39"/>
  <c r="K104" i="39"/>
  <c r="H442" i="39"/>
  <c r="K343" i="39"/>
  <c r="I198" i="39"/>
  <c r="L440" i="39"/>
  <c r="L241" i="39"/>
  <c r="K295" i="39"/>
  <c r="H439" i="39"/>
  <c r="L454" i="39"/>
  <c r="I342" i="39"/>
  <c r="J313" i="39"/>
  <c r="H413" i="39"/>
  <c r="H265" i="39"/>
  <c r="I257" i="39"/>
  <c r="J93" i="39"/>
  <c r="J413" i="39"/>
  <c r="I203" i="39"/>
  <c r="J451" i="39"/>
  <c r="H249" i="39"/>
  <c r="J209" i="39"/>
  <c r="L187" i="39"/>
  <c r="L281" i="39"/>
  <c r="I455" i="39"/>
  <c r="L453" i="39"/>
  <c r="J270" i="39"/>
  <c r="J258" i="39"/>
  <c r="H356" i="39"/>
  <c r="K96" i="39"/>
  <c r="H235" i="39"/>
  <c r="L267" i="39"/>
  <c r="K229" i="39"/>
  <c r="K87" i="39"/>
  <c r="K246" i="39"/>
  <c r="J89" i="39"/>
  <c r="H218" i="39"/>
  <c r="J388" i="39"/>
  <c r="K452" i="39"/>
  <c r="J197" i="39"/>
  <c r="K206" i="39"/>
  <c r="H370" i="39"/>
  <c r="J459" i="39"/>
  <c r="J290" i="39"/>
  <c r="L278" i="39"/>
  <c r="H392" i="39"/>
  <c r="K420" i="39"/>
  <c r="J438" i="39"/>
  <c r="H444" i="39"/>
  <c r="K258" i="39"/>
  <c r="H257" i="39"/>
  <c r="L102" i="39"/>
  <c r="H267" i="39"/>
  <c r="L382" i="39"/>
  <c r="J419" i="39"/>
  <c r="L418" i="39"/>
  <c r="L448" i="39"/>
  <c r="L279" i="39"/>
  <c r="H87" i="39"/>
  <c r="I422" i="39"/>
  <c r="H407" i="39"/>
  <c r="L205" i="39"/>
  <c r="I387" i="39"/>
  <c r="I287" i="39"/>
  <c r="L192" i="39"/>
  <c r="K268" i="39"/>
  <c r="K446" i="39"/>
  <c r="L227" i="39"/>
  <c r="H86" i="39"/>
  <c r="K374" i="39"/>
  <c r="K390" i="39"/>
  <c r="H208" i="39"/>
  <c r="I436" i="39"/>
  <c r="K273" i="39"/>
  <c r="L330" i="39"/>
  <c r="I297" i="39"/>
  <c r="L97" i="39"/>
  <c r="L462" i="39"/>
  <c r="I462" i="39"/>
  <c r="H89" i="39"/>
  <c r="J331" i="39"/>
  <c r="L423" i="39"/>
  <c r="H464" i="39"/>
  <c r="J265" i="39"/>
  <c r="J251" i="39"/>
  <c r="L422" i="39"/>
  <c r="I118" i="39"/>
  <c r="J416" i="39"/>
  <c r="J414" i="39"/>
  <c r="I354" i="39"/>
  <c r="K251" i="39"/>
  <c r="K244" i="39"/>
  <c r="K324" i="39"/>
  <c r="H466" i="39"/>
  <c r="K356" i="39"/>
  <c r="K209" i="39"/>
  <c r="L367" i="39"/>
  <c r="L313" i="39"/>
  <c r="L87" i="39"/>
  <c r="H468" i="39"/>
  <c r="I313" i="39"/>
  <c r="I210" i="39"/>
  <c r="K454" i="39"/>
  <c r="H214" i="39"/>
  <c r="H386" i="39"/>
  <c r="L416" i="39"/>
  <c r="I428" i="39"/>
  <c r="J299" i="39"/>
  <c r="L406" i="39"/>
  <c r="J421" i="39"/>
  <c r="J271" i="39"/>
  <c r="J274" i="39"/>
  <c r="K192" i="39"/>
  <c r="J244" i="39"/>
  <c r="L376" i="39"/>
  <c r="K199" i="39"/>
  <c r="K337" i="39"/>
  <c r="J303" i="39"/>
  <c r="K432" i="39"/>
  <c r="J327" i="39"/>
  <c r="J435" i="39"/>
  <c r="K298" i="39"/>
  <c r="H397" i="39"/>
  <c r="K219" i="39"/>
  <c r="H403" i="39"/>
  <c r="L253" i="39"/>
  <c r="J444" i="39"/>
  <c r="K189" i="39"/>
  <c r="H465" i="39"/>
  <c r="J202" i="39"/>
  <c r="K259" i="39"/>
  <c r="H237" i="39"/>
  <c r="J441" i="39"/>
  <c r="L119" i="39"/>
  <c r="I105" i="39"/>
  <c r="J104" i="39"/>
  <c r="L300" i="39"/>
  <c r="I115" i="39"/>
  <c r="J253" i="39"/>
  <c r="I276" i="39"/>
  <c r="I286" i="39"/>
  <c r="H426" i="39"/>
  <c r="K222" i="39"/>
  <c r="L201" i="39"/>
  <c r="I87" i="39"/>
  <c r="K428" i="39"/>
  <c r="J366" i="39"/>
  <c r="K212" i="39"/>
  <c r="I443" i="39"/>
  <c r="J367" i="39"/>
  <c r="I427" i="39"/>
  <c r="L438" i="39"/>
  <c r="J382" i="39"/>
  <c r="J254" i="39"/>
  <c r="I225" i="39"/>
  <c r="H400" i="39"/>
  <c r="L190" i="39"/>
  <c r="I215" i="39"/>
  <c r="J188" i="39"/>
  <c r="H336" i="39"/>
  <c r="J96" i="39"/>
  <c r="H113" i="39"/>
  <c r="K370" i="39"/>
  <c r="K256" i="39"/>
  <c r="H192" i="39"/>
  <c r="L381" i="39"/>
  <c r="H224" i="39"/>
  <c r="H364" i="39"/>
  <c r="J356" i="39"/>
  <c r="J310" i="39"/>
  <c r="I187" i="39"/>
  <c r="L285" i="39"/>
  <c r="L93" i="39"/>
  <c r="H433" i="39"/>
  <c r="H263" i="39"/>
  <c r="L191" i="39"/>
  <c r="L259" i="39"/>
  <c r="H441" i="39"/>
  <c r="L211" i="39"/>
  <c r="K231" i="39"/>
  <c r="J212" i="39"/>
  <c r="I108" i="39"/>
  <c r="J192" i="39"/>
  <c r="L194" i="39"/>
  <c r="K417" i="39"/>
  <c r="I242" i="39"/>
  <c r="L380" i="39"/>
  <c r="I190" i="39"/>
  <c r="L439" i="39"/>
  <c r="H90" i="39"/>
  <c r="I249" i="39"/>
  <c r="K421" i="39"/>
  <c r="K303" i="39"/>
  <c r="K438" i="39"/>
  <c r="K237" i="39"/>
  <c r="I341" i="39"/>
  <c r="K450" i="39"/>
  <c r="K363" i="39"/>
  <c r="L252" i="39"/>
  <c r="I401" i="39"/>
  <c r="J213" i="39"/>
  <c r="L219" i="39"/>
  <c r="L199" i="39"/>
  <c r="K272" i="39"/>
  <c r="J221" i="39"/>
  <c r="L388" i="39"/>
  <c r="H196" i="39"/>
  <c r="J246" i="39"/>
  <c r="I425" i="39"/>
  <c r="L237" i="39"/>
  <c r="I395" i="39"/>
  <c r="I399" i="39"/>
  <c r="I365" i="39"/>
  <c r="H264" i="39"/>
  <c r="L375" i="39"/>
  <c r="I388" i="39"/>
  <c r="K276" i="39"/>
  <c r="H195" i="39"/>
  <c r="L409" i="39"/>
  <c r="I391" i="39"/>
  <c r="K357" i="39"/>
  <c r="L446" i="39"/>
  <c r="K403" i="39"/>
  <c r="I454" i="39"/>
  <c r="H205" i="39"/>
  <c r="K262" i="39"/>
  <c r="L193" i="39"/>
  <c r="H412" i="39"/>
  <c r="K383" i="39"/>
  <c r="J194" i="39"/>
  <c r="K445" i="39"/>
  <c r="L401" i="39"/>
  <c r="L338" i="39"/>
  <c r="L421" i="39"/>
  <c r="L442" i="39"/>
  <c r="J233" i="39"/>
  <c r="J113" i="39"/>
  <c r="J454" i="39"/>
  <c r="L336" i="39"/>
  <c r="I114" i="39"/>
  <c r="L277" i="39"/>
  <c r="L339" i="39"/>
  <c r="J193" i="39"/>
  <c r="I259" i="39"/>
  <c r="L103" i="39"/>
  <c r="L363" i="39"/>
  <c r="J442" i="39"/>
  <c r="I368" i="39"/>
  <c r="J208" i="39"/>
  <c r="J464" i="39"/>
  <c r="J201" i="39"/>
  <c r="I457" i="39"/>
  <c r="K204" i="39"/>
  <c r="K326" i="39"/>
  <c r="L96" i="39"/>
  <c r="K243" i="39"/>
  <c r="H105" i="39"/>
  <c r="K211" i="39"/>
  <c r="H223" i="39"/>
  <c r="J362" i="39"/>
  <c r="I282" i="39"/>
  <c r="K434" i="39"/>
  <c r="I332" i="39"/>
  <c r="K257" i="39"/>
  <c r="K435" i="39"/>
  <c r="K208" i="39"/>
  <c r="J259" i="39"/>
  <c r="J196" i="39"/>
  <c r="I339" i="39"/>
  <c r="K465" i="39"/>
  <c r="H273" i="39"/>
  <c r="H393" i="39"/>
  <c r="L399" i="39"/>
  <c r="K207" i="39"/>
  <c r="H306" i="39"/>
  <c r="H438" i="39"/>
  <c r="J403" i="39"/>
  <c r="K247" i="39"/>
  <c r="H201" i="39"/>
  <c r="J354" i="39"/>
  <c r="J430" i="39"/>
  <c r="K375" i="39"/>
  <c r="J462" i="39"/>
  <c r="L249" i="39"/>
  <c r="J205" i="39"/>
  <c r="L393" i="39"/>
  <c r="I331" i="39"/>
  <c r="K213" i="39"/>
  <c r="L384" i="39"/>
  <c r="H307" i="39"/>
  <c r="K413" i="39"/>
  <c r="H296" i="39"/>
  <c r="H112" i="39"/>
  <c r="H352" i="39"/>
  <c r="L265" i="39"/>
  <c r="L288" i="39"/>
  <c r="I445" i="39"/>
  <c r="I232" i="39"/>
  <c r="I465" i="39"/>
  <c r="I394" i="39"/>
  <c r="J115" i="39"/>
  <c r="K401" i="39"/>
  <c r="L203" i="39"/>
  <c r="K261" i="39"/>
  <c r="I359" i="39"/>
  <c r="I404" i="39"/>
  <c r="J377" i="39"/>
  <c r="I429" i="39"/>
  <c r="H437" i="39"/>
  <c r="I433" i="39"/>
  <c r="L451" i="39"/>
  <c r="I212" i="39"/>
  <c r="L405" i="39"/>
  <c r="L207" i="39"/>
  <c r="L434" i="39"/>
  <c r="J427" i="39"/>
  <c r="L117" i="39"/>
  <c r="K466" i="39"/>
  <c r="H212" i="39"/>
  <c r="K408" i="39"/>
  <c r="H261" i="39"/>
  <c r="I255" i="39"/>
  <c r="J262" i="39"/>
  <c r="I202" i="39"/>
  <c r="H211" i="39"/>
  <c r="K198" i="39"/>
  <c r="K331" i="39"/>
  <c r="L210" i="39"/>
  <c r="J467" i="39"/>
  <c r="I392" i="39"/>
  <c r="J373" i="39"/>
  <c r="I351" i="39"/>
  <c r="L206" i="39"/>
  <c r="L328" i="39"/>
  <c r="L222" i="39"/>
  <c r="I90" i="39"/>
  <c r="I345" i="39"/>
  <c r="H459" i="39"/>
  <c r="I382" i="39"/>
  <c r="J423" i="39"/>
  <c r="I206" i="39"/>
  <c r="L395" i="39"/>
  <c r="I260" i="39"/>
  <c r="L257" i="39"/>
  <c r="H213" i="39"/>
  <c r="L347" i="39"/>
  <c r="J391" i="39"/>
  <c r="K112" i="39"/>
  <c r="I418" i="39"/>
  <c r="J372" i="39"/>
  <c r="H324" i="39"/>
  <c r="L233" i="39"/>
  <c r="L99" i="39"/>
  <c r="H293" i="39"/>
  <c r="L379" i="39"/>
  <c r="K267" i="39"/>
  <c r="K280" i="39"/>
  <c r="L263" i="39"/>
  <c r="J436" i="39"/>
  <c r="H91" i="39"/>
  <c r="J275" i="39"/>
  <c r="H417" i="39"/>
  <c r="J293" i="39"/>
  <c r="L239" i="39"/>
  <c r="I458" i="39"/>
  <c r="H254" i="39"/>
  <c r="J214" i="39"/>
  <c r="L260" i="39"/>
  <c r="L246" i="39"/>
  <c r="J224" i="39"/>
  <c r="L444" i="39"/>
  <c r="K242" i="39"/>
  <c r="J330" i="39"/>
  <c r="J440" i="39"/>
  <c r="I117" i="39"/>
  <c r="J457" i="39"/>
  <c r="L311" i="39"/>
  <c r="L414" i="39"/>
  <c r="I194" i="39"/>
  <c r="J432" i="39"/>
  <c r="J247" i="39"/>
  <c r="H452" i="39"/>
  <c r="I241" i="39"/>
  <c r="H361" i="39"/>
  <c r="J264" i="39"/>
  <c r="J203" i="39"/>
  <c r="I357" i="39"/>
  <c r="I192" i="39"/>
  <c r="H312" i="39"/>
  <c r="J312" i="39"/>
  <c r="J198" i="39"/>
  <c r="J204" i="39"/>
  <c r="K365" i="39"/>
  <c r="H275" i="39"/>
  <c r="J235" i="39"/>
  <c r="J91" i="39"/>
  <c r="I265" i="39"/>
  <c r="I362" i="39"/>
  <c r="L95" i="39"/>
  <c r="H384" i="39"/>
  <c r="I207" i="39"/>
  <c r="L455" i="39"/>
  <c r="H429" i="39"/>
  <c r="I386" i="39"/>
  <c r="L447" i="39"/>
  <c r="H410" i="39"/>
  <c r="K188" i="39"/>
  <c r="I374" i="39"/>
  <c r="J390" i="39"/>
  <c r="J191" i="39"/>
  <c r="I263" i="39"/>
  <c r="I384" i="39"/>
  <c r="H450" i="39"/>
  <c r="K294" i="39"/>
  <c r="I277" i="39"/>
  <c r="L244" i="39"/>
  <c r="J404" i="39"/>
  <c r="H102" i="39"/>
  <c r="K325" i="39"/>
  <c r="I218" i="39"/>
  <c r="K274" i="39"/>
  <c r="L425" i="39"/>
  <c r="H240" i="39"/>
  <c r="J302" i="39"/>
  <c r="I95" i="39"/>
  <c r="I272" i="39"/>
  <c r="J371" i="39"/>
  <c r="H443" i="39"/>
  <c r="J461" i="39"/>
  <c r="K196" i="39"/>
  <c r="L314" i="39"/>
  <c r="J255" i="39"/>
  <c r="H204" i="39"/>
  <c r="H382" i="39"/>
  <c r="K397" i="39"/>
  <c r="J207" i="39"/>
  <c r="L325" i="39"/>
  <c r="J445" i="39"/>
  <c r="H359" i="39"/>
  <c r="L335" i="39"/>
  <c r="I452" i="39"/>
  <c r="H107" i="39"/>
  <c r="I389" i="39"/>
  <c r="I195" i="39"/>
  <c r="L459" i="39"/>
  <c r="I423" i="39"/>
  <c r="I338" i="39"/>
  <c r="J460" i="39"/>
  <c r="H448" i="39"/>
  <c r="I308" i="39"/>
  <c r="J334" i="39"/>
  <c r="H236" i="39"/>
  <c r="K396" i="39"/>
  <c r="J401" i="39"/>
  <c r="H431" i="39"/>
  <c r="K260" i="39"/>
  <c r="L198" i="39"/>
  <c r="L214" i="39"/>
  <c r="J369" i="39"/>
  <c r="L208" i="39"/>
  <c r="K460" i="39"/>
  <c r="J453" i="39"/>
  <c r="K373" i="39"/>
  <c r="H409" i="39"/>
  <c r="J190" i="39"/>
  <c r="K94" i="39"/>
  <c r="K419" i="39"/>
  <c r="H385" i="39"/>
  <c r="I413" i="39"/>
  <c r="K410" i="39"/>
  <c r="L348" i="39"/>
  <c r="L247" i="39"/>
  <c r="I405" i="39"/>
  <c r="H189" i="39"/>
  <c r="K405" i="39"/>
  <c r="K393" i="39"/>
  <c r="L460" i="39"/>
  <c r="H461" i="39"/>
  <c r="I460" i="39"/>
  <c r="L391" i="39"/>
  <c r="H434" i="39"/>
  <c r="J347" i="39"/>
  <c r="K115" i="39"/>
  <c r="H109" i="39"/>
  <c r="J300" i="39"/>
  <c r="K423" i="39"/>
  <c r="J405" i="39"/>
  <c r="J384" i="39"/>
  <c r="H277" i="39"/>
  <c r="I364" i="39"/>
  <c r="J431" i="39"/>
  <c r="J399" i="39"/>
  <c r="I199" i="39"/>
  <c r="L250" i="39"/>
  <c r="L220" i="39"/>
  <c r="L398" i="39"/>
  <c r="K364" i="39"/>
  <c r="H447" i="39"/>
  <c r="H295" i="39"/>
  <c r="J329" i="39"/>
  <c r="I248" i="39"/>
  <c r="J426" i="39"/>
  <c r="H305" i="39"/>
  <c r="K214" i="39"/>
  <c r="H260" i="39"/>
  <c r="J273" i="39"/>
  <c r="H395" i="39"/>
  <c r="K191" i="39"/>
  <c r="H402" i="39"/>
  <c r="K329" i="39"/>
  <c r="H337" i="39"/>
  <c r="K394" i="39"/>
  <c r="I396" i="39"/>
  <c r="J344" i="39"/>
  <c r="J396" i="39"/>
  <c r="H228" i="39"/>
  <c r="K455" i="39"/>
  <c r="L377" i="39"/>
  <c r="J428" i="39"/>
  <c r="H313" i="39"/>
  <c r="I449" i="39"/>
  <c r="H422" i="39"/>
  <c r="L436" i="39"/>
  <c r="J397" i="39"/>
  <c r="I461" i="39"/>
  <c r="L346" i="39"/>
  <c r="K203" i="39"/>
  <c r="H357" i="39"/>
  <c r="L280" i="39"/>
  <c r="L413" i="39"/>
  <c r="L204" i="39"/>
  <c r="J281" i="39"/>
  <c r="K98" i="39"/>
  <c r="J468" i="39"/>
  <c r="I196" i="39"/>
  <c r="G28" i="77" l="1"/>
  <c r="G33" i="77"/>
  <c r="G35" i="77"/>
  <c r="G30" i="77"/>
  <c r="G26" i="77"/>
  <c r="G31" i="77"/>
  <c r="G36" i="77"/>
  <c r="G27" i="77"/>
  <c r="G32" i="77"/>
  <c r="G34" i="77"/>
  <c r="G29" i="77"/>
  <c r="G25" i="77"/>
  <c r="E319" i="39"/>
  <c r="B315" i="58"/>
  <c r="B312" i="58"/>
  <c r="E316" i="39"/>
  <c r="E318" i="39"/>
  <c r="B314" i="58"/>
  <c r="E315" i="39"/>
  <c r="B311" i="58"/>
  <c r="E320" i="39"/>
  <c r="B316" i="58"/>
  <c r="E321" i="39"/>
  <c r="B317" i="58"/>
  <c r="B313" i="58"/>
  <c r="E317" i="39"/>
  <c r="B318" i="58"/>
  <c r="E322" i="39"/>
  <c r="E186" i="39"/>
  <c r="B182" i="58"/>
  <c r="E181" i="39"/>
  <c r="B177" i="58"/>
  <c r="E180" i="39"/>
  <c r="B176" i="58"/>
  <c r="E183" i="39"/>
  <c r="B179" i="58"/>
  <c r="E179" i="39"/>
  <c r="B175" i="58"/>
  <c r="E184" i="39"/>
  <c r="B180" i="58"/>
  <c r="E185" i="39"/>
  <c r="B181" i="58"/>
  <c r="E182" i="39"/>
  <c r="B178" i="58"/>
  <c r="I39" i="6"/>
  <c r="I26" i="6"/>
  <c r="I9" i="6"/>
  <c r="K155" i="39"/>
  <c r="H157" i="39"/>
  <c r="H173" i="39"/>
  <c r="K122" i="39"/>
  <c r="L136" i="39"/>
  <c r="K148" i="39"/>
  <c r="J143" i="39"/>
  <c r="J159" i="39"/>
  <c r="J136" i="39"/>
  <c r="L128" i="39"/>
  <c r="L164" i="39"/>
  <c r="L156" i="39"/>
  <c r="K128" i="39"/>
  <c r="K158" i="39"/>
  <c r="K162" i="39"/>
  <c r="L162" i="39"/>
  <c r="K134" i="39"/>
  <c r="H124" i="39"/>
  <c r="H177" i="39"/>
  <c r="H164" i="39"/>
  <c r="L165" i="39"/>
  <c r="L170" i="39"/>
  <c r="L157" i="39"/>
  <c r="I143" i="39"/>
  <c r="I171" i="39"/>
  <c r="L126" i="39"/>
  <c r="H131" i="39"/>
  <c r="I139" i="39"/>
  <c r="L154" i="39"/>
  <c r="I178" i="39"/>
  <c r="L127" i="39"/>
  <c r="I175" i="39"/>
  <c r="I166" i="39"/>
  <c r="J133" i="39"/>
  <c r="H135" i="39"/>
  <c r="L122" i="39"/>
  <c r="K136" i="39"/>
  <c r="L159" i="39"/>
  <c r="I147" i="39"/>
  <c r="H170" i="39"/>
  <c r="L135" i="39"/>
  <c r="J128" i="39"/>
  <c r="I138" i="39"/>
  <c r="H126" i="39"/>
  <c r="I124" i="39"/>
  <c r="J170" i="39"/>
  <c r="L152" i="39"/>
  <c r="H125" i="39"/>
  <c r="K171" i="39"/>
  <c r="J125" i="39"/>
  <c r="K169" i="39"/>
  <c r="H158" i="39"/>
  <c r="J140" i="39"/>
  <c r="K178" i="39"/>
  <c r="L176" i="39"/>
  <c r="L134" i="39"/>
  <c r="L174" i="39"/>
  <c r="J173" i="39"/>
  <c r="J155" i="39"/>
  <c r="L140" i="39"/>
  <c r="H172" i="39"/>
  <c r="H140" i="39"/>
  <c r="K164" i="39"/>
  <c r="K150" i="39"/>
  <c r="H134" i="39"/>
  <c r="H141" i="39"/>
  <c r="I151" i="39"/>
  <c r="I132" i="39"/>
  <c r="J162" i="39"/>
  <c r="K126" i="39"/>
  <c r="I142" i="39"/>
  <c r="J157" i="39"/>
  <c r="L175" i="39"/>
  <c r="H122" i="39"/>
  <c r="J152" i="39"/>
  <c r="L125" i="39"/>
  <c r="L133" i="39"/>
  <c r="H149" i="39"/>
  <c r="L155" i="39"/>
  <c r="H178" i="39"/>
  <c r="I127" i="39"/>
  <c r="K160" i="39"/>
  <c r="I146" i="39"/>
  <c r="I162" i="39"/>
  <c r="K153" i="39"/>
  <c r="K173" i="39"/>
  <c r="L129" i="39"/>
  <c r="I177" i="39"/>
  <c r="H175" i="39"/>
  <c r="K159" i="39"/>
  <c r="J126" i="39"/>
  <c r="L143" i="39"/>
  <c r="I145" i="39"/>
  <c r="H150" i="39"/>
  <c r="J122" i="39"/>
  <c r="H133" i="39"/>
  <c r="I155" i="39"/>
  <c r="L138" i="39"/>
  <c r="K147" i="39"/>
  <c r="J166" i="39"/>
  <c r="L146" i="39"/>
  <c r="L161" i="39"/>
  <c r="L148" i="39"/>
  <c r="J175" i="39"/>
  <c r="I158" i="39"/>
  <c r="K154" i="39"/>
  <c r="J178" i="39"/>
  <c r="J144" i="39"/>
  <c r="I134" i="39"/>
  <c r="H121" i="39"/>
  <c r="L166" i="39"/>
  <c r="K141" i="39"/>
  <c r="H137" i="39"/>
  <c r="J148" i="39"/>
  <c r="K132" i="39"/>
  <c r="I141" i="39"/>
  <c r="K139" i="39"/>
  <c r="J167" i="39"/>
  <c r="K138" i="39"/>
  <c r="H161" i="39"/>
  <c r="L177" i="39"/>
  <c r="J135" i="39"/>
  <c r="H147" i="39"/>
  <c r="I130" i="39"/>
  <c r="K176" i="39"/>
  <c r="K143" i="39"/>
  <c r="J165" i="39"/>
  <c r="H174" i="39"/>
  <c r="K140" i="39"/>
  <c r="I163" i="39"/>
  <c r="I140" i="39"/>
  <c r="I129" i="39"/>
  <c r="J158" i="39"/>
  <c r="I167" i="39"/>
  <c r="J174" i="39"/>
  <c r="K174" i="39"/>
  <c r="J151" i="39"/>
  <c r="I174" i="39"/>
  <c r="I123" i="39"/>
  <c r="J171" i="39"/>
  <c r="I131" i="39"/>
  <c r="K137" i="39"/>
  <c r="I169" i="39"/>
  <c r="H128" i="39"/>
  <c r="L132" i="39"/>
  <c r="I159" i="39"/>
  <c r="L178" i="39"/>
  <c r="K125" i="39"/>
  <c r="K146" i="39"/>
  <c r="K170" i="39"/>
  <c r="J124" i="39"/>
  <c r="H127" i="39"/>
  <c r="K149" i="39"/>
  <c r="H144" i="39"/>
  <c r="I150" i="39"/>
  <c r="K175" i="39"/>
  <c r="L167" i="39"/>
  <c r="I160" i="39"/>
  <c r="J161" i="39"/>
  <c r="I172" i="39"/>
  <c r="J177" i="39"/>
  <c r="H155" i="39"/>
  <c r="J142" i="39"/>
  <c r="H146" i="39"/>
  <c r="H145" i="39"/>
  <c r="K172" i="39"/>
  <c r="J139" i="39"/>
  <c r="K167" i="39"/>
  <c r="H154" i="39"/>
  <c r="K165" i="39"/>
  <c r="K130" i="39"/>
  <c r="L130" i="39"/>
  <c r="I152" i="39"/>
  <c r="H136" i="39"/>
  <c r="I144" i="39"/>
  <c r="K129" i="39"/>
  <c r="L142" i="39"/>
  <c r="L173" i="39"/>
  <c r="I170" i="39"/>
  <c r="K121" i="39"/>
  <c r="L168" i="39"/>
  <c r="H162" i="39"/>
  <c r="K156" i="39"/>
  <c r="J149" i="39"/>
  <c r="I125" i="39"/>
  <c r="K124" i="39"/>
  <c r="J131" i="39"/>
  <c r="H165" i="39"/>
  <c r="L144" i="39"/>
  <c r="L163" i="39"/>
  <c r="K127" i="39"/>
  <c r="J147" i="39"/>
  <c r="H156" i="39"/>
  <c r="L172" i="39"/>
  <c r="J145" i="39"/>
  <c r="I149" i="39"/>
  <c r="I164" i="39"/>
  <c r="H166" i="39"/>
  <c r="L141" i="39"/>
  <c r="J130" i="39"/>
  <c r="I154" i="39"/>
  <c r="H163" i="39"/>
  <c r="L160" i="39"/>
  <c r="I126" i="39"/>
  <c r="H153" i="39"/>
  <c r="I136" i="39"/>
  <c r="J127" i="39"/>
  <c r="L121" i="39"/>
  <c r="H139" i="39"/>
  <c r="K161" i="39"/>
  <c r="H160" i="39"/>
  <c r="I165" i="39"/>
  <c r="I122" i="39"/>
  <c r="K151" i="39"/>
  <c r="J138" i="39"/>
  <c r="H171" i="39"/>
  <c r="K177" i="39"/>
  <c r="J168" i="39"/>
  <c r="J129" i="39"/>
  <c r="L169" i="39"/>
  <c r="K157" i="39"/>
  <c r="H151" i="39"/>
  <c r="I137" i="39"/>
  <c r="H148" i="39"/>
  <c r="I128" i="39"/>
  <c r="J132" i="39"/>
  <c r="J154" i="39"/>
  <c r="K144" i="39"/>
  <c r="H123" i="39"/>
  <c r="H168" i="39"/>
  <c r="L124" i="39"/>
  <c r="L149" i="39"/>
  <c r="I173" i="39"/>
  <c r="H142" i="39"/>
  <c r="L145" i="39"/>
  <c r="K168" i="39"/>
  <c r="K152" i="39"/>
  <c r="J169" i="39"/>
  <c r="J141" i="39"/>
  <c r="L137" i="39"/>
  <c r="H167" i="39"/>
  <c r="J150" i="39"/>
  <c r="J163" i="39"/>
  <c r="J121" i="39"/>
  <c r="I157" i="39"/>
  <c r="I148" i="39"/>
  <c r="I176" i="39"/>
  <c r="L153" i="39"/>
  <c r="H152" i="39"/>
  <c r="H176" i="39"/>
  <c r="L158" i="39"/>
  <c r="I133" i="39"/>
  <c r="H130" i="39"/>
  <c r="L131" i="39"/>
  <c r="I156" i="39"/>
  <c r="J134" i="39"/>
  <c r="J137" i="39"/>
  <c r="H129" i="39"/>
  <c r="I135" i="39"/>
  <c r="J123" i="39"/>
  <c r="J153" i="39"/>
  <c r="K163" i="39"/>
  <c r="K145" i="39"/>
  <c r="J146" i="39"/>
  <c r="K123" i="39"/>
  <c r="K131" i="39"/>
  <c r="L139" i="39"/>
  <c r="J172" i="39"/>
  <c r="L150" i="39"/>
  <c r="J160" i="39"/>
  <c r="H169" i="39"/>
  <c r="I161" i="39"/>
  <c r="K166" i="39"/>
  <c r="K133" i="39"/>
  <c r="L151" i="39"/>
  <c r="L123" i="39"/>
  <c r="J156" i="39"/>
  <c r="I153" i="39"/>
  <c r="H132" i="39"/>
  <c r="L171" i="39"/>
  <c r="K142" i="39"/>
  <c r="L147" i="39"/>
  <c r="H143" i="39"/>
  <c r="J164" i="39"/>
  <c r="I168" i="39"/>
  <c r="K135" i="39"/>
  <c r="J176" i="39"/>
  <c r="H138" i="39"/>
  <c r="I121" i="39"/>
  <c r="H159" i="39"/>
  <c r="C30" i="6" l="1"/>
  <c r="C31" i="6" l="1"/>
  <c r="C29" i="6"/>
  <c r="C33" i="6"/>
  <c r="C34" i="6"/>
  <c r="N35" i="5" l="1"/>
  <c r="L35" i="5"/>
  <c r="M35" i="5"/>
  <c r="O35" i="5" l="1"/>
  <c r="B58" i="58" l="1"/>
  <c r="E62" i="39"/>
  <c r="H62" i="39"/>
  <c r="E28" i="34"/>
  <c r="I98" i="5" l="1"/>
  <c r="G273" i="63" s="1"/>
  <c r="I95" i="5"/>
  <c r="I99" i="5"/>
  <c r="I96" i="5"/>
  <c r="I101" i="5"/>
  <c r="I102" i="5"/>
  <c r="I100" i="5"/>
  <c r="I97" i="5"/>
  <c r="G272" i="63" s="1"/>
  <c r="G274" i="63" l="1"/>
  <c r="G275" i="63"/>
  <c r="G277" i="63"/>
  <c r="G276" i="63"/>
  <c r="G278" i="63"/>
  <c r="G284" i="63"/>
  <c r="G286" i="63"/>
  <c r="G285" i="63"/>
  <c r="G287" i="63"/>
  <c r="G288" i="63"/>
  <c r="G289" i="63"/>
  <c r="I289" i="63" s="1"/>
  <c r="G282" i="63"/>
  <c r="G279" i="63"/>
  <c r="G280" i="63"/>
  <c r="G283" i="63"/>
  <c r="G281" i="63"/>
  <c r="G270" i="63"/>
  <c r="G269" i="63"/>
  <c r="G271" i="63"/>
  <c r="G264" i="63"/>
  <c r="G267" i="63"/>
  <c r="G265" i="63"/>
  <c r="G266" i="63"/>
  <c r="G268" i="63"/>
  <c r="E189" i="60"/>
  <c r="G189" i="60" s="1"/>
  <c r="E188" i="60"/>
  <c r="G188" i="60" s="1"/>
  <c r="E190" i="60"/>
  <c r="G190" i="60" s="1"/>
  <c r="E191" i="60"/>
  <c r="G191" i="60" s="1"/>
  <c r="E186" i="60"/>
  <c r="G186" i="60" s="1"/>
  <c r="E185" i="60"/>
  <c r="G185" i="60" s="1"/>
  <c r="E184" i="60"/>
  <c r="G184" i="60" s="1"/>
  <c r="E187" i="60"/>
  <c r="G187" i="60" s="1"/>
  <c r="E182" i="60"/>
  <c r="G182" i="60" s="1"/>
  <c r="E181" i="60"/>
  <c r="G181" i="60" s="1"/>
  <c r="E180" i="60"/>
  <c r="G180" i="60" s="1"/>
  <c r="E183" i="60"/>
  <c r="G183" i="60" s="1"/>
  <c r="E201" i="60"/>
  <c r="G201" i="60" s="1"/>
  <c r="E200" i="60"/>
  <c r="G200" i="60" s="1"/>
  <c r="E199" i="60"/>
  <c r="G199" i="60" s="1"/>
  <c r="E202" i="60"/>
  <c r="G202" i="60" s="1"/>
  <c r="E203" i="60"/>
  <c r="G203" i="60" s="1"/>
  <c r="E197" i="60"/>
  <c r="G197" i="60" s="1"/>
  <c r="E196" i="60"/>
  <c r="G196" i="60" s="1"/>
  <c r="E198" i="60"/>
  <c r="G198" i="60" s="1"/>
  <c r="E194" i="60"/>
  <c r="G194" i="60" s="1"/>
  <c r="E195" i="60"/>
  <c r="G195" i="60" s="1"/>
  <c r="E193" i="60"/>
  <c r="G193" i="60" s="1"/>
  <c r="E192" i="60"/>
  <c r="G192" i="60" s="1"/>
  <c r="E521" i="49"/>
  <c r="G521" i="49" s="1"/>
  <c r="E522" i="49"/>
  <c r="G522" i="49" s="1"/>
  <c r="AA237" i="5"/>
  <c r="E523" i="49"/>
  <c r="G523" i="49" s="1"/>
  <c r="E226" i="49"/>
  <c r="G226" i="49" s="1"/>
  <c r="E524" i="49"/>
  <c r="G524" i="49" s="1"/>
  <c r="AA238" i="5"/>
  <c r="E525" i="49"/>
  <c r="G525" i="49" s="1"/>
  <c r="AA95" i="5"/>
  <c r="E206" i="49"/>
  <c r="G206" i="49" s="1"/>
  <c r="E207" i="49"/>
  <c r="G207" i="49" s="1"/>
  <c r="E208" i="49"/>
  <c r="G208" i="49" s="1"/>
  <c r="AA98" i="5"/>
  <c r="E216" i="49"/>
  <c r="G216" i="49" s="1"/>
  <c r="E215" i="49"/>
  <c r="G215" i="49" s="1"/>
  <c r="E225" i="49"/>
  <c r="G225" i="49" s="1"/>
  <c r="E224" i="49"/>
  <c r="G224" i="49" s="1"/>
  <c r="AA102" i="5"/>
  <c r="AA231" i="5"/>
  <c r="E508" i="49"/>
  <c r="G508" i="49" s="1"/>
  <c r="E507" i="49"/>
  <c r="G507" i="49" s="1"/>
  <c r="AA100" i="5"/>
  <c r="E219" i="49"/>
  <c r="G219" i="49" s="1"/>
  <c r="E220" i="49"/>
  <c r="G220" i="49" s="1"/>
  <c r="E221" i="49"/>
  <c r="G221" i="49" s="1"/>
  <c r="AA97" i="5"/>
  <c r="E213" i="49"/>
  <c r="G213" i="49" s="1"/>
  <c r="E214" i="49"/>
  <c r="G214" i="49" s="1"/>
  <c r="E212" i="49"/>
  <c r="G212" i="49" s="1"/>
  <c r="E514" i="49"/>
  <c r="G514" i="49" s="1"/>
  <c r="E515" i="49"/>
  <c r="G515" i="49" s="1"/>
  <c r="AA234" i="5"/>
  <c r="E513" i="49"/>
  <c r="G513" i="49" s="1"/>
  <c r="E516" i="49"/>
  <c r="G516" i="49" s="1"/>
  <c r="M15" i="5"/>
  <c r="E510" i="49"/>
  <c r="G510" i="49" s="1"/>
  <c r="AA232" i="5"/>
  <c r="E509" i="49"/>
  <c r="G509" i="49" s="1"/>
  <c r="E511" i="49"/>
  <c r="G511" i="49" s="1"/>
  <c r="E512" i="49"/>
  <c r="G512" i="49" s="1"/>
  <c r="AA233" i="5"/>
  <c r="E205" i="49"/>
  <c r="G205" i="49" s="1"/>
  <c r="N15" i="5"/>
  <c r="AA101" i="5"/>
  <c r="E222" i="49"/>
  <c r="G222" i="49" s="1"/>
  <c r="E223" i="49"/>
  <c r="G223" i="49" s="1"/>
  <c r="AA99" i="5"/>
  <c r="E218" i="49"/>
  <c r="G218" i="49" s="1"/>
  <c r="E217" i="49"/>
  <c r="G217" i="49" s="1"/>
  <c r="E518" i="49"/>
  <c r="G518" i="49" s="1"/>
  <c r="E517" i="49"/>
  <c r="G517" i="49" s="1"/>
  <c r="AA235" i="5"/>
  <c r="E520" i="49"/>
  <c r="G520" i="49" s="1"/>
  <c r="E519" i="49"/>
  <c r="G519" i="49" s="1"/>
  <c r="AA236" i="5"/>
  <c r="E211" i="49"/>
  <c r="G211" i="49" s="1"/>
  <c r="E209" i="49"/>
  <c r="G209" i="49" s="1"/>
  <c r="E210" i="49"/>
  <c r="G210" i="49" s="1"/>
  <c r="AA96" i="5"/>
  <c r="L15" i="5"/>
  <c r="O15" i="5" l="1"/>
  <c r="B38" i="58" l="1"/>
  <c r="E16" i="34"/>
  <c r="E42" i="39"/>
  <c r="H42" i="39"/>
  <c r="Y232" i="5"/>
  <c r="AB232" i="5" s="1"/>
  <c r="Y233" i="5"/>
  <c r="AB233" i="5" s="1"/>
  <c r="Y235" i="5"/>
  <c r="AB235" i="5" s="1"/>
  <c r="Y237" i="5"/>
  <c r="AB237" i="5" s="1"/>
  <c r="Y231" i="5"/>
  <c r="AB231" i="5" s="1"/>
  <c r="Y234" i="5"/>
  <c r="AB234" i="5" s="1"/>
  <c r="Y236" i="5"/>
  <c r="AB236" i="5" s="1"/>
  <c r="Y238" i="5"/>
  <c r="AB238" i="5" s="1"/>
  <c r="Y102" i="5"/>
  <c r="AB102" i="5" s="1"/>
  <c r="Y96" i="5"/>
  <c r="AB96" i="5" s="1"/>
  <c r="Y95" i="5"/>
  <c r="AB95" i="5" s="1"/>
  <c r="Y97" i="5"/>
  <c r="AB97" i="5" s="1"/>
  <c r="Y101" i="5"/>
  <c r="AB101" i="5" s="1"/>
  <c r="Y98" i="5"/>
  <c r="AB98" i="5" s="1"/>
  <c r="Y99" i="5"/>
  <c r="AB99" i="5" s="1"/>
  <c r="Y100" i="5"/>
  <c r="AB100" i="5" s="1"/>
  <c r="N40" i="49" l="1"/>
  <c r="N85" i="49"/>
  <c r="N84" i="49"/>
  <c r="N71" i="49"/>
  <c r="N101" i="49"/>
  <c r="N64" i="49"/>
  <c r="N81" i="49"/>
  <c r="N20" i="49"/>
  <c r="N72" i="49"/>
  <c r="N44" i="49"/>
  <c r="N18" i="49"/>
  <c r="N74" i="49"/>
  <c r="N78" i="49"/>
  <c r="N80" i="49"/>
  <c r="N58" i="49"/>
  <c r="N117" i="49"/>
  <c r="N27" i="49"/>
  <c r="N66" i="49"/>
  <c r="N42" i="49"/>
  <c r="N63" i="49"/>
  <c r="N76" i="49"/>
  <c r="N110" i="49"/>
  <c r="Q64" i="49" l="1"/>
  <c r="N62" i="49"/>
  <c r="N98" i="49"/>
  <c r="N43" i="49"/>
  <c r="N109" i="49" l="1"/>
  <c r="P36" i="63" l="1"/>
  <c r="P106" i="63"/>
  <c r="P25" i="63"/>
  <c r="P49" i="63"/>
  <c r="P35" i="63"/>
  <c r="P45" i="63"/>
  <c r="P46" i="63"/>
  <c r="P95" i="63"/>
  <c r="E101" i="66" l="1"/>
  <c r="G101" i="66" s="1"/>
  <c r="E102" i="66"/>
  <c r="G102" i="66" s="1"/>
  <c r="E97" i="66"/>
  <c r="G97" i="66" s="1"/>
  <c r="E98" i="66"/>
  <c r="G98" i="66" s="1"/>
  <c r="E96" i="66"/>
  <c r="G96" i="66" s="1"/>
  <c r="E233" i="66"/>
  <c r="G233" i="66" s="1"/>
  <c r="E232" i="66"/>
  <c r="G232" i="66" s="1"/>
  <c r="E238" i="66"/>
  <c r="G238" i="66" s="1"/>
  <c r="E235" i="66"/>
  <c r="G235" i="66" s="1"/>
  <c r="E237" i="66"/>
  <c r="G237" i="66" s="1"/>
  <c r="E236" i="66"/>
  <c r="G236" i="66" s="1"/>
  <c r="E99" i="66"/>
  <c r="G99" i="66" s="1"/>
  <c r="E100" i="66"/>
  <c r="G100" i="66" s="1"/>
  <c r="E234" i="66" l="1"/>
  <c r="G234" i="66" s="1"/>
  <c r="E95" i="66"/>
  <c r="G95" i="66" s="1"/>
  <c r="E231" i="66"/>
  <c r="G231" i="66" s="1"/>
  <c r="V97" i="63" l="1"/>
  <c r="V69" i="63"/>
  <c r="V79" i="63"/>
  <c r="V118" i="63"/>
  <c r="S95" i="63"/>
  <c r="V27" i="63"/>
  <c r="S35" i="63"/>
  <c r="V57" i="63"/>
  <c r="P64" i="63" l="1"/>
  <c r="P71" i="63"/>
  <c r="P41" i="63"/>
  <c r="G58" i="68" l="1"/>
  <c r="G59" i="68"/>
  <c r="G62" i="68"/>
  <c r="G80" i="68"/>
  <c r="G70" i="68"/>
  <c r="G69" i="68"/>
  <c r="G66" i="68"/>
  <c r="G67" i="68"/>
  <c r="G75" i="68"/>
  <c r="G74" i="68"/>
  <c r="G61" i="68"/>
  <c r="G76" i="68"/>
  <c r="G54" i="68"/>
  <c r="G57" i="68"/>
  <c r="G64" i="68"/>
  <c r="G79" i="68"/>
  <c r="G56" i="68"/>
  <c r="G63" i="68"/>
  <c r="G78" i="68"/>
  <c r="G73" i="68"/>
  <c r="G65" i="68"/>
  <c r="G71" i="68"/>
  <c r="G68" i="68"/>
  <c r="G77" i="68"/>
  <c r="G72" i="68"/>
  <c r="G60" i="68"/>
  <c r="G55" i="68"/>
  <c r="H65" i="76" l="1"/>
  <c r="G28" i="75"/>
  <c r="Q16" i="66" l="1"/>
  <c r="T16" i="66"/>
  <c r="N16" i="66"/>
  <c r="H32" i="76" l="1"/>
  <c r="H37" i="76"/>
  <c r="H35" i="76"/>
  <c r="H36" i="76"/>
  <c r="H28" i="76"/>
  <c r="H25" i="76"/>
  <c r="H27" i="76"/>
  <c r="H33" i="76"/>
  <c r="H34" i="76"/>
  <c r="H40" i="76"/>
  <c r="H41" i="76"/>
  <c r="H31" i="76"/>
  <c r="H29" i="76"/>
  <c r="H42" i="76"/>
  <c r="H38" i="76"/>
  <c r="H43" i="76"/>
  <c r="H30" i="76"/>
  <c r="H26" i="76"/>
  <c r="I354" i="5"/>
  <c r="G960" i="63" s="1"/>
  <c r="E438" i="39"/>
  <c r="J377" i="72"/>
  <c r="H85" i="76"/>
  <c r="B434" i="58"/>
  <c r="E264" i="39"/>
  <c r="B260" i="58"/>
  <c r="I180" i="5"/>
  <c r="G428" i="63" s="1"/>
  <c r="J203" i="72"/>
  <c r="N12" i="51"/>
  <c r="I192" i="5"/>
  <c r="E276" i="39"/>
  <c r="J215" i="72"/>
  <c r="B272" i="58"/>
  <c r="J164" i="72"/>
  <c r="E225" i="39"/>
  <c r="I141" i="5"/>
  <c r="B221" i="58"/>
  <c r="E107" i="39"/>
  <c r="J46" i="72"/>
  <c r="I23" i="5"/>
  <c r="B103" i="58"/>
  <c r="H50" i="76"/>
  <c r="J173" i="72"/>
  <c r="B230" i="58"/>
  <c r="I150" i="5"/>
  <c r="E234" i="39"/>
  <c r="I340" i="5"/>
  <c r="G935" i="63" s="1"/>
  <c r="B420" i="58"/>
  <c r="J363" i="72"/>
  <c r="G41" i="74"/>
  <c r="E424" i="39"/>
  <c r="E392" i="39"/>
  <c r="I308" i="5"/>
  <c r="J331" i="72"/>
  <c r="B388" i="58"/>
  <c r="I24" i="5"/>
  <c r="B104" i="58"/>
  <c r="J47" i="72"/>
  <c r="E108" i="39"/>
  <c r="B461" i="58"/>
  <c r="J404" i="72"/>
  <c r="I381" i="5"/>
  <c r="E465" i="39"/>
  <c r="L10" i="51"/>
  <c r="X28" i="56"/>
  <c r="X30" i="56"/>
  <c r="X29" i="56"/>
  <c r="E269" i="39"/>
  <c r="X27" i="56"/>
  <c r="I185" i="5"/>
  <c r="J208" i="72"/>
  <c r="X31" i="56"/>
  <c r="B265" i="58"/>
  <c r="J146" i="72"/>
  <c r="I123" i="5"/>
  <c r="E207" i="39"/>
  <c r="B203" i="58"/>
  <c r="E408" i="39"/>
  <c r="H77" i="76"/>
  <c r="J347" i="72"/>
  <c r="I324" i="5"/>
  <c r="B404" i="58"/>
  <c r="E239" i="39"/>
  <c r="B235" i="58"/>
  <c r="I155" i="5"/>
  <c r="J178" i="72"/>
  <c r="B297" i="58"/>
  <c r="J240" i="72"/>
  <c r="I217" i="5"/>
  <c r="E301" i="39"/>
  <c r="C32" i="6"/>
  <c r="B340" i="58"/>
  <c r="I260" i="5"/>
  <c r="J283" i="72"/>
  <c r="E344" i="39"/>
  <c r="I203" i="5"/>
  <c r="E287" i="39"/>
  <c r="J226" i="72"/>
  <c r="B283" i="58"/>
  <c r="B462" i="58"/>
  <c r="J405" i="72"/>
  <c r="L11" i="51"/>
  <c r="E466" i="39"/>
  <c r="I382" i="5"/>
  <c r="J94" i="72"/>
  <c r="I71" i="5"/>
  <c r="E155" i="39"/>
  <c r="B151" i="58"/>
  <c r="J399" i="72"/>
  <c r="I376" i="5"/>
  <c r="E460" i="39"/>
  <c r="B456" i="58"/>
  <c r="E437" i="39"/>
  <c r="Z40" i="56"/>
  <c r="Z39" i="56"/>
  <c r="J376" i="72"/>
  <c r="Z41" i="56"/>
  <c r="H84" i="76"/>
  <c r="I353" i="5"/>
  <c r="G959" i="63" s="1"/>
  <c r="B433" i="58"/>
  <c r="Z43" i="56"/>
  <c r="Z42" i="56"/>
  <c r="E174" i="39"/>
  <c r="J113" i="72"/>
  <c r="M9" i="51"/>
  <c r="B170" i="58"/>
  <c r="I90" i="5"/>
  <c r="J76" i="72"/>
  <c r="B133" i="58"/>
  <c r="E137" i="39"/>
  <c r="I53" i="5"/>
  <c r="G29" i="75"/>
  <c r="J308" i="72"/>
  <c r="I285" i="5"/>
  <c r="E369" i="39"/>
  <c r="B365" i="58"/>
  <c r="J274" i="72"/>
  <c r="B331" i="58"/>
  <c r="I251" i="5"/>
  <c r="E335" i="39"/>
  <c r="G26" i="74"/>
  <c r="E197" i="39"/>
  <c r="J136" i="72"/>
  <c r="B193" i="58"/>
  <c r="I113" i="5"/>
  <c r="B355" i="58"/>
  <c r="W27" i="56"/>
  <c r="E359" i="39"/>
  <c r="W29" i="56"/>
  <c r="I275" i="5"/>
  <c r="G763" i="63" s="1"/>
  <c r="J298" i="72"/>
  <c r="W30" i="56"/>
  <c r="W28" i="56"/>
  <c r="W31" i="56"/>
  <c r="J84" i="72"/>
  <c r="B141" i="58"/>
  <c r="I61" i="5"/>
  <c r="E145" i="39"/>
  <c r="J243" i="72"/>
  <c r="E304" i="39"/>
  <c r="I220" i="5"/>
  <c r="B300" i="58"/>
  <c r="E196" i="39"/>
  <c r="I112" i="5"/>
  <c r="J135" i="72"/>
  <c r="B192" i="58"/>
  <c r="J166" i="72"/>
  <c r="B223" i="58"/>
  <c r="I143" i="5"/>
  <c r="E227" i="39"/>
  <c r="I212" i="5"/>
  <c r="B292" i="58"/>
  <c r="E296" i="39"/>
  <c r="J235" i="72"/>
  <c r="J199" i="72"/>
  <c r="N8" i="51"/>
  <c r="B256" i="58"/>
  <c r="I176" i="5"/>
  <c r="E260" i="39"/>
  <c r="B302" i="58"/>
  <c r="J245" i="72"/>
  <c r="I222" i="5"/>
  <c r="E306" i="39"/>
  <c r="J202" i="72"/>
  <c r="N11" i="51"/>
  <c r="B259" i="58"/>
  <c r="I179" i="5"/>
  <c r="E263" i="39"/>
  <c r="J250" i="72"/>
  <c r="B307" i="58"/>
  <c r="I227" i="5"/>
  <c r="J10" i="51"/>
  <c r="E311" i="39"/>
  <c r="I59" i="5"/>
  <c r="J82" i="72"/>
  <c r="B139" i="58"/>
  <c r="E143" i="39"/>
  <c r="J39" i="72"/>
  <c r="I16" i="5"/>
  <c r="G39" i="63" s="1"/>
  <c r="E100" i="39"/>
  <c r="B96" i="58"/>
  <c r="I45" i="5"/>
  <c r="B125" i="58"/>
  <c r="E129" i="39"/>
  <c r="J68" i="72"/>
  <c r="B410" i="58"/>
  <c r="E414" i="39"/>
  <c r="J353" i="72"/>
  <c r="I330" i="5"/>
  <c r="I107" i="5"/>
  <c r="G300" i="63" s="1"/>
  <c r="B187" i="58"/>
  <c r="J130" i="72"/>
  <c r="E191" i="39"/>
  <c r="I18" i="5"/>
  <c r="E102" i="39"/>
  <c r="B98" i="58"/>
  <c r="J41" i="72"/>
  <c r="J277" i="72"/>
  <c r="E338" i="39"/>
  <c r="B334" i="58"/>
  <c r="I254" i="5"/>
  <c r="B184" i="58"/>
  <c r="S37" i="56"/>
  <c r="J127" i="72"/>
  <c r="S36" i="56"/>
  <c r="S34" i="56"/>
  <c r="E188" i="39"/>
  <c r="I104" i="5"/>
  <c r="S35" i="56"/>
  <c r="S33" i="56"/>
  <c r="J151" i="72"/>
  <c r="E11" i="51"/>
  <c r="B208" i="58"/>
  <c r="I128" i="5"/>
  <c r="E212" i="39"/>
  <c r="J386" i="72"/>
  <c r="I363" i="5"/>
  <c r="G976" i="63" s="1"/>
  <c r="E447" i="39"/>
  <c r="B443" i="58"/>
  <c r="J72" i="72"/>
  <c r="E133" i="39"/>
  <c r="B129" i="58"/>
  <c r="I49" i="5"/>
  <c r="J115" i="72"/>
  <c r="M11" i="51"/>
  <c r="I92" i="5"/>
  <c r="E176" i="39"/>
  <c r="B172" i="58"/>
  <c r="J96" i="72"/>
  <c r="B153" i="58"/>
  <c r="E157" i="39"/>
  <c r="I73" i="5"/>
  <c r="J290" i="72"/>
  <c r="E351" i="39"/>
  <c r="G11" i="51"/>
  <c r="B347" i="58"/>
  <c r="I267" i="5"/>
  <c r="J391" i="72"/>
  <c r="H88" i="76"/>
  <c r="B448" i="58"/>
  <c r="E452" i="39"/>
  <c r="I368" i="5"/>
  <c r="B255" i="58"/>
  <c r="J198" i="72"/>
  <c r="E259" i="39"/>
  <c r="I175" i="5"/>
  <c r="G416" i="63" s="1"/>
  <c r="V34" i="56"/>
  <c r="E89" i="39"/>
  <c r="V36" i="56"/>
  <c r="J28" i="72"/>
  <c r="V33" i="56"/>
  <c r="V37" i="56"/>
  <c r="V35" i="56"/>
  <c r="B85" i="58"/>
  <c r="I5" i="5"/>
  <c r="G8" i="63" s="1"/>
  <c r="E240" i="39"/>
  <c r="B236" i="58"/>
  <c r="I156" i="5"/>
  <c r="J179" i="72"/>
  <c r="J64" i="72"/>
  <c r="I41" i="5"/>
  <c r="E125" i="39"/>
  <c r="B121" i="58"/>
  <c r="G39" i="74"/>
  <c r="J368" i="72"/>
  <c r="E429" i="39"/>
  <c r="B425" i="58"/>
  <c r="I345" i="5"/>
  <c r="B328" i="58"/>
  <c r="I248" i="5"/>
  <c r="G680" i="63" s="1"/>
  <c r="J271" i="72"/>
  <c r="E332" i="39"/>
  <c r="B301" i="58"/>
  <c r="G45" i="74"/>
  <c r="I221" i="5"/>
  <c r="J244" i="72"/>
  <c r="E305" i="39"/>
  <c r="I206" i="5"/>
  <c r="E290" i="39"/>
  <c r="B286" i="58"/>
  <c r="J229" i="72"/>
  <c r="G34" i="75"/>
  <c r="E427" i="39"/>
  <c r="I343" i="5"/>
  <c r="J366" i="72"/>
  <c r="B423" i="58"/>
  <c r="J321" i="72"/>
  <c r="Y39" i="56"/>
  <c r="E382" i="39"/>
  <c r="Y41" i="56"/>
  <c r="B378" i="58"/>
  <c r="Y40" i="56"/>
  <c r="G25" i="68"/>
  <c r="H72" i="76"/>
  <c r="Y43" i="56"/>
  <c r="Y42" i="56"/>
  <c r="I298" i="5"/>
  <c r="J300" i="72"/>
  <c r="E361" i="39"/>
  <c r="H71" i="76"/>
  <c r="B357" i="58"/>
  <c r="I277" i="5"/>
  <c r="J264" i="72"/>
  <c r="B321" i="58"/>
  <c r="I241" i="5"/>
  <c r="E325" i="39"/>
  <c r="J91" i="72"/>
  <c r="I68" i="5"/>
  <c r="E152" i="39"/>
  <c r="B148" i="58"/>
  <c r="I188" i="5"/>
  <c r="J211" i="72"/>
  <c r="B268" i="58"/>
  <c r="E272" i="39"/>
  <c r="H57" i="76"/>
  <c r="J389" i="72"/>
  <c r="I366" i="5"/>
  <c r="B446" i="58"/>
  <c r="E450" i="39"/>
  <c r="I259" i="5"/>
  <c r="E343" i="39"/>
  <c r="B339" i="58"/>
  <c r="H68" i="76"/>
  <c r="J282" i="72"/>
  <c r="J288" i="72"/>
  <c r="G9" i="51"/>
  <c r="E349" i="39"/>
  <c r="I265" i="5"/>
  <c r="B345" i="58"/>
  <c r="E383" i="39"/>
  <c r="H73" i="76"/>
  <c r="J322" i="72"/>
  <c r="B379" i="58"/>
  <c r="I299" i="5"/>
  <c r="J109" i="72"/>
  <c r="B166" i="58"/>
  <c r="E170" i="39"/>
  <c r="I86" i="5"/>
  <c r="J234" i="72"/>
  <c r="E295" i="39"/>
  <c r="B291" i="58"/>
  <c r="I211" i="5"/>
  <c r="H64" i="76"/>
  <c r="J34" i="72"/>
  <c r="I11" i="5"/>
  <c r="B91" i="58"/>
  <c r="E95" i="39"/>
  <c r="B391" i="58"/>
  <c r="J334" i="72"/>
  <c r="I311" i="5"/>
  <c r="G871" i="63" s="1"/>
  <c r="E395" i="39"/>
  <c r="J172" i="72"/>
  <c r="I149" i="5"/>
  <c r="E233" i="39"/>
  <c r="B229" i="58"/>
  <c r="B120" i="58"/>
  <c r="I40" i="5"/>
  <c r="G105" i="63" s="1"/>
  <c r="J63" i="72"/>
  <c r="E124" i="39"/>
  <c r="S28" i="56"/>
  <c r="S29" i="56"/>
  <c r="J131" i="72"/>
  <c r="E192" i="39"/>
  <c r="B188" i="58"/>
  <c r="S30" i="56"/>
  <c r="S27" i="56"/>
  <c r="I108" i="5"/>
  <c r="S31" i="56"/>
  <c r="J54" i="72"/>
  <c r="I31" i="5"/>
  <c r="B111" i="58"/>
  <c r="E115" i="39"/>
  <c r="H8" i="51"/>
  <c r="G33" i="74"/>
  <c r="J69" i="72"/>
  <c r="I46" i="5"/>
  <c r="G108" i="63" s="1"/>
  <c r="G42" i="74"/>
  <c r="E130" i="39"/>
  <c r="B126" i="58"/>
  <c r="Z27" i="56"/>
  <c r="I358" i="5"/>
  <c r="G971" i="63" s="1"/>
  <c r="E442" i="39"/>
  <c r="Z31" i="56"/>
  <c r="J381" i="72"/>
  <c r="Z29" i="56"/>
  <c r="Z28" i="56"/>
  <c r="Z30" i="56"/>
  <c r="B438" i="58"/>
  <c r="I323" i="5"/>
  <c r="B403" i="58"/>
  <c r="T43" i="56"/>
  <c r="E407" i="39"/>
  <c r="T39" i="56"/>
  <c r="J346" i="72"/>
  <c r="T42" i="56"/>
  <c r="T40" i="56"/>
  <c r="H76" i="76"/>
  <c r="T41" i="56"/>
  <c r="B114" i="58"/>
  <c r="E118" i="39"/>
  <c r="H11" i="51"/>
  <c r="J57" i="72"/>
  <c r="I34" i="5"/>
  <c r="B115" i="58"/>
  <c r="J58" i="72"/>
  <c r="H12" i="51"/>
  <c r="E119" i="39"/>
  <c r="I35" i="5"/>
  <c r="G102" i="63" s="1"/>
  <c r="J176" i="72"/>
  <c r="I153" i="5"/>
  <c r="B233" i="58"/>
  <c r="E237" i="39"/>
  <c r="H53" i="76"/>
  <c r="J309" i="72"/>
  <c r="B366" i="58"/>
  <c r="I286" i="5"/>
  <c r="E370" i="39"/>
  <c r="J190" i="72"/>
  <c r="B247" i="58"/>
  <c r="I167" i="5"/>
  <c r="E251" i="39"/>
  <c r="J365" i="72"/>
  <c r="I342" i="5"/>
  <c r="G936" i="63" s="1"/>
  <c r="E426" i="39"/>
  <c r="B422" i="58"/>
  <c r="I331" i="5"/>
  <c r="B411" i="58"/>
  <c r="G33" i="75"/>
  <c r="J354" i="72"/>
  <c r="E415" i="39"/>
  <c r="I244" i="5"/>
  <c r="J267" i="72"/>
  <c r="B324" i="58"/>
  <c r="E328" i="39"/>
  <c r="J210" i="72"/>
  <c r="B267" i="58"/>
  <c r="I187" i="5"/>
  <c r="E271" i="39"/>
  <c r="E156" i="39"/>
  <c r="I72" i="5"/>
  <c r="J95" i="72"/>
  <c r="B152" i="58"/>
  <c r="W37" i="56"/>
  <c r="J294" i="72"/>
  <c r="B351" i="58"/>
  <c r="E355" i="39"/>
  <c r="I271" i="5"/>
  <c r="G758" i="63" s="1"/>
  <c r="W34" i="56"/>
  <c r="W35" i="56"/>
  <c r="W36" i="56"/>
  <c r="W33" i="56"/>
  <c r="J317" i="72"/>
  <c r="I10" i="51"/>
  <c r="B374" i="58"/>
  <c r="I294" i="5"/>
  <c r="E378" i="39"/>
  <c r="E389" i="39"/>
  <c r="B385" i="58"/>
  <c r="H75" i="76"/>
  <c r="I305" i="5"/>
  <c r="J328" i="72"/>
  <c r="I177" i="5"/>
  <c r="J200" i="72"/>
  <c r="N9" i="51"/>
  <c r="B257" i="58"/>
  <c r="E261" i="39"/>
  <c r="J337" i="72"/>
  <c r="B394" i="58"/>
  <c r="I314" i="5"/>
  <c r="E398" i="39"/>
  <c r="J228" i="72"/>
  <c r="E289" i="39"/>
  <c r="I205" i="5"/>
  <c r="B285" i="58"/>
  <c r="E189" i="39"/>
  <c r="J128" i="72"/>
  <c r="B185" i="58"/>
  <c r="I105" i="5"/>
  <c r="B154" i="58"/>
  <c r="J97" i="72"/>
  <c r="I74" i="5"/>
  <c r="E158" i="39"/>
  <c r="B405" i="58"/>
  <c r="E409" i="39"/>
  <c r="J348" i="72"/>
  <c r="I325" i="5"/>
  <c r="H78" i="76"/>
  <c r="J350" i="72"/>
  <c r="T35" i="56"/>
  <c r="I327" i="5"/>
  <c r="T36" i="56"/>
  <c r="B407" i="58"/>
  <c r="T34" i="56"/>
  <c r="E411" i="39"/>
  <c r="T37" i="56"/>
  <c r="T33" i="56"/>
  <c r="B452" i="58"/>
  <c r="E456" i="39"/>
  <c r="J395" i="72"/>
  <c r="I372" i="5"/>
  <c r="G1002" i="63" s="1"/>
  <c r="J214" i="72"/>
  <c r="B271" i="58"/>
  <c r="I191" i="5"/>
  <c r="G458" i="63" s="1"/>
  <c r="E275" i="39"/>
  <c r="J242" i="72"/>
  <c r="E303" i="39"/>
  <c r="I219" i="5"/>
  <c r="B299" i="58"/>
  <c r="J265" i="72"/>
  <c r="B322" i="58"/>
  <c r="I242" i="5"/>
  <c r="E326" i="39"/>
  <c r="E467" i="39"/>
  <c r="J406" i="72"/>
  <c r="B463" i="58"/>
  <c r="L12" i="51"/>
  <c r="I383" i="5"/>
  <c r="G1024" i="63" s="1"/>
  <c r="E312" i="39"/>
  <c r="J11" i="51"/>
  <c r="J251" i="72"/>
  <c r="I228" i="5"/>
  <c r="B308" i="58"/>
  <c r="J132" i="72"/>
  <c r="I109" i="5"/>
  <c r="E193" i="39"/>
  <c r="B189" i="58"/>
  <c r="J266" i="72"/>
  <c r="E327" i="39"/>
  <c r="B323" i="58"/>
  <c r="I243" i="5"/>
  <c r="B450" i="58"/>
  <c r="I370" i="5"/>
  <c r="J393" i="72"/>
  <c r="E454" i="39"/>
  <c r="I335" i="5"/>
  <c r="J358" i="72"/>
  <c r="E419" i="39"/>
  <c r="B415" i="58"/>
  <c r="J398" i="72"/>
  <c r="I375" i="5"/>
  <c r="G1006" i="63" s="1"/>
  <c r="E459" i="39"/>
  <c r="B455" i="58"/>
  <c r="J83" i="72"/>
  <c r="B140" i="58"/>
  <c r="I60" i="5"/>
  <c r="E144" i="39"/>
  <c r="E439" i="39"/>
  <c r="Z34" i="56"/>
  <c r="B435" i="58"/>
  <c r="Z35" i="56"/>
  <c r="Z37" i="56"/>
  <c r="I355" i="5"/>
  <c r="G961" i="63" s="1"/>
  <c r="Z36" i="56"/>
  <c r="J378" i="72"/>
  <c r="Z33" i="56"/>
  <c r="I77" i="5"/>
  <c r="B157" i="58"/>
  <c r="E161" i="39"/>
  <c r="J100" i="72"/>
  <c r="J174" i="72"/>
  <c r="E235" i="39"/>
  <c r="I151" i="5"/>
  <c r="B231" i="58"/>
  <c r="H51" i="76"/>
  <c r="G38" i="74"/>
  <c r="J231" i="72"/>
  <c r="I208" i="5"/>
  <c r="G544" i="63" s="1"/>
  <c r="I544" i="63" s="1"/>
  <c r="E292" i="39"/>
  <c r="B288" i="58"/>
  <c r="T30" i="56"/>
  <c r="T27" i="56"/>
  <c r="E416" i="39"/>
  <c r="J355" i="72"/>
  <c r="T29" i="56"/>
  <c r="I332" i="5"/>
  <c r="B412" i="58"/>
  <c r="T28" i="56"/>
  <c r="T31" i="56"/>
  <c r="E245" i="39"/>
  <c r="B241" i="58"/>
  <c r="J184" i="72"/>
  <c r="I161" i="5"/>
  <c r="B118" i="58"/>
  <c r="E122" i="39"/>
  <c r="G28" i="74"/>
  <c r="AA36" i="56"/>
  <c r="J61" i="72"/>
  <c r="AA33" i="56"/>
  <c r="AA35" i="56"/>
  <c r="I38" i="5"/>
  <c r="AA34" i="56"/>
  <c r="AA37" i="56"/>
  <c r="J313" i="72"/>
  <c r="B370" i="58"/>
  <c r="I290" i="5"/>
  <c r="E374" i="39"/>
  <c r="I209" i="5"/>
  <c r="B289" i="58"/>
  <c r="H62" i="76"/>
  <c r="J232" i="72"/>
  <c r="E293" i="39"/>
  <c r="B424" i="58"/>
  <c r="E428" i="39"/>
  <c r="J367" i="72"/>
  <c r="I344" i="5"/>
  <c r="J207" i="72"/>
  <c r="E268" i="39"/>
  <c r="B264" i="58"/>
  <c r="I184" i="5"/>
  <c r="R34" i="56"/>
  <c r="R37" i="56"/>
  <c r="R33" i="56"/>
  <c r="E219" i="39"/>
  <c r="R35" i="56"/>
  <c r="J158" i="72"/>
  <c r="I135" i="5"/>
  <c r="R36" i="56"/>
  <c r="B215" i="58"/>
  <c r="G40" i="74"/>
  <c r="J388" i="72"/>
  <c r="B445" i="58"/>
  <c r="I365" i="5"/>
  <c r="E449" i="39"/>
  <c r="J108" i="72"/>
  <c r="E169" i="39"/>
  <c r="B165" i="58"/>
  <c r="I85" i="5"/>
  <c r="J105" i="72"/>
  <c r="I82" i="5"/>
  <c r="E166" i="39"/>
  <c r="B162" i="58"/>
  <c r="I279" i="5"/>
  <c r="J302" i="72"/>
  <c r="E363" i="39"/>
  <c r="B359" i="58"/>
  <c r="V27" i="56"/>
  <c r="V31" i="56"/>
  <c r="V30" i="56"/>
  <c r="I10" i="5"/>
  <c r="G17" i="63" s="1"/>
  <c r="B90" i="58"/>
  <c r="E94" i="39"/>
  <c r="V29" i="56"/>
  <c r="J33" i="72"/>
  <c r="V28" i="56"/>
  <c r="J133" i="72"/>
  <c r="E194" i="39"/>
  <c r="I110" i="5"/>
  <c r="B190" i="58"/>
  <c r="I171" i="5"/>
  <c r="B251" i="58"/>
  <c r="E255" i="39"/>
  <c r="J194" i="72"/>
  <c r="J374" i="72"/>
  <c r="I351" i="5"/>
  <c r="G957" i="63" s="1"/>
  <c r="E435" i="39"/>
  <c r="B431" i="58"/>
  <c r="F12" i="51"/>
  <c r="B242" i="58"/>
  <c r="E246" i="39"/>
  <c r="J185" i="72"/>
  <c r="I162" i="5"/>
  <c r="J239" i="72"/>
  <c r="E300" i="39"/>
  <c r="B296" i="58"/>
  <c r="I216" i="5"/>
  <c r="G586" i="63" s="1"/>
  <c r="I586" i="63" s="1"/>
  <c r="I288" i="5"/>
  <c r="G34" i="74"/>
  <c r="G31" i="75"/>
  <c r="J311" i="72"/>
  <c r="B368" i="58"/>
  <c r="E372" i="39"/>
  <c r="H52" i="76"/>
  <c r="J175" i="72"/>
  <c r="E236" i="39"/>
  <c r="I152" i="5"/>
  <c r="B232" i="58"/>
  <c r="J357" i="72"/>
  <c r="I334" i="5"/>
  <c r="G923" i="63" s="1"/>
  <c r="E418" i="39"/>
  <c r="B414" i="58"/>
  <c r="B417" i="58"/>
  <c r="E421" i="39"/>
  <c r="H81" i="76"/>
  <c r="J360" i="72"/>
  <c r="I337" i="5"/>
  <c r="E358" i="39"/>
  <c r="J297" i="72"/>
  <c r="I274" i="5"/>
  <c r="B354" i="58"/>
  <c r="B131" i="58"/>
  <c r="J74" i="72"/>
  <c r="I51" i="5"/>
  <c r="E135" i="39"/>
  <c r="H61" i="76"/>
  <c r="G26" i="75"/>
  <c r="J222" i="72"/>
  <c r="I199" i="5"/>
  <c r="E283" i="39"/>
  <c r="B279" i="58"/>
  <c r="I157" i="5"/>
  <c r="E241" i="39"/>
  <c r="J180" i="72"/>
  <c r="B237" i="58"/>
  <c r="J306" i="72"/>
  <c r="B363" i="58"/>
  <c r="E367" i="39"/>
  <c r="I283" i="5"/>
  <c r="E385" i="39"/>
  <c r="I301" i="5"/>
  <c r="B381" i="58"/>
  <c r="J324" i="72"/>
  <c r="X43" i="56"/>
  <c r="X39" i="56"/>
  <c r="H56" i="76"/>
  <c r="X42" i="56"/>
  <c r="J205" i="72"/>
  <c r="I182" i="5"/>
  <c r="X40" i="56"/>
  <c r="E266" i="39"/>
  <c r="B262" i="58"/>
  <c r="X41" i="56"/>
  <c r="J160" i="72"/>
  <c r="B217" i="58"/>
  <c r="E221" i="39"/>
  <c r="I137" i="5"/>
  <c r="J201" i="72"/>
  <c r="I178" i="5"/>
  <c r="B258" i="58"/>
  <c r="E262" i="39"/>
  <c r="N10" i="51"/>
  <c r="E211" i="39"/>
  <c r="E10" i="51"/>
  <c r="B207" i="58"/>
  <c r="I127" i="5"/>
  <c r="J150" i="72"/>
  <c r="J103" i="72"/>
  <c r="B160" i="58"/>
  <c r="I80" i="5"/>
  <c r="G216" i="63" s="1"/>
  <c r="I216" i="63" s="1"/>
  <c r="E164" i="39"/>
  <c r="J280" i="72"/>
  <c r="I257" i="5"/>
  <c r="E341" i="39"/>
  <c r="B337" i="58"/>
  <c r="J291" i="72"/>
  <c r="E352" i="39"/>
  <c r="I268" i="5"/>
  <c r="G752" i="63" s="1"/>
  <c r="B348" i="58"/>
  <c r="G12" i="51"/>
  <c r="E350" i="39"/>
  <c r="B346" i="58"/>
  <c r="G10" i="51"/>
  <c r="I266" i="5"/>
  <c r="J289" i="72"/>
  <c r="J38" i="72"/>
  <c r="B95" i="58"/>
  <c r="E99" i="39"/>
  <c r="I15" i="5"/>
  <c r="G38" i="63" s="1"/>
  <c r="J138" i="72"/>
  <c r="E199" i="39"/>
  <c r="B195" i="58"/>
  <c r="I115" i="5"/>
  <c r="B92" i="58"/>
  <c r="J35" i="72"/>
  <c r="I12" i="5"/>
  <c r="E96" i="39"/>
  <c r="L8" i="51"/>
  <c r="B459" i="58"/>
  <c r="E463" i="39"/>
  <c r="J402" i="72"/>
  <c r="I379" i="5"/>
  <c r="G1012" i="63" s="1"/>
  <c r="G47" i="74"/>
  <c r="J385" i="72"/>
  <c r="E446" i="39"/>
  <c r="B442" i="58"/>
  <c r="I362" i="5"/>
  <c r="B382" i="58"/>
  <c r="E386" i="39"/>
  <c r="J325" i="72"/>
  <c r="I302" i="5"/>
  <c r="G854" i="63" s="1"/>
  <c r="I312" i="5"/>
  <c r="J335" i="72"/>
  <c r="B392" i="58"/>
  <c r="E396" i="39"/>
  <c r="H45" i="76"/>
  <c r="J155" i="72"/>
  <c r="B212" i="58"/>
  <c r="I132" i="5"/>
  <c r="E216" i="39"/>
  <c r="J142" i="72"/>
  <c r="I119" i="5"/>
  <c r="E203" i="39"/>
  <c r="B199" i="58"/>
  <c r="J340" i="72"/>
  <c r="E401" i="39"/>
  <c r="B397" i="58"/>
  <c r="I317" i="5"/>
  <c r="K8" i="51"/>
  <c r="J332" i="72"/>
  <c r="E393" i="39"/>
  <c r="B389" i="58"/>
  <c r="I309" i="5"/>
  <c r="G865" i="63" s="1"/>
  <c r="J163" i="72"/>
  <c r="I140" i="5"/>
  <c r="E224" i="39"/>
  <c r="B220" i="58"/>
  <c r="H49" i="76"/>
  <c r="J352" i="72"/>
  <c r="I329" i="5"/>
  <c r="E413" i="39"/>
  <c r="B409" i="58"/>
  <c r="J268" i="72"/>
  <c r="B325" i="58"/>
  <c r="E329" i="39"/>
  <c r="I245" i="5"/>
  <c r="J43" i="72"/>
  <c r="B100" i="58"/>
  <c r="I20" i="5"/>
  <c r="E104" i="39"/>
  <c r="J110" i="72"/>
  <c r="E171" i="39"/>
  <c r="B167" i="58"/>
  <c r="I87" i="5"/>
  <c r="J269" i="72"/>
  <c r="I246" i="5"/>
  <c r="U28" i="56"/>
  <c r="U30" i="56"/>
  <c r="U27" i="56"/>
  <c r="U31" i="56"/>
  <c r="U29" i="56"/>
  <c r="B326" i="58"/>
  <c r="E330" i="39"/>
  <c r="J213" i="72"/>
  <c r="E274" i="39"/>
  <c r="I190" i="5"/>
  <c r="B270" i="58"/>
  <c r="H83" i="76"/>
  <c r="J362" i="72"/>
  <c r="I339" i="5"/>
  <c r="B419" i="58"/>
  <c r="E423" i="39"/>
  <c r="J281" i="72"/>
  <c r="B338" i="58"/>
  <c r="E342" i="39"/>
  <c r="I258" i="5"/>
  <c r="J25" i="72"/>
  <c r="V43" i="56"/>
  <c r="I2" i="5"/>
  <c r="G3" i="63" s="1"/>
  <c r="B82" i="58"/>
  <c r="V40" i="56"/>
  <c r="V39" i="56"/>
  <c r="E86" i="39"/>
  <c r="V42" i="56"/>
  <c r="V41" i="56"/>
  <c r="G27" i="68"/>
  <c r="J40" i="72"/>
  <c r="B97" i="58"/>
  <c r="I17" i="5"/>
  <c r="G40" i="63" s="1"/>
  <c r="E101" i="39"/>
  <c r="W43" i="56"/>
  <c r="I270" i="5"/>
  <c r="W40" i="56"/>
  <c r="H69" i="76"/>
  <c r="B350" i="58"/>
  <c r="J293" i="72"/>
  <c r="W42" i="56"/>
  <c r="W41" i="56"/>
  <c r="E354" i="39"/>
  <c r="W39" i="56"/>
  <c r="H55" i="76"/>
  <c r="J189" i="72"/>
  <c r="B246" i="58"/>
  <c r="E250" i="39"/>
  <c r="I166" i="5"/>
  <c r="B371" i="58"/>
  <c r="G36" i="74"/>
  <c r="J314" i="72"/>
  <c r="I291" i="5"/>
  <c r="E375" i="39"/>
  <c r="B269" i="58"/>
  <c r="H58" i="76"/>
  <c r="J212" i="72"/>
  <c r="E273" i="39"/>
  <c r="I189" i="5"/>
  <c r="E444" i="39"/>
  <c r="H86" i="76"/>
  <c r="J383" i="72"/>
  <c r="I360" i="5"/>
  <c r="G973" i="63" s="1"/>
  <c r="B440" i="58"/>
  <c r="E440" i="39"/>
  <c r="B436" i="58"/>
  <c r="J379" i="72"/>
  <c r="I356" i="5"/>
  <c r="G962" i="63" s="1"/>
  <c r="E265" i="39"/>
  <c r="N13" i="51"/>
  <c r="I181" i="5"/>
  <c r="J204" i="72"/>
  <c r="B261" i="58"/>
  <c r="J343" i="72"/>
  <c r="E404" i="39"/>
  <c r="B400" i="58"/>
  <c r="K11" i="51"/>
  <c r="I320" i="5"/>
  <c r="E120" i="39"/>
  <c r="I36" i="5"/>
  <c r="G103" i="63" s="1"/>
  <c r="B116" i="58"/>
  <c r="H13" i="51"/>
  <c r="J59" i="72"/>
  <c r="I4" i="5"/>
  <c r="J27" i="72"/>
  <c r="E88" i="39"/>
  <c r="B84" i="58"/>
  <c r="J66" i="72"/>
  <c r="E127" i="39"/>
  <c r="I43" i="5"/>
  <c r="B123" i="58"/>
  <c r="J370" i="72"/>
  <c r="B427" i="58"/>
  <c r="F8" i="51"/>
  <c r="E431" i="39"/>
  <c r="I347" i="5"/>
  <c r="E121" i="39"/>
  <c r="AA40" i="56"/>
  <c r="AA42" i="56"/>
  <c r="B117" i="58"/>
  <c r="AA43" i="56"/>
  <c r="J60" i="72"/>
  <c r="AA41" i="56"/>
  <c r="AA39" i="56"/>
  <c r="I37" i="5"/>
  <c r="J262" i="72"/>
  <c r="G28" i="68"/>
  <c r="U39" i="56"/>
  <c r="B319" i="58"/>
  <c r="I239" i="5"/>
  <c r="G669" i="63" s="1"/>
  <c r="U43" i="56"/>
  <c r="U42" i="56"/>
  <c r="H66" i="76"/>
  <c r="U40" i="56"/>
  <c r="E323" i="39"/>
  <c r="U41" i="56"/>
  <c r="I6" i="5"/>
  <c r="J29" i="72"/>
  <c r="E90" i="39"/>
  <c r="B86" i="58"/>
  <c r="J31" i="72"/>
  <c r="B88" i="58"/>
  <c r="I8" i="5"/>
  <c r="G13" i="63" s="1"/>
  <c r="E92" i="39"/>
  <c r="E377" i="39"/>
  <c r="I9" i="51"/>
  <c r="B373" i="58"/>
  <c r="I293" i="5"/>
  <c r="J316" i="72"/>
  <c r="B128" i="58"/>
  <c r="E132" i="39"/>
  <c r="I48" i="5"/>
  <c r="J71" i="72"/>
  <c r="J382" i="72"/>
  <c r="I359" i="5"/>
  <c r="G972" i="63" s="1"/>
  <c r="B439" i="58"/>
  <c r="E443" i="39"/>
  <c r="J111" i="72"/>
  <c r="B168" i="58"/>
  <c r="E172" i="39"/>
  <c r="I88" i="5"/>
  <c r="J315" i="72"/>
  <c r="E376" i="39"/>
  <c r="I292" i="5"/>
  <c r="B372" i="58"/>
  <c r="I8" i="51"/>
  <c r="B280" i="58"/>
  <c r="J223" i="72"/>
  <c r="I200" i="5"/>
  <c r="E284" i="39"/>
  <c r="S43" i="56"/>
  <c r="B183" i="58"/>
  <c r="E187" i="39"/>
  <c r="J126" i="72"/>
  <c r="S40" i="56"/>
  <c r="I103" i="5"/>
  <c r="S42" i="56"/>
  <c r="S41" i="56"/>
  <c r="S39" i="56"/>
  <c r="E195" i="39"/>
  <c r="B191" i="58"/>
  <c r="I111" i="5"/>
  <c r="J134" i="72"/>
  <c r="J45" i="72"/>
  <c r="B102" i="58"/>
  <c r="I22" i="5"/>
  <c r="E106" i="39"/>
  <c r="B444" i="58"/>
  <c r="J387" i="72"/>
  <c r="E448" i="39"/>
  <c r="I364" i="5"/>
  <c r="B278" i="58"/>
  <c r="H60" i="76"/>
  <c r="J221" i="72"/>
  <c r="E282" i="39"/>
  <c r="I198" i="5"/>
  <c r="J93" i="72"/>
  <c r="E154" i="39"/>
  <c r="B150" i="58"/>
  <c r="I70" i="5"/>
  <c r="G186" i="63" s="1"/>
  <c r="I186" i="63" s="1"/>
  <c r="B218" i="58"/>
  <c r="R30" i="56"/>
  <c r="I138" i="5"/>
  <c r="R27" i="56"/>
  <c r="R29" i="56"/>
  <c r="R28" i="56"/>
  <c r="E222" i="39"/>
  <c r="J161" i="72"/>
  <c r="R31" i="56"/>
  <c r="H89" i="76"/>
  <c r="J396" i="72"/>
  <c r="I373" i="5"/>
  <c r="E457" i="39"/>
  <c r="B453" i="58"/>
  <c r="J87" i="72"/>
  <c r="B144" i="58"/>
  <c r="I64" i="5"/>
  <c r="E148" i="39"/>
  <c r="J187" i="72"/>
  <c r="B244" i="58"/>
  <c r="E248" i="39"/>
  <c r="I164" i="5"/>
  <c r="J191" i="72"/>
  <c r="B248" i="58"/>
  <c r="I168" i="5"/>
  <c r="E252" i="39"/>
  <c r="B384" i="58"/>
  <c r="H74" i="76"/>
  <c r="J327" i="72"/>
  <c r="I304" i="5"/>
  <c r="E388" i="39"/>
  <c r="B155" i="58"/>
  <c r="I75" i="5"/>
  <c r="J98" i="72"/>
  <c r="E159" i="39"/>
  <c r="J92" i="72"/>
  <c r="B149" i="58"/>
  <c r="E153" i="39"/>
  <c r="I69" i="5"/>
  <c r="I215" i="5"/>
  <c r="B295" i="58"/>
  <c r="E299" i="39"/>
  <c r="J238" i="72"/>
  <c r="J50" i="72"/>
  <c r="B107" i="58"/>
  <c r="E111" i="39"/>
  <c r="I27" i="5"/>
  <c r="B274" i="58"/>
  <c r="G25" i="75"/>
  <c r="G35" i="74"/>
  <c r="I194" i="5"/>
  <c r="E278" i="39"/>
  <c r="J217" i="72"/>
  <c r="J171" i="72"/>
  <c r="I148" i="5"/>
  <c r="E232" i="39"/>
  <c r="B228" i="58"/>
  <c r="E113" i="39"/>
  <c r="J52" i="72"/>
  <c r="I29" i="5"/>
  <c r="B109" i="58"/>
  <c r="E134" i="39"/>
  <c r="J73" i="72"/>
  <c r="B130" i="58"/>
  <c r="I50" i="5"/>
  <c r="AA30" i="56"/>
  <c r="AA28" i="56"/>
  <c r="AA31" i="56"/>
  <c r="J67" i="72"/>
  <c r="E128" i="39"/>
  <c r="AA27" i="56"/>
  <c r="AA29" i="56"/>
  <c r="I44" i="5"/>
  <c r="B124" i="58"/>
  <c r="B89" i="58"/>
  <c r="I9" i="5"/>
  <c r="J32" i="72"/>
  <c r="E93" i="39"/>
  <c r="J30" i="72"/>
  <c r="B87" i="58"/>
  <c r="I7" i="5"/>
  <c r="E91" i="39"/>
  <c r="J241" i="72"/>
  <c r="E302" i="39"/>
  <c r="I218" i="5"/>
  <c r="B298" i="58"/>
  <c r="J9" i="51"/>
  <c r="J249" i="72"/>
  <c r="I226" i="5"/>
  <c r="E310" i="39"/>
  <c r="B306" i="58"/>
  <c r="J177" i="72"/>
  <c r="E238" i="39"/>
  <c r="I154" i="5"/>
  <c r="B234" i="58"/>
  <c r="E178" i="39"/>
  <c r="B174" i="58"/>
  <c r="I94" i="5"/>
  <c r="G263" i="63" s="1"/>
  <c r="J117" i="72"/>
  <c r="M13" i="51"/>
  <c r="I131" i="5"/>
  <c r="R42" i="56"/>
  <c r="B211" i="58"/>
  <c r="R43" i="56"/>
  <c r="E215" i="39"/>
  <c r="H44" i="76"/>
  <c r="R41" i="56"/>
  <c r="J154" i="72"/>
  <c r="R40" i="56"/>
  <c r="R39" i="56"/>
  <c r="J338" i="72"/>
  <c r="B395" i="58"/>
  <c r="E399" i="39"/>
  <c r="I315" i="5"/>
  <c r="J90" i="72"/>
  <c r="E151" i="39"/>
  <c r="I67" i="5"/>
  <c r="B147" i="58"/>
  <c r="I280" i="5"/>
  <c r="E364" i="39"/>
  <c r="J303" i="72"/>
  <c r="B360" i="58"/>
  <c r="J153" i="72"/>
  <c r="B210" i="58"/>
  <c r="E214" i="39"/>
  <c r="E13" i="51"/>
  <c r="I130" i="5"/>
  <c r="G377" i="63" s="1"/>
  <c r="J286" i="72"/>
  <c r="E347" i="39"/>
  <c r="I263" i="5"/>
  <c r="G728" i="63" s="1"/>
  <c r="B343" i="58"/>
  <c r="J285" i="72"/>
  <c r="E346" i="39"/>
  <c r="B342" i="58"/>
  <c r="I262" i="5"/>
  <c r="J195" i="72"/>
  <c r="E256" i="39"/>
  <c r="B252" i="58"/>
  <c r="I172" i="5"/>
  <c r="G409" i="63" s="1"/>
  <c r="J305" i="72"/>
  <c r="E366" i="39"/>
  <c r="I282" i="5"/>
  <c r="B362" i="58"/>
  <c r="J56" i="72"/>
  <c r="I33" i="5"/>
  <c r="H10" i="51"/>
  <c r="E117" i="39"/>
  <c r="B113" i="58"/>
  <c r="E381" i="39"/>
  <c r="B377" i="58"/>
  <c r="I13" i="51"/>
  <c r="I297" i="5"/>
  <c r="G830" i="63" s="1"/>
  <c r="J320" i="72"/>
  <c r="J143" i="72"/>
  <c r="E204" i="39"/>
  <c r="B200" i="58"/>
  <c r="I120" i="5"/>
  <c r="J336" i="72"/>
  <c r="E397" i="39"/>
  <c r="B393" i="58"/>
  <c r="I313" i="5"/>
  <c r="B213" i="58"/>
  <c r="I133" i="5"/>
  <c r="E217" i="39"/>
  <c r="H46" i="76"/>
  <c r="J156" i="72"/>
  <c r="J301" i="72"/>
  <c r="B358" i="58"/>
  <c r="I278" i="5"/>
  <c r="E362" i="39"/>
  <c r="J101" i="72"/>
  <c r="I78" i="5"/>
  <c r="G211" i="63" s="1"/>
  <c r="I211" i="63" s="1"/>
  <c r="E162" i="39"/>
  <c r="B158" i="58"/>
  <c r="I56" i="5"/>
  <c r="J79" i="72"/>
  <c r="E140" i="39"/>
  <c r="B136" i="58"/>
  <c r="J292" i="72"/>
  <c r="G13" i="51"/>
  <c r="I269" i="5"/>
  <c r="E353" i="39"/>
  <c r="B349" i="58"/>
  <c r="G30" i="74"/>
  <c r="J276" i="72"/>
  <c r="B333" i="58"/>
  <c r="I253" i="5"/>
  <c r="E337" i="39"/>
  <c r="B93" i="58"/>
  <c r="I13" i="5"/>
  <c r="J36" i="72"/>
  <c r="E97" i="39"/>
  <c r="J295" i="72"/>
  <c r="I272" i="5"/>
  <c r="G759" i="63" s="1"/>
  <c r="B352" i="58"/>
  <c r="E356" i="39"/>
  <c r="J248" i="72"/>
  <c r="J8" i="51"/>
  <c r="E309" i="39"/>
  <c r="I225" i="5"/>
  <c r="B305" i="58"/>
  <c r="J169" i="72"/>
  <c r="E230" i="39"/>
  <c r="B226" i="58"/>
  <c r="I146" i="5"/>
  <c r="J344" i="72"/>
  <c r="E405" i="39"/>
  <c r="B401" i="58"/>
  <c r="I321" i="5"/>
  <c r="G898" i="63" s="1"/>
  <c r="K12" i="51"/>
  <c r="E149" i="39"/>
  <c r="B145" i="58"/>
  <c r="J88" i="72"/>
  <c r="I65" i="5"/>
  <c r="J55" i="72"/>
  <c r="B112" i="58"/>
  <c r="E116" i="39"/>
  <c r="H9" i="51"/>
  <c r="I32" i="5"/>
  <c r="J114" i="72"/>
  <c r="B171" i="58"/>
  <c r="E175" i="39"/>
  <c r="M10" i="51"/>
  <c r="I91" i="5"/>
  <c r="B329" i="58"/>
  <c r="E333" i="39"/>
  <c r="J272" i="72"/>
  <c r="I249" i="5"/>
  <c r="B196" i="58"/>
  <c r="J139" i="72"/>
  <c r="E200" i="39"/>
  <c r="I116" i="5"/>
  <c r="I273" i="5"/>
  <c r="G760" i="63" s="1"/>
  <c r="J296" i="72"/>
  <c r="E357" i="39"/>
  <c r="B353" i="58"/>
  <c r="J149" i="72"/>
  <c r="E210" i="39"/>
  <c r="I126" i="5"/>
  <c r="B206" i="58"/>
  <c r="E9" i="51"/>
  <c r="B132" i="58"/>
  <c r="J75" i="72"/>
  <c r="E136" i="39"/>
  <c r="I52" i="5"/>
  <c r="E98" i="39"/>
  <c r="J37" i="72"/>
  <c r="B94" i="58"/>
  <c r="I14" i="5"/>
  <c r="E247" i="39"/>
  <c r="B243" i="58"/>
  <c r="J186" i="72"/>
  <c r="I163" i="5"/>
  <c r="I287" i="5"/>
  <c r="G30" i="75"/>
  <c r="J310" i="72"/>
  <c r="B367" i="58"/>
  <c r="E371" i="39"/>
  <c r="J168" i="72"/>
  <c r="E229" i="39"/>
  <c r="I145" i="5"/>
  <c r="B225" i="58"/>
  <c r="B227" i="58"/>
  <c r="I147" i="5"/>
  <c r="J170" i="72"/>
  <c r="E231" i="39"/>
  <c r="G35" i="75"/>
  <c r="J369" i="72"/>
  <c r="B426" i="58"/>
  <c r="I346" i="5"/>
  <c r="G940" i="63" s="1"/>
  <c r="E430" i="39"/>
  <c r="E165" i="39"/>
  <c r="J104" i="72"/>
  <c r="I81" i="5"/>
  <c r="B161" i="58"/>
  <c r="M12" i="51"/>
  <c r="B173" i="58"/>
  <c r="E177" i="39"/>
  <c r="J116" i="72"/>
  <c r="I93" i="5"/>
  <c r="G262" i="63" s="1"/>
  <c r="I25" i="5"/>
  <c r="B105" i="58"/>
  <c r="J48" i="72"/>
  <c r="E109" i="39"/>
  <c r="J51" i="72"/>
  <c r="I28" i="5"/>
  <c r="B108" i="58"/>
  <c r="E112" i="39"/>
  <c r="J287" i="72"/>
  <c r="I264" i="5"/>
  <c r="B344" i="58"/>
  <c r="E348" i="39"/>
  <c r="G8" i="51"/>
  <c r="J53" i="72"/>
  <c r="I30" i="5"/>
  <c r="B110" i="58"/>
  <c r="E114" i="39"/>
  <c r="J107" i="72"/>
  <c r="E168" i="39"/>
  <c r="B164" i="58"/>
  <c r="I84" i="5"/>
  <c r="E461" i="39"/>
  <c r="I377" i="5"/>
  <c r="J400" i="72"/>
  <c r="B457" i="58"/>
  <c r="J351" i="72"/>
  <c r="E412" i="39"/>
  <c r="I328" i="5"/>
  <c r="G915" i="63" s="1"/>
  <c r="B408" i="58"/>
  <c r="J89" i="72"/>
  <c r="B146" i="58"/>
  <c r="E150" i="39"/>
  <c r="I66" i="5"/>
  <c r="I318" i="5"/>
  <c r="J341" i="72"/>
  <c r="E402" i="39"/>
  <c r="K9" i="51"/>
  <c r="B398" i="58"/>
  <c r="J102" i="72"/>
  <c r="B159" i="58"/>
  <c r="E163" i="39"/>
  <c r="I79" i="5"/>
  <c r="I214" i="5"/>
  <c r="J237" i="72"/>
  <c r="B294" i="58"/>
  <c r="E298" i="39"/>
  <c r="B464" i="58"/>
  <c r="I384" i="5"/>
  <c r="G1025" i="63" s="1"/>
  <c r="L13" i="51"/>
  <c r="J407" i="72"/>
  <c r="E468" i="39"/>
  <c r="J129" i="72"/>
  <c r="E190" i="39"/>
  <c r="I106" i="5"/>
  <c r="B186" i="58"/>
  <c r="J42" i="72"/>
  <c r="B99" i="58"/>
  <c r="I19" i="5"/>
  <c r="G50" i="63" s="1"/>
  <c r="E103" i="39"/>
  <c r="I240" i="5"/>
  <c r="J263" i="72"/>
  <c r="E324" i="39"/>
  <c r="U33" i="56"/>
  <c r="U35" i="56"/>
  <c r="U36" i="56"/>
  <c r="U37" i="56"/>
  <c r="B320" i="58"/>
  <c r="U34" i="56"/>
  <c r="G27" i="74"/>
  <c r="AB33" i="56"/>
  <c r="J182" i="72"/>
  <c r="AB36" i="56"/>
  <c r="E243" i="39"/>
  <c r="I159" i="5"/>
  <c r="G379" i="63" s="1"/>
  <c r="AB35" i="56"/>
  <c r="AB34" i="56"/>
  <c r="B239" i="58"/>
  <c r="AB37" i="56"/>
  <c r="I170" i="5"/>
  <c r="E254" i="39"/>
  <c r="J193" i="72"/>
  <c r="B250" i="58"/>
  <c r="E313" i="39"/>
  <c r="J12" i="51"/>
  <c r="J252" i="72"/>
  <c r="B309" i="58"/>
  <c r="I229" i="5"/>
  <c r="G621" i="63" s="1"/>
  <c r="B428" i="58"/>
  <c r="F9" i="51"/>
  <c r="I348" i="5"/>
  <c r="E432" i="39"/>
  <c r="J371" i="72"/>
  <c r="J279" i="72"/>
  <c r="B336" i="58"/>
  <c r="E340" i="39"/>
  <c r="I256" i="5"/>
  <c r="G714" i="63" s="1"/>
  <c r="I714" i="63" s="1"/>
  <c r="J270" i="72"/>
  <c r="I247" i="5"/>
  <c r="E331" i="39"/>
  <c r="B327" i="58"/>
  <c r="B216" i="58"/>
  <c r="E220" i="39"/>
  <c r="I136" i="5"/>
  <c r="J159" i="72"/>
  <c r="G46" i="74"/>
  <c r="J304" i="72"/>
  <c r="I281" i="5"/>
  <c r="B361" i="58"/>
  <c r="E365" i="39"/>
  <c r="E436" i="39"/>
  <c r="I352" i="5"/>
  <c r="G958" i="63" s="1"/>
  <c r="F13" i="51"/>
  <c r="B432" i="58"/>
  <c r="J375" i="72"/>
  <c r="I284" i="5"/>
  <c r="E368" i="39"/>
  <c r="B364" i="58"/>
  <c r="J307" i="72"/>
  <c r="J224" i="72"/>
  <c r="B281" i="58"/>
  <c r="E285" i="39"/>
  <c r="I201" i="5"/>
  <c r="H63" i="76"/>
  <c r="J233" i="72"/>
  <c r="B290" i="58"/>
  <c r="I210" i="5"/>
  <c r="E294" i="39"/>
  <c r="J364" i="72"/>
  <c r="B421" i="58"/>
  <c r="E425" i="39"/>
  <c r="I341" i="5"/>
  <c r="E244" i="39"/>
  <c r="I160" i="5"/>
  <c r="B240" i="58"/>
  <c r="J183" i="72"/>
  <c r="H79" i="76"/>
  <c r="J349" i="72"/>
  <c r="B406" i="58"/>
  <c r="I326" i="5"/>
  <c r="G912" i="63" s="1"/>
  <c r="E410" i="39"/>
  <c r="E249" i="39"/>
  <c r="I165" i="5"/>
  <c r="G396" i="63" s="1"/>
  <c r="AB27" i="56"/>
  <c r="B245" i="58"/>
  <c r="G43" i="74"/>
  <c r="AB28" i="56"/>
  <c r="J188" i="72"/>
  <c r="AB30" i="56"/>
  <c r="AB29" i="56"/>
  <c r="AB31" i="56"/>
  <c r="J112" i="72"/>
  <c r="B169" i="58"/>
  <c r="M8" i="51"/>
  <c r="E173" i="39"/>
  <c r="I89" i="5"/>
  <c r="J81" i="72"/>
  <c r="I58" i="5"/>
  <c r="B138" i="58"/>
  <c r="E142" i="39"/>
  <c r="J216" i="72"/>
  <c r="B273" i="58"/>
  <c r="I193" i="5"/>
  <c r="E277" i="39"/>
  <c r="B332" i="58"/>
  <c r="I252" i="5"/>
  <c r="E336" i="39"/>
  <c r="H67" i="76"/>
  <c r="J275" i="72"/>
  <c r="J345" i="72"/>
  <c r="I322" i="5"/>
  <c r="E406" i="39"/>
  <c r="K13" i="51"/>
  <c r="B402" i="58"/>
  <c r="J373" i="72"/>
  <c r="E434" i="39"/>
  <c r="B430" i="58"/>
  <c r="F11" i="51"/>
  <c r="I350" i="5"/>
  <c r="J319" i="72"/>
  <c r="I296" i="5"/>
  <c r="G829" i="63" s="1"/>
  <c r="B376" i="58"/>
  <c r="I12" i="51"/>
  <c r="E380" i="39"/>
  <c r="J273" i="72"/>
  <c r="E334" i="39"/>
  <c r="I250" i="5"/>
  <c r="B330" i="58"/>
  <c r="G44" i="74"/>
  <c r="J209" i="72"/>
  <c r="B266" i="58"/>
  <c r="I186" i="5"/>
  <c r="G443" i="63" s="1"/>
  <c r="E270" i="39"/>
  <c r="J167" i="72"/>
  <c r="I144" i="5"/>
  <c r="B224" i="58"/>
  <c r="E228" i="39"/>
  <c r="J152" i="72"/>
  <c r="E213" i="39"/>
  <c r="E12" i="51"/>
  <c r="B209" i="58"/>
  <c r="I129" i="5"/>
  <c r="G376" i="63" s="1"/>
  <c r="J197" i="72"/>
  <c r="E258" i="39"/>
  <c r="I174" i="5"/>
  <c r="B254" i="58"/>
  <c r="J99" i="72"/>
  <c r="I76" i="5"/>
  <c r="B156" i="58"/>
  <c r="E160" i="39"/>
  <c r="H82" i="76"/>
  <c r="J361" i="72"/>
  <c r="E422" i="39"/>
  <c r="I338" i="5"/>
  <c r="G932" i="63" s="1"/>
  <c r="B418" i="58"/>
  <c r="J140" i="72"/>
  <c r="I117" i="5"/>
  <c r="E201" i="39"/>
  <c r="B197" i="58"/>
  <c r="J106" i="72"/>
  <c r="E167" i="39"/>
  <c r="I83" i="5"/>
  <c r="B163" i="58"/>
  <c r="J318" i="72"/>
  <c r="I295" i="5"/>
  <c r="B375" i="58"/>
  <c r="I11" i="51"/>
  <c r="E379" i="39"/>
  <c r="E147" i="39"/>
  <c r="I63" i="5"/>
  <c r="G160" i="63" s="1"/>
  <c r="J86" i="72"/>
  <c r="B143" i="58"/>
  <c r="J392" i="72"/>
  <c r="E453" i="39"/>
  <c r="B449" i="58"/>
  <c r="I369" i="5"/>
  <c r="I62" i="5"/>
  <c r="J85" i="72"/>
  <c r="E146" i="39"/>
  <c r="B142" i="58"/>
  <c r="J247" i="72"/>
  <c r="B304" i="58"/>
  <c r="I224" i="5"/>
  <c r="E308" i="39"/>
  <c r="J312" i="72"/>
  <c r="B369" i="58"/>
  <c r="E373" i="39"/>
  <c r="I289" i="5"/>
  <c r="G32" i="75"/>
  <c r="H47" i="76"/>
  <c r="J157" i="72"/>
  <c r="E218" i="39"/>
  <c r="B214" i="58"/>
  <c r="I134" i="5"/>
  <c r="J394" i="72"/>
  <c r="B451" i="58"/>
  <c r="I371" i="5"/>
  <c r="E455" i="39"/>
  <c r="J78" i="72"/>
  <c r="B135" i="58"/>
  <c r="E139" i="39"/>
  <c r="I55" i="5"/>
  <c r="G37" i="74"/>
  <c r="J70" i="72"/>
  <c r="I47" i="5"/>
  <c r="E131" i="39"/>
  <c r="B127" i="58"/>
  <c r="J80" i="72"/>
  <c r="E141" i="39"/>
  <c r="B137" i="58"/>
  <c r="I57" i="5"/>
  <c r="J342" i="72"/>
  <c r="K10" i="51"/>
  <c r="E403" i="39"/>
  <c r="B399" i="58"/>
  <c r="I319" i="5"/>
  <c r="B101" i="58"/>
  <c r="E105" i="39"/>
  <c r="J44" i="72"/>
  <c r="I21" i="5"/>
  <c r="H59" i="76"/>
  <c r="J220" i="72"/>
  <c r="E281" i="39"/>
  <c r="B277" i="58"/>
  <c r="I197" i="5"/>
  <c r="H80" i="76"/>
  <c r="J359" i="72"/>
  <c r="B416" i="58"/>
  <c r="I336" i="5"/>
  <c r="E420" i="39"/>
  <c r="I300" i="5"/>
  <c r="Y36" i="56"/>
  <c r="Y37" i="56"/>
  <c r="B380" i="58"/>
  <c r="Y34" i="56"/>
  <c r="J323" i="72"/>
  <c r="E384" i="39"/>
  <c r="Y33" i="56"/>
  <c r="Y35" i="56"/>
  <c r="J403" i="72"/>
  <c r="I380" i="5"/>
  <c r="B460" i="58"/>
  <c r="E464" i="39"/>
  <c r="L9" i="51"/>
  <c r="B249" i="58"/>
  <c r="I169" i="5"/>
  <c r="J192" i="72"/>
  <c r="E253" i="39"/>
  <c r="B458" i="58"/>
  <c r="I378" i="5"/>
  <c r="E462" i="39"/>
  <c r="J401" i="72"/>
  <c r="J333" i="72"/>
  <c r="B390" i="58"/>
  <c r="E394" i="39"/>
  <c r="I310" i="5"/>
  <c r="J380" i="72"/>
  <c r="B437" i="58"/>
  <c r="I357" i="5"/>
  <c r="E441" i="39"/>
  <c r="J49" i="72"/>
  <c r="E110" i="39"/>
  <c r="I26" i="5"/>
  <c r="B106" i="58"/>
  <c r="H54" i="76"/>
  <c r="AB43" i="56"/>
  <c r="J181" i="72"/>
  <c r="E242" i="39"/>
  <c r="AB40" i="56"/>
  <c r="I158" i="5"/>
  <c r="G378" i="63" s="1"/>
  <c r="AB42" i="56"/>
  <c r="AB41" i="56"/>
  <c r="AB39" i="56"/>
  <c r="B238" i="58"/>
  <c r="J144" i="72"/>
  <c r="B201" i="58"/>
  <c r="E205" i="39"/>
  <c r="I121" i="5"/>
  <c r="J330" i="72"/>
  <c r="E391" i="39"/>
  <c r="I307" i="5"/>
  <c r="B387" i="58"/>
  <c r="B335" i="58"/>
  <c r="E339" i="39"/>
  <c r="G32" i="74"/>
  <c r="J278" i="72"/>
  <c r="I255" i="5"/>
  <c r="E433" i="39"/>
  <c r="F10" i="51"/>
  <c r="B429" i="58"/>
  <c r="I349" i="5"/>
  <c r="J372" i="72"/>
  <c r="I196" i="5"/>
  <c r="E280" i="39"/>
  <c r="J219" i="72"/>
  <c r="B276" i="58"/>
  <c r="J147" i="72"/>
  <c r="E208" i="39"/>
  <c r="B204" i="58"/>
  <c r="I124" i="5"/>
  <c r="J356" i="72"/>
  <c r="I333" i="5"/>
  <c r="B413" i="58"/>
  <c r="E417" i="39"/>
  <c r="J384" i="72"/>
  <c r="I361" i="5"/>
  <c r="E445" i="39"/>
  <c r="B441" i="58"/>
  <c r="X37" i="56"/>
  <c r="J206" i="72"/>
  <c r="B263" i="58"/>
  <c r="E267" i="39"/>
  <c r="I183" i="5"/>
  <c r="X33" i="56"/>
  <c r="X34" i="56"/>
  <c r="X36" i="56"/>
  <c r="X35" i="56"/>
  <c r="J165" i="72"/>
  <c r="I142" i="5"/>
  <c r="B222" i="58"/>
  <c r="E226" i="39"/>
  <c r="B282" i="58"/>
  <c r="G27" i="75"/>
  <c r="J225" i="72"/>
  <c r="E286" i="39"/>
  <c r="I202" i="5"/>
  <c r="J26" i="72"/>
  <c r="B83" i="58"/>
  <c r="E87" i="39"/>
  <c r="I3" i="5"/>
  <c r="G25" i="74"/>
  <c r="J65" i="72"/>
  <c r="B122" i="58"/>
  <c r="E126" i="39"/>
  <c r="I42" i="5"/>
  <c r="G31" i="74"/>
  <c r="J218" i="72"/>
  <c r="E279" i="39"/>
  <c r="I195" i="5"/>
  <c r="B275" i="58"/>
  <c r="E123" i="39"/>
  <c r="B119" i="58"/>
  <c r="J62" i="72"/>
  <c r="I39" i="5"/>
  <c r="G104" i="63" s="1"/>
  <c r="J236" i="72"/>
  <c r="I213" i="5"/>
  <c r="E297" i="39"/>
  <c r="B293" i="58"/>
  <c r="H70" i="76"/>
  <c r="J299" i="72"/>
  <c r="B356" i="58"/>
  <c r="I276" i="5"/>
  <c r="E360" i="39"/>
  <c r="B383" i="58"/>
  <c r="E387" i="39"/>
  <c r="J326" i="72"/>
  <c r="Y31" i="56"/>
  <c r="Y28" i="56"/>
  <c r="Y29" i="56"/>
  <c r="I303" i="5"/>
  <c r="Y27" i="56"/>
  <c r="Y30" i="56"/>
  <c r="J329" i="72"/>
  <c r="B386" i="58"/>
  <c r="I306" i="5"/>
  <c r="E390" i="39"/>
  <c r="J339" i="72"/>
  <c r="E400" i="39"/>
  <c r="B396" i="58"/>
  <c r="I316" i="5"/>
  <c r="H87" i="76"/>
  <c r="J390" i="72"/>
  <c r="E451" i="39"/>
  <c r="B447" i="58"/>
  <c r="I367" i="5"/>
  <c r="E291" i="39"/>
  <c r="B287" i="58"/>
  <c r="I207" i="5"/>
  <c r="J230" i="72"/>
  <c r="B198" i="58"/>
  <c r="J141" i="72"/>
  <c r="I118" i="5"/>
  <c r="E202" i="39"/>
  <c r="J253" i="72"/>
  <c r="B310" i="58"/>
  <c r="E314" i="39"/>
  <c r="J13" i="51"/>
  <c r="I230" i="5"/>
  <c r="G622" i="63" s="1"/>
  <c r="E257" i="39"/>
  <c r="I173" i="5"/>
  <c r="J196" i="72"/>
  <c r="B253" i="58"/>
  <c r="J397" i="72"/>
  <c r="E458" i="39"/>
  <c r="I374" i="5"/>
  <c r="G1005" i="63" s="1"/>
  <c r="B454" i="58"/>
  <c r="H90" i="76"/>
  <c r="J246" i="72"/>
  <c r="B303" i="58"/>
  <c r="E307" i="39"/>
  <c r="I223" i="5"/>
  <c r="J145" i="72"/>
  <c r="B202" i="58"/>
  <c r="E206" i="39"/>
  <c r="I122" i="5"/>
  <c r="J284" i="72"/>
  <c r="B341" i="58"/>
  <c r="I261" i="5"/>
  <c r="E345" i="39"/>
  <c r="J137" i="72"/>
  <c r="E198" i="39"/>
  <c r="B194" i="58"/>
  <c r="I114" i="5"/>
  <c r="J77" i="72"/>
  <c r="B134" i="58"/>
  <c r="I54" i="5"/>
  <c r="E138" i="39"/>
  <c r="I125" i="5"/>
  <c r="J148" i="72"/>
  <c r="B205" i="58"/>
  <c r="E209" i="39"/>
  <c r="E8" i="51"/>
  <c r="J162" i="72"/>
  <c r="I139" i="5"/>
  <c r="B219" i="58"/>
  <c r="E223" i="39"/>
  <c r="H48" i="76"/>
  <c r="J227" i="72"/>
  <c r="B284" i="58"/>
  <c r="E288" i="39"/>
  <c r="I204" i="5"/>
  <c r="G861" i="63" l="1"/>
  <c r="G860" i="63"/>
  <c r="I860" i="63" s="1"/>
  <c r="G862" i="63"/>
  <c r="I862" i="63" s="1"/>
  <c r="G863" i="63"/>
  <c r="I863" i="63" s="1"/>
  <c r="G864" i="63"/>
  <c r="I864" i="63" s="1"/>
  <c r="G348" i="63"/>
  <c r="I348" i="63" s="1"/>
  <c r="G349" i="63"/>
  <c r="I349" i="63" s="1"/>
  <c r="G603" i="63"/>
  <c r="I603" i="63" s="1"/>
  <c r="G602" i="63"/>
  <c r="G954" i="63"/>
  <c r="G951" i="63"/>
  <c r="G950" i="63"/>
  <c r="G956" i="63"/>
  <c r="G952" i="63"/>
  <c r="I952" i="63" s="1"/>
  <c r="G953" i="63"/>
  <c r="I953" i="63" s="1"/>
  <c r="G955" i="63"/>
  <c r="I955" i="63" s="1"/>
  <c r="G949" i="63"/>
  <c r="I949" i="63" s="1"/>
  <c r="G454" i="63"/>
  <c r="I454" i="63" s="1"/>
  <c r="G452" i="63"/>
  <c r="G453" i="63"/>
  <c r="G933" i="63"/>
  <c r="G934" i="63"/>
  <c r="I934" i="63" s="1"/>
  <c r="G408" i="63"/>
  <c r="I408" i="63" s="1"/>
  <c r="G407" i="63"/>
  <c r="I407" i="63" s="1"/>
  <c r="G405" i="63"/>
  <c r="G406" i="63"/>
  <c r="G519" i="63"/>
  <c r="G517" i="63"/>
  <c r="G522" i="63"/>
  <c r="G523" i="63"/>
  <c r="I523" i="63" s="1"/>
  <c r="G521" i="63"/>
  <c r="I521" i="63" s="1"/>
  <c r="G520" i="63"/>
  <c r="I520" i="63" s="1"/>
  <c r="G524" i="63"/>
  <c r="G518" i="63"/>
  <c r="G525" i="63"/>
  <c r="I525" i="63" s="1"/>
  <c r="G819" i="63"/>
  <c r="G818" i="63"/>
  <c r="G820" i="63"/>
  <c r="I820" i="63" s="1"/>
  <c r="G918" i="63"/>
  <c r="I918" i="63" s="1"/>
  <c r="G919" i="63"/>
  <c r="I919" i="63" s="1"/>
  <c r="G450" i="63"/>
  <c r="G449" i="63"/>
  <c r="G451" i="63"/>
  <c r="G527" i="63"/>
  <c r="G526" i="63"/>
  <c r="G537" i="63"/>
  <c r="I537" i="63" s="1"/>
  <c r="G536" i="63"/>
  <c r="I536" i="63" s="1"/>
  <c r="G534" i="63"/>
  <c r="I534" i="63" s="1"/>
  <c r="G530" i="63"/>
  <c r="G529" i="63"/>
  <c r="G528" i="63"/>
  <c r="I528" i="63" s="1"/>
  <c r="G532" i="63"/>
  <c r="G533" i="63"/>
  <c r="G531" i="63"/>
  <c r="I531" i="63" s="1"/>
  <c r="G535" i="63"/>
  <c r="I535" i="63" s="1"/>
  <c r="G538" i="63"/>
  <c r="I538" i="63" s="1"/>
  <c r="G261" i="63"/>
  <c r="G259" i="63"/>
  <c r="I259" i="63" s="1"/>
  <c r="G256" i="63"/>
  <c r="G255" i="63"/>
  <c r="G260" i="63"/>
  <c r="G257" i="63"/>
  <c r="I257" i="63" s="1"/>
  <c r="G258" i="63"/>
  <c r="G254" i="63"/>
  <c r="I254" i="63" s="1"/>
  <c r="G47" i="63"/>
  <c r="G49" i="63"/>
  <c r="G42" i="63"/>
  <c r="G44" i="63"/>
  <c r="G43" i="63"/>
  <c r="G45" i="63"/>
  <c r="I45" i="63" s="1"/>
  <c r="G46" i="63"/>
  <c r="G41" i="63"/>
  <c r="I41" i="63" s="1"/>
  <c r="G48" i="63"/>
  <c r="G598" i="63"/>
  <c r="I598" i="63" s="1"/>
  <c r="G599" i="63"/>
  <c r="I599" i="63" s="1"/>
  <c r="G156" i="63"/>
  <c r="G155" i="63"/>
  <c r="G152" i="63"/>
  <c r="G157" i="63"/>
  <c r="I157" i="63" s="1"/>
  <c r="G153" i="63"/>
  <c r="I153" i="63" s="1"/>
  <c r="G154" i="63"/>
  <c r="G320" i="63"/>
  <c r="I320" i="63" s="1"/>
  <c r="G319" i="63"/>
  <c r="I319" i="63" s="1"/>
  <c r="G358" i="63"/>
  <c r="G357" i="63"/>
  <c r="G359" i="63"/>
  <c r="I359" i="63" s="1"/>
  <c r="G360" i="63"/>
  <c r="I360" i="63" s="1"/>
  <c r="G479" i="63"/>
  <c r="I479" i="63" s="1"/>
  <c r="G478" i="63"/>
  <c r="G476" i="63"/>
  <c r="G477" i="63"/>
  <c r="I477" i="63" s="1"/>
  <c r="G55" i="63"/>
  <c r="G56" i="63"/>
  <c r="G57" i="63"/>
  <c r="I57" i="63" s="1"/>
  <c r="G59" i="63"/>
  <c r="I59" i="63" s="1"/>
  <c r="G58" i="63"/>
  <c r="I58" i="63" s="1"/>
  <c r="G332" i="63"/>
  <c r="G331" i="63"/>
  <c r="I331" i="63" s="1"/>
  <c r="G334" i="63"/>
  <c r="G333" i="63"/>
  <c r="G130" i="63"/>
  <c r="G129" i="63"/>
  <c r="I129" i="63" s="1"/>
  <c r="G131" i="63"/>
  <c r="I131" i="63" s="1"/>
  <c r="G132" i="63"/>
  <c r="I132" i="63" s="1"/>
  <c r="G336" i="63"/>
  <c r="G335" i="63"/>
  <c r="I335" i="63" s="1"/>
  <c r="G337" i="63"/>
  <c r="G338" i="63"/>
  <c r="G856" i="63"/>
  <c r="G858" i="63"/>
  <c r="I858" i="63" s="1"/>
  <c r="G859" i="63"/>
  <c r="I859" i="63" s="1"/>
  <c r="G857" i="63"/>
  <c r="I857" i="63" s="1"/>
  <c r="G855" i="63"/>
  <c r="I855" i="63" s="1"/>
  <c r="G4" i="63"/>
  <c r="I4" i="63" s="1"/>
  <c r="G5" i="63"/>
  <c r="I5" i="63" s="1"/>
  <c r="G869" i="63"/>
  <c r="G870" i="63"/>
  <c r="I870" i="63" s="1"/>
  <c r="G867" i="63"/>
  <c r="I867" i="63" s="1"/>
  <c r="G868" i="63"/>
  <c r="I868" i="63" s="1"/>
  <c r="G866" i="63"/>
  <c r="I866" i="63" s="1"/>
  <c r="G1010" i="63"/>
  <c r="G1011" i="63"/>
  <c r="G569" i="63"/>
  <c r="G567" i="63"/>
  <c r="G568" i="63"/>
  <c r="G566" i="63"/>
  <c r="I566" i="63" s="1"/>
  <c r="G570" i="63"/>
  <c r="I570" i="63" s="1"/>
  <c r="G965" i="63"/>
  <c r="I965" i="63" s="1"/>
  <c r="G966" i="63"/>
  <c r="G967" i="63"/>
  <c r="I967" i="63" s="1"/>
  <c r="G969" i="63"/>
  <c r="G963" i="63"/>
  <c r="I963" i="63" s="1"/>
  <c r="G964" i="63"/>
  <c r="G968" i="63"/>
  <c r="I968" i="63" s="1"/>
  <c r="G970" i="63"/>
  <c r="I970" i="63" s="1"/>
  <c r="G886" i="63"/>
  <c r="I886" i="63" s="1"/>
  <c r="G884" i="63"/>
  <c r="I884" i="63" s="1"/>
  <c r="G885" i="63"/>
  <c r="I885" i="63" s="1"/>
  <c r="G887" i="63"/>
  <c r="I887" i="63" s="1"/>
  <c r="G883" i="63"/>
  <c r="G888" i="63"/>
  <c r="I888" i="63" s="1"/>
  <c r="G882" i="63"/>
  <c r="I882" i="63" s="1"/>
  <c r="G889" i="63"/>
  <c r="I889" i="63" s="1"/>
  <c r="G1001" i="63"/>
  <c r="I1001" i="63" s="1"/>
  <c r="G999" i="63"/>
  <c r="I999" i="63" s="1"/>
  <c r="G1000" i="63"/>
  <c r="I1000" i="63" s="1"/>
  <c r="G158" i="63"/>
  <c r="I158" i="63" s="1"/>
  <c r="G159" i="63"/>
  <c r="G228" i="63"/>
  <c r="G227" i="63"/>
  <c r="G229" i="63"/>
  <c r="I229" i="63" s="1"/>
  <c r="G230" i="63"/>
  <c r="I230" i="63" s="1"/>
  <c r="G391" i="63"/>
  <c r="G390" i="63"/>
  <c r="I390" i="63" s="1"/>
  <c r="G393" i="63"/>
  <c r="G392" i="63"/>
  <c r="G327" i="63"/>
  <c r="G328" i="63"/>
  <c r="G329" i="63"/>
  <c r="I329" i="63" s="1"/>
  <c r="G330" i="63"/>
  <c r="I330" i="63" s="1"/>
  <c r="G164" i="63"/>
  <c r="G163" i="63"/>
  <c r="I163" i="63" s="1"/>
  <c r="G592" i="63"/>
  <c r="G593" i="63"/>
  <c r="I593" i="63" s="1"/>
  <c r="G114" i="63"/>
  <c r="G116" i="63"/>
  <c r="I116" i="63" s="1"/>
  <c r="G115" i="63"/>
  <c r="I115" i="63" s="1"/>
  <c r="G204" i="63"/>
  <c r="I204" i="63" s="1"/>
  <c r="G205" i="63"/>
  <c r="I205" i="63" s="1"/>
  <c r="G482" i="63"/>
  <c r="I482" i="63" s="1"/>
  <c r="G484" i="63"/>
  <c r="I484" i="63" s="1"/>
  <c r="G485" i="63"/>
  <c r="G480" i="63"/>
  <c r="G481" i="63"/>
  <c r="I481" i="63" s="1"/>
  <c r="G241" i="63"/>
  <c r="I241" i="63" s="1"/>
  <c r="G242" i="63"/>
  <c r="I242" i="63" s="1"/>
  <c r="G240" i="63"/>
  <c r="G243" i="63"/>
  <c r="I243" i="63" s="1"/>
  <c r="G244" i="63"/>
  <c r="G917" i="63"/>
  <c r="G916" i="63"/>
  <c r="G418" i="63"/>
  <c r="I418" i="63" s="1"/>
  <c r="G417" i="63"/>
  <c r="I417" i="63" s="1"/>
  <c r="G419" i="63"/>
  <c r="I419" i="63" s="1"/>
  <c r="G431" i="63"/>
  <c r="G433" i="63"/>
  <c r="G434" i="63"/>
  <c r="I434" i="63" s="1"/>
  <c r="G432" i="63"/>
  <c r="G389" i="63"/>
  <c r="G386" i="63"/>
  <c r="I386" i="63" s="1"/>
  <c r="G385" i="63"/>
  <c r="G387" i="63"/>
  <c r="I387" i="63" s="1"/>
  <c r="G388" i="63"/>
  <c r="G233" i="63"/>
  <c r="G232" i="63"/>
  <c r="G234" i="63"/>
  <c r="G235" i="63"/>
  <c r="G231" i="63"/>
  <c r="I231" i="63" s="1"/>
  <c r="G911" i="63"/>
  <c r="G910" i="63"/>
  <c r="I910" i="63" s="1"/>
  <c r="G174" i="63"/>
  <c r="G175" i="63"/>
  <c r="G176" i="63"/>
  <c r="G177" i="63"/>
  <c r="G374" i="63"/>
  <c r="G373" i="63"/>
  <c r="I373" i="63" s="1"/>
  <c r="G370" i="63"/>
  <c r="I370" i="63" s="1"/>
  <c r="G375" i="63"/>
  <c r="I375" i="63" s="1"/>
  <c r="G369" i="63"/>
  <c r="G368" i="63"/>
  <c r="G371" i="63"/>
  <c r="G372" i="63"/>
  <c r="G706" i="63"/>
  <c r="G707" i="63"/>
  <c r="I707" i="63" s="1"/>
  <c r="G702" i="63"/>
  <c r="I702" i="63" s="1"/>
  <c r="G703" i="63"/>
  <c r="I703" i="63" s="1"/>
  <c r="G704" i="63"/>
  <c r="I704" i="63" s="1"/>
  <c r="G705" i="63"/>
  <c r="I705" i="63" s="1"/>
  <c r="G560" i="63"/>
  <c r="G559" i="63"/>
  <c r="G563" i="63"/>
  <c r="G565" i="63"/>
  <c r="I565" i="63" s="1"/>
  <c r="G561" i="63"/>
  <c r="G562" i="63"/>
  <c r="I562" i="63" s="1"/>
  <c r="G564" i="63"/>
  <c r="I564" i="63" s="1"/>
  <c r="G558" i="63"/>
  <c r="I558" i="63" s="1"/>
  <c r="G720" i="63"/>
  <c r="I720" i="63" s="1"/>
  <c r="G717" i="63"/>
  <c r="G718" i="63"/>
  <c r="I718" i="63" s="1"/>
  <c r="G719" i="63"/>
  <c r="I719" i="63" s="1"/>
  <c r="G65" i="63"/>
  <c r="I65" i="63" s="1"/>
  <c r="G66" i="63"/>
  <c r="I66" i="63" s="1"/>
  <c r="G169" i="63"/>
  <c r="G165" i="63"/>
  <c r="G168" i="63"/>
  <c r="G170" i="63"/>
  <c r="G166" i="63"/>
  <c r="G167" i="63"/>
  <c r="G218" i="63"/>
  <c r="G217" i="63"/>
  <c r="I217" i="63" s="1"/>
  <c r="G219" i="63"/>
  <c r="G695" i="63"/>
  <c r="I695" i="63" s="1"/>
  <c r="G700" i="63"/>
  <c r="I700" i="63" s="1"/>
  <c r="G701" i="63"/>
  <c r="G696" i="63"/>
  <c r="I696" i="63" s="1"/>
  <c r="G694" i="63"/>
  <c r="I694" i="63" s="1"/>
  <c r="G697" i="63"/>
  <c r="I697" i="63" s="1"/>
  <c r="G698" i="63"/>
  <c r="I698" i="63" s="1"/>
  <c r="G699" i="63"/>
  <c r="I699" i="63" s="1"/>
  <c r="G755" i="63"/>
  <c r="I755" i="63" s="1"/>
  <c r="G753" i="63"/>
  <c r="I753" i="63" s="1"/>
  <c r="G754" i="63"/>
  <c r="I754" i="63" s="1"/>
  <c r="G135" i="63"/>
  <c r="G136" i="63"/>
  <c r="I136" i="63" s="1"/>
  <c r="G776" i="63"/>
  <c r="I776" i="63" s="1"/>
  <c r="G777" i="63"/>
  <c r="I777" i="63" s="1"/>
  <c r="G775" i="63"/>
  <c r="I775" i="63" s="1"/>
  <c r="G73" i="63"/>
  <c r="I73" i="63" s="1"/>
  <c r="G72" i="63"/>
  <c r="I72" i="63" s="1"/>
  <c r="G578" i="63"/>
  <c r="G579" i="63"/>
  <c r="I579" i="63" s="1"/>
  <c r="G580" i="63"/>
  <c r="I580" i="63" s="1"/>
  <c r="G577" i="63"/>
  <c r="I577" i="63" s="1"/>
  <c r="G394" i="63"/>
  <c r="I394" i="63" s="1"/>
  <c r="G395" i="63"/>
  <c r="G1004" i="63"/>
  <c r="G1003" i="63"/>
  <c r="G316" i="63"/>
  <c r="G315" i="63"/>
  <c r="G111" i="63"/>
  <c r="G109" i="63"/>
  <c r="I109" i="63" s="1"/>
  <c r="G110" i="63"/>
  <c r="I110" i="63" s="1"/>
  <c r="G816" i="63"/>
  <c r="I816" i="63" s="1"/>
  <c r="G815" i="63"/>
  <c r="I815" i="63" s="1"/>
  <c r="G817" i="63"/>
  <c r="I817" i="63" s="1"/>
  <c r="G435" i="63"/>
  <c r="G437" i="63"/>
  <c r="I437" i="63" s="1"/>
  <c r="G436" i="63"/>
  <c r="I436" i="63" s="1"/>
  <c r="G921" i="63"/>
  <c r="I921" i="63" s="1"/>
  <c r="G922" i="63"/>
  <c r="I922" i="63" s="1"/>
  <c r="G920" i="63"/>
  <c r="G197" i="63"/>
  <c r="G194" i="63"/>
  <c r="I194" i="63" s="1"/>
  <c r="G198" i="63"/>
  <c r="G195" i="63"/>
  <c r="G196" i="63"/>
  <c r="I196" i="63" s="1"/>
  <c r="G199" i="63"/>
  <c r="I199" i="63" s="1"/>
  <c r="G938" i="63"/>
  <c r="I938" i="63" s="1"/>
  <c r="G937" i="63"/>
  <c r="G939" i="63"/>
  <c r="I939" i="63" s="1"/>
  <c r="G294" i="63"/>
  <c r="I294" i="63" s="1"/>
  <c r="G295" i="63"/>
  <c r="G63" i="63"/>
  <c r="G64" i="63"/>
  <c r="I64" i="63" s="1"/>
  <c r="G540" i="63"/>
  <c r="I540" i="63" s="1"/>
  <c r="G539" i="63"/>
  <c r="I539" i="63" s="1"/>
  <c r="G541" i="63"/>
  <c r="G974" i="63"/>
  <c r="G975" i="63"/>
  <c r="I975" i="63" s="1"/>
  <c r="G980" i="63"/>
  <c r="G979" i="63"/>
  <c r="G978" i="63"/>
  <c r="I978" i="63" s="1"/>
  <c r="G977" i="63"/>
  <c r="I977" i="63" s="1"/>
  <c r="G571" i="63"/>
  <c r="I571" i="63" s="1"/>
  <c r="G575" i="63"/>
  <c r="G573" i="63"/>
  <c r="I573" i="63" s="1"/>
  <c r="G574" i="63"/>
  <c r="G572" i="63"/>
  <c r="I572" i="63" s="1"/>
  <c r="G576" i="63"/>
  <c r="I576" i="63" s="1"/>
  <c r="G729" i="63"/>
  <c r="G733" i="63"/>
  <c r="I733" i="63" s="1"/>
  <c r="G730" i="63"/>
  <c r="I730" i="63" s="1"/>
  <c r="G731" i="63"/>
  <c r="I731" i="63" s="1"/>
  <c r="G732" i="63"/>
  <c r="I732" i="63" s="1"/>
  <c r="G734" i="63"/>
  <c r="I734" i="63" s="1"/>
  <c r="G735" i="63"/>
  <c r="I735" i="63" s="1"/>
  <c r="G736" i="63"/>
  <c r="I736" i="63" s="1"/>
  <c r="G183" i="63"/>
  <c r="I183" i="63" s="1"/>
  <c r="G184" i="63"/>
  <c r="I184" i="63" s="1"/>
  <c r="G185" i="63"/>
  <c r="I185" i="63" s="1"/>
  <c r="G179" i="63"/>
  <c r="I179" i="63" s="1"/>
  <c r="G178" i="63"/>
  <c r="I178" i="63" s="1"/>
  <c r="G180" i="63"/>
  <c r="I180" i="63" s="1"/>
  <c r="G181" i="63"/>
  <c r="G182" i="63"/>
  <c r="G292" i="63"/>
  <c r="I292" i="63" s="1"/>
  <c r="G290" i="63"/>
  <c r="I290" i="63" s="1"/>
  <c r="G291" i="63"/>
  <c r="I291" i="63" s="1"/>
  <c r="G293" i="63"/>
  <c r="G492" i="63"/>
  <c r="G496" i="63"/>
  <c r="G493" i="63"/>
  <c r="G494" i="63"/>
  <c r="G495" i="63"/>
  <c r="G10" i="63"/>
  <c r="I10" i="63" s="1"/>
  <c r="G9" i="63"/>
  <c r="I9" i="63" s="1"/>
  <c r="G722" i="63"/>
  <c r="G721" i="63"/>
  <c r="G133" i="63"/>
  <c r="G134" i="63"/>
  <c r="G827" i="63"/>
  <c r="G826" i="63"/>
  <c r="I826" i="63" s="1"/>
  <c r="G823" i="63"/>
  <c r="G822" i="63"/>
  <c r="I822" i="63" s="1"/>
  <c r="G828" i="63"/>
  <c r="G821" i="63"/>
  <c r="I821" i="63" s="1"/>
  <c r="G824" i="63"/>
  <c r="I824" i="63" s="1"/>
  <c r="G825" i="63"/>
  <c r="I825" i="63" s="1"/>
  <c r="G899" i="63"/>
  <c r="I899" i="63" s="1"/>
  <c r="G901" i="63"/>
  <c r="I901" i="63" s="1"/>
  <c r="G902" i="63"/>
  <c r="I902" i="63" s="1"/>
  <c r="G903" i="63"/>
  <c r="I903" i="63" s="1"/>
  <c r="G900" i="63"/>
  <c r="G904" i="63"/>
  <c r="G692" i="63"/>
  <c r="I692" i="63" s="1"/>
  <c r="G693" i="63"/>
  <c r="G691" i="63"/>
  <c r="I691" i="63" s="1"/>
  <c r="G515" i="63"/>
  <c r="I515" i="63" s="1"/>
  <c r="G516" i="63"/>
  <c r="G351" i="63"/>
  <c r="I351" i="63" s="1"/>
  <c r="G353" i="63"/>
  <c r="I353" i="63" s="1"/>
  <c r="G352" i="63"/>
  <c r="G350" i="63"/>
  <c r="I350" i="63" s="1"/>
  <c r="G354" i="63"/>
  <c r="G355" i="63"/>
  <c r="G356" i="63"/>
  <c r="I356" i="63" s="1"/>
  <c r="G473" i="63"/>
  <c r="I473" i="63" s="1"/>
  <c r="G474" i="63"/>
  <c r="I474" i="63" s="1"/>
  <c r="G475" i="63"/>
  <c r="G801" i="63"/>
  <c r="I801" i="63" s="1"/>
  <c r="G802" i="63"/>
  <c r="I802" i="63" s="1"/>
  <c r="G804" i="63"/>
  <c r="I804" i="63" s="1"/>
  <c r="G803" i="63"/>
  <c r="G506" i="63"/>
  <c r="I506" i="63" s="1"/>
  <c r="G992" i="63"/>
  <c r="I992" i="63" s="1"/>
  <c r="G991" i="63"/>
  <c r="I991" i="63" s="1"/>
  <c r="G993" i="63"/>
  <c r="G988" i="63"/>
  <c r="G990" i="63"/>
  <c r="G987" i="63"/>
  <c r="I987" i="63" s="1"/>
  <c r="G989" i="63"/>
  <c r="I989" i="63" s="1"/>
  <c r="G144" i="63"/>
  <c r="I144" i="63" s="1"/>
  <c r="G143" i="63"/>
  <c r="I143" i="63" s="1"/>
  <c r="G139" i="63"/>
  <c r="I139" i="63" s="1"/>
  <c r="G142" i="63"/>
  <c r="G145" i="63"/>
  <c r="I145" i="63" s="1"/>
  <c r="G140" i="63"/>
  <c r="G141" i="63"/>
  <c r="G552" i="63"/>
  <c r="G553" i="63"/>
  <c r="I553" i="63" s="1"/>
  <c r="G555" i="63"/>
  <c r="I555" i="63" s="1"/>
  <c r="G554" i="63"/>
  <c r="I554" i="63" s="1"/>
  <c r="G85" i="63"/>
  <c r="G86" i="63"/>
  <c r="G83" i="63"/>
  <c r="G87" i="63"/>
  <c r="G88" i="63"/>
  <c r="G84" i="63"/>
  <c r="I84" i="63" s="1"/>
  <c r="G119" i="63"/>
  <c r="I119" i="63" s="1"/>
  <c r="G122" i="63"/>
  <c r="I122" i="63" s="1"/>
  <c r="G120" i="63"/>
  <c r="G121" i="63"/>
  <c r="I121" i="63" s="1"/>
  <c r="G248" i="63"/>
  <c r="G252" i="63"/>
  <c r="G251" i="63"/>
  <c r="G249" i="63"/>
  <c r="I249" i="63" s="1"/>
  <c r="G250" i="63"/>
  <c r="I250" i="63" s="1"/>
  <c r="G253" i="63"/>
  <c r="I253" i="63" s="1"/>
  <c r="G872" i="63"/>
  <c r="G873" i="63"/>
  <c r="I873" i="63" s="1"/>
  <c r="G941" i="63"/>
  <c r="G942" i="63"/>
  <c r="I942" i="63" s="1"/>
  <c r="G943" i="63"/>
  <c r="I943" i="63" s="1"/>
  <c r="G457" i="63"/>
  <c r="I457" i="63" s="1"/>
  <c r="G455" i="63"/>
  <c r="I455" i="63" s="1"/>
  <c r="G456" i="63"/>
  <c r="I456" i="63" s="1"/>
  <c r="G878" i="63"/>
  <c r="G881" i="63"/>
  <c r="I881" i="63" s="1"/>
  <c r="G877" i="63"/>
  <c r="I877" i="63" s="1"/>
  <c r="G879" i="63"/>
  <c r="I879" i="63" s="1"/>
  <c r="G880" i="63"/>
  <c r="I880" i="63" s="1"/>
  <c r="G582" i="63"/>
  <c r="I582" i="63" s="1"/>
  <c r="G581" i="63"/>
  <c r="I581" i="63" s="1"/>
  <c r="G583" i="63"/>
  <c r="I583" i="63" s="1"/>
  <c r="G584" i="63"/>
  <c r="I584" i="63" s="1"/>
  <c r="G585" i="63"/>
  <c r="I585" i="63" s="1"/>
  <c r="G310" i="63"/>
  <c r="I310" i="63" s="1"/>
  <c r="G311" i="63"/>
  <c r="G309" i="63"/>
  <c r="I309" i="63" s="1"/>
  <c r="G308" i="63"/>
  <c r="I308" i="63" s="1"/>
  <c r="G312" i="63"/>
  <c r="I312" i="63" s="1"/>
  <c r="G313" i="63"/>
  <c r="I313" i="63" s="1"/>
  <c r="G314" i="63"/>
  <c r="I314" i="63" s="1"/>
  <c r="G542" i="63"/>
  <c r="I542" i="63" s="1"/>
  <c r="G543" i="63"/>
  <c r="G209" i="63"/>
  <c r="I209" i="63" s="1"/>
  <c r="G210" i="63"/>
  <c r="I210" i="63" s="1"/>
  <c r="G924" i="63"/>
  <c r="I924" i="63" s="1"/>
  <c r="G926" i="63"/>
  <c r="G925" i="63"/>
  <c r="I925" i="63" s="1"/>
  <c r="G914" i="63"/>
  <c r="G913" i="63"/>
  <c r="G787" i="63"/>
  <c r="G788" i="63"/>
  <c r="I788" i="63" s="1"/>
  <c r="G483" i="63"/>
  <c r="I483" i="63" s="1"/>
  <c r="G18" i="63"/>
  <c r="I18" i="63" s="1"/>
  <c r="G19" i="63"/>
  <c r="G834" i="63"/>
  <c r="I834" i="63" s="1"/>
  <c r="G831" i="63"/>
  <c r="G833" i="63"/>
  <c r="G835" i="63"/>
  <c r="G832" i="63"/>
  <c r="I832" i="63" s="1"/>
  <c r="G836" i="63"/>
  <c r="I836" i="63" s="1"/>
  <c r="G837" i="63"/>
  <c r="I837" i="63" s="1"/>
  <c r="G838" i="63"/>
  <c r="I838" i="63" s="1"/>
  <c r="G839" i="63"/>
  <c r="I839" i="63" s="1"/>
  <c r="G609" i="63"/>
  <c r="G612" i="63"/>
  <c r="G610" i="63"/>
  <c r="I610" i="63" s="1"/>
  <c r="G611" i="63"/>
  <c r="I611" i="63" s="1"/>
  <c r="G425" i="63"/>
  <c r="G422" i="63"/>
  <c r="I422" i="63" s="1"/>
  <c r="G421" i="63"/>
  <c r="I421" i="63" s="1"/>
  <c r="G426" i="63"/>
  <c r="I426" i="63" s="1"/>
  <c r="G427" i="63"/>
  <c r="I427" i="63" s="1"/>
  <c r="G420" i="63"/>
  <c r="G423" i="63"/>
  <c r="G424" i="63"/>
  <c r="G597" i="63"/>
  <c r="I597" i="63" s="1"/>
  <c r="G596" i="63"/>
  <c r="G188" i="63"/>
  <c r="G190" i="63"/>
  <c r="I190" i="63" s="1"/>
  <c r="G189" i="63"/>
  <c r="G191" i="63"/>
  <c r="I191" i="63" s="1"/>
  <c r="G193" i="63"/>
  <c r="I193" i="63" s="1"/>
  <c r="G192" i="63"/>
  <c r="I192" i="63" s="1"/>
  <c r="G187" i="63"/>
  <c r="G1023" i="63"/>
  <c r="I1023" i="63" s="1"/>
  <c r="G1022" i="63"/>
  <c r="I1022" i="63" s="1"/>
  <c r="G1021" i="63"/>
  <c r="I1021" i="63" s="1"/>
  <c r="G1018" i="63"/>
  <c r="G1020" i="63"/>
  <c r="I1020" i="63" s="1"/>
  <c r="G1017" i="63"/>
  <c r="G1019" i="63"/>
  <c r="I1019" i="63" s="1"/>
  <c r="G1016" i="63"/>
  <c r="I1016" i="63" s="1"/>
  <c r="G511" i="63"/>
  <c r="I511" i="63" s="1"/>
  <c r="G513" i="63"/>
  <c r="I513" i="63" s="1"/>
  <c r="G512" i="63"/>
  <c r="I512" i="63" s="1"/>
  <c r="G514" i="63"/>
  <c r="I514" i="63" s="1"/>
  <c r="G764" i="63"/>
  <c r="I764" i="63" s="1"/>
  <c r="G765" i="63"/>
  <c r="G107" i="63"/>
  <c r="G106" i="63"/>
  <c r="G362" i="63"/>
  <c r="I362" i="63" s="1"/>
  <c r="G361" i="63"/>
  <c r="G363" i="63"/>
  <c r="I363" i="63" s="1"/>
  <c r="G364" i="63"/>
  <c r="G947" i="63"/>
  <c r="I947" i="63" s="1"/>
  <c r="G944" i="63"/>
  <c r="G946" i="63"/>
  <c r="I946" i="63" s="1"/>
  <c r="G948" i="63"/>
  <c r="I948" i="63" s="1"/>
  <c r="G945" i="63"/>
  <c r="I945" i="63" s="1"/>
  <c r="G322" i="63"/>
  <c r="I322" i="63" s="1"/>
  <c r="G321" i="63"/>
  <c r="I321" i="63" s="1"/>
  <c r="G510" i="63"/>
  <c r="I510" i="63" s="1"/>
  <c r="G509" i="63"/>
  <c r="I509" i="63" s="1"/>
  <c r="G712" i="63"/>
  <c r="G713" i="63"/>
  <c r="G709" i="63"/>
  <c r="I709" i="63" s="1"/>
  <c r="G710" i="63"/>
  <c r="I710" i="63" s="1"/>
  <c r="G711" i="63"/>
  <c r="I711" i="63" s="1"/>
  <c r="G708" i="63"/>
  <c r="I708" i="63" s="1"/>
  <c r="G70" i="63"/>
  <c r="I70" i="63" s="1"/>
  <c r="G69" i="63"/>
  <c r="I69" i="63" s="1"/>
  <c r="G71" i="63"/>
  <c r="I71" i="63" s="1"/>
  <c r="G845" i="63"/>
  <c r="G846" i="63"/>
  <c r="I846" i="63" s="1"/>
  <c r="G847" i="63"/>
  <c r="I847" i="63" s="1"/>
  <c r="G413" i="63"/>
  <c r="G412" i="63"/>
  <c r="I412" i="63" s="1"/>
  <c r="G415" i="63"/>
  <c r="I415" i="63" s="1"/>
  <c r="G414" i="63"/>
  <c r="G784" i="63"/>
  <c r="G783" i="63"/>
  <c r="I783" i="63" s="1"/>
  <c r="G213" i="63"/>
  <c r="G215" i="63"/>
  <c r="I215" i="63" s="1"/>
  <c r="G212" i="63"/>
  <c r="I212" i="63" s="1"/>
  <c r="G214" i="63"/>
  <c r="I214" i="63" s="1"/>
  <c r="G789" i="63"/>
  <c r="G792" i="63"/>
  <c r="G791" i="63"/>
  <c r="I791" i="63" s="1"/>
  <c r="G790" i="63"/>
  <c r="I790" i="63" s="1"/>
  <c r="G30" i="63"/>
  <c r="G29" i="63"/>
  <c r="I29" i="63" s="1"/>
  <c r="G27" i="63"/>
  <c r="G31" i="63"/>
  <c r="I31" i="63" s="1"/>
  <c r="G28" i="63"/>
  <c r="I28" i="63" s="1"/>
  <c r="G465" i="63"/>
  <c r="G470" i="63"/>
  <c r="G471" i="63"/>
  <c r="G467" i="63"/>
  <c r="G466" i="63"/>
  <c r="I466" i="63" s="1"/>
  <c r="G468" i="63"/>
  <c r="I468" i="63" s="1"/>
  <c r="G469" i="63"/>
  <c r="I469" i="63" s="1"/>
  <c r="G472" i="63"/>
  <c r="I472" i="63" s="1"/>
  <c r="G61" i="63"/>
  <c r="I61" i="63" s="1"/>
  <c r="G62" i="63"/>
  <c r="G60" i="63"/>
  <c r="G756" i="63"/>
  <c r="G757" i="63"/>
  <c r="I757" i="63" s="1"/>
  <c r="G340" i="63"/>
  <c r="I340" i="63" s="1"/>
  <c r="G339" i="63"/>
  <c r="I339" i="63" s="1"/>
  <c r="G341" i="63"/>
  <c r="I341" i="63" s="1"/>
  <c r="G342" i="63"/>
  <c r="I342" i="63" s="1"/>
  <c r="G343" i="63"/>
  <c r="I343" i="63" s="1"/>
  <c r="G323" i="63"/>
  <c r="G324" i="63"/>
  <c r="G325" i="63"/>
  <c r="I325" i="63" s="1"/>
  <c r="G326" i="63"/>
  <c r="I326" i="63" s="1"/>
  <c r="G486" i="63"/>
  <c r="I486" i="63" s="1"/>
  <c r="G489" i="63"/>
  <c r="G490" i="63"/>
  <c r="I490" i="63" s="1"/>
  <c r="G491" i="63"/>
  <c r="I491" i="63" s="1"/>
  <c r="G487" i="63"/>
  <c r="I487" i="63" s="1"/>
  <c r="G488" i="63"/>
  <c r="I488" i="63" s="1"/>
  <c r="G786" i="63"/>
  <c r="I786" i="63" s="1"/>
  <c r="G785" i="63"/>
  <c r="I785" i="63" s="1"/>
  <c r="G1009" i="63"/>
  <c r="I1009" i="63" s="1"/>
  <c r="G1007" i="63"/>
  <c r="G1008" i="63"/>
  <c r="G380" i="63"/>
  <c r="G381" i="63"/>
  <c r="G35" i="63"/>
  <c r="I35" i="63" s="1"/>
  <c r="G34" i="63"/>
  <c r="I34" i="63" s="1"/>
  <c r="G33" i="63"/>
  <c r="I33" i="63" s="1"/>
  <c r="G32" i="63"/>
  <c r="G37" i="63"/>
  <c r="I37" i="63" s="1"/>
  <c r="G36" i="63"/>
  <c r="I36" i="63" s="1"/>
  <c r="G344" i="63"/>
  <c r="I344" i="63" s="1"/>
  <c r="G345" i="63"/>
  <c r="G346" i="63"/>
  <c r="G347" i="63"/>
  <c r="I347" i="63" s="1"/>
  <c r="G90" i="63"/>
  <c r="I90" i="63" s="1"/>
  <c r="G89" i="63"/>
  <c r="I89" i="63" s="1"/>
  <c r="G92" i="63"/>
  <c r="G91" i="63"/>
  <c r="I91" i="63" s="1"/>
  <c r="G12" i="63"/>
  <c r="G11" i="63"/>
  <c r="G161" i="63"/>
  <c r="G162" i="63"/>
  <c r="I162" i="63" s="1"/>
  <c r="G675" i="63"/>
  <c r="I675" i="63" s="1"/>
  <c r="G676" i="63"/>
  <c r="I676" i="63" s="1"/>
  <c r="G677" i="63"/>
  <c r="I677" i="63" s="1"/>
  <c r="G366" i="63"/>
  <c r="I366" i="63" s="1"/>
  <c r="G365" i="63"/>
  <c r="I365" i="63" s="1"/>
  <c r="G367" i="63"/>
  <c r="G929" i="63"/>
  <c r="G930" i="63"/>
  <c r="I930" i="63" s="1"/>
  <c r="G931" i="63"/>
  <c r="I931" i="63" s="1"/>
  <c r="G382" i="63"/>
  <c r="I382" i="63" s="1"/>
  <c r="G384" i="63"/>
  <c r="I384" i="63" s="1"/>
  <c r="G383" i="63"/>
  <c r="G996" i="63"/>
  <c r="G997" i="63"/>
  <c r="G995" i="63"/>
  <c r="G994" i="63"/>
  <c r="I994" i="63" s="1"/>
  <c r="G998" i="63"/>
  <c r="I998" i="63" s="1"/>
  <c r="G306" i="63"/>
  <c r="I306" i="63" s="1"/>
  <c r="G305" i="63"/>
  <c r="G307" i="63"/>
  <c r="G620" i="63"/>
  <c r="G618" i="63"/>
  <c r="G615" i="63"/>
  <c r="I615" i="63" s="1"/>
  <c r="G619" i="63"/>
  <c r="I619" i="63" s="1"/>
  <c r="G614" i="63"/>
  <c r="I614" i="63" s="1"/>
  <c r="G616" i="63"/>
  <c r="I616" i="63" s="1"/>
  <c r="G617" i="63"/>
  <c r="I617" i="63" s="1"/>
  <c r="G613" i="63"/>
  <c r="I613" i="63" s="1"/>
  <c r="G445" i="63"/>
  <c r="G446" i="63"/>
  <c r="G447" i="63"/>
  <c r="G444" i="63"/>
  <c r="I444" i="63" s="1"/>
  <c r="G448" i="63"/>
  <c r="I448" i="63" s="1"/>
  <c r="G101" i="63"/>
  <c r="I101" i="63" s="1"/>
  <c r="G100" i="63"/>
  <c r="G99" i="63"/>
  <c r="G93" i="63"/>
  <c r="I93" i="63" s="1"/>
  <c r="G95" i="63"/>
  <c r="G94" i="63"/>
  <c r="G96" i="63"/>
  <c r="I96" i="63" s="1"/>
  <c r="G97" i="63"/>
  <c r="I97" i="63" s="1"/>
  <c r="G98" i="63"/>
  <c r="I98" i="63" s="1"/>
  <c r="G905" i="63"/>
  <c r="G906" i="63"/>
  <c r="I906" i="63" s="1"/>
  <c r="G907" i="63"/>
  <c r="G770" i="63"/>
  <c r="G772" i="63"/>
  <c r="G771" i="63"/>
  <c r="G774" i="63"/>
  <c r="I774" i="63" s="1"/>
  <c r="G773" i="63"/>
  <c r="I773" i="63" s="1"/>
  <c r="G768" i="63"/>
  <c r="I768" i="63" s="1"/>
  <c r="G766" i="63"/>
  <c r="I766" i="63" s="1"/>
  <c r="G769" i="63"/>
  <c r="G767" i="63"/>
  <c r="I767" i="63" s="1"/>
  <c r="G981" i="63"/>
  <c r="G983" i="63"/>
  <c r="G985" i="63"/>
  <c r="I985" i="63" s="1"/>
  <c r="G986" i="63"/>
  <c r="I986" i="63" s="1"/>
  <c r="G982" i="63"/>
  <c r="I982" i="63" s="1"/>
  <c r="G984" i="63"/>
  <c r="G112" i="63"/>
  <c r="G113" i="63"/>
  <c r="G687" i="63"/>
  <c r="I687" i="63" s="1"/>
  <c r="G690" i="63"/>
  <c r="I690" i="63" s="1"/>
  <c r="G689" i="63"/>
  <c r="I689" i="63" s="1"/>
  <c r="G686" i="63"/>
  <c r="I686" i="63" s="1"/>
  <c r="G688" i="63"/>
  <c r="G591" i="63"/>
  <c r="I591" i="63" s="1"/>
  <c r="G589" i="63"/>
  <c r="I589" i="63" s="1"/>
  <c r="G587" i="63"/>
  <c r="I587" i="63" s="1"/>
  <c r="G590" i="63"/>
  <c r="G588" i="63"/>
  <c r="I588" i="63" s="1"/>
  <c r="G399" i="63"/>
  <c r="I399" i="63" s="1"/>
  <c r="G400" i="63"/>
  <c r="I400" i="63" s="1"/>
  <c r="G137" i="63"/>
  <c r="I137" i="63" s="1"/>
  <c r="G138" i="63"/>
  <c r="I138" i="63" s="1"/>
  <c r="G206" i="63"/>
  <c r="G207" i="63"/>
  <c r="G208" i="63"/>
  <c r="I208" i="63" s="1"/>
  <c r="G463" i="63"/>
  <c r="I463" i="63" s="1"/>
  <c r="G464" i="63"/>
  <c r="I464" i="63" s="1"/>
  <c r="G461" i="63"/>
  <c r="I461" i="63" s="1"/>
  <c r="G462" i="63"/>
  <c r="I462" i="63" s="1"/>
  <c r="G508" i="63"/>
  <c r="G499" i="63"/>
  <c r="G503" i="63"/>
  <c r="G502" i="63"/>
  <c r="G504" i="63"/>
  <c r="I504" i="63" s="1"/>
  <c r="G497" i="63"/>
  <c r="I497" i="63" s="1"/>
  <c r="G500" i="63"/>
  <c r="I500" i="63" s="1"/>
  <c r="G505" i="63"/>
  <c r="I505" i="63" s="1"/>
  <c r="G507" i="63"/>
  <c r="G501" i="63"/>
  <c r="I501" i="63" s="1"/>
  <c r="G498" i="63"/>
  <c r="G404" i="63"/>
  <c r="G403" i="63"/>
  <c r="I403" i="63" s="1"/>
  <c r="G401" i="63"/>
  <c r="G402" i="63"/>
  <c r="I402" i="63" s="1"/>
  <c r="G298" i="63"/>
  <c r="G299" i="63"/>
  <c r="I299" i="63" s="1"/>
  <c r="G67" i="63"/>
  <c r="I67" i="63" s="1"/>
  <c r="G68" i="63"/>
  <c r="G682" i="63"/>
  <c r="G681" i="63"/>
  <c r="I681" i="63" s="1"/>
  <c r="G683" i="63"/>
  <c r="I683" i="63" s="1"/>
  <c r="G684" i="63"/>
  <c r="I684" i="63" s="1"/>
  <c r="G685" i="63"/>
  <c r="I685" i="63" s="1"/>
  <c r="G778" i="63"/>
  <c r="G780" i="63"/>
  <c r="I780" i="63" s="1"/>
  <c r="G782" i="63"/>
  <c r="I782" i="63" s="1"/>
  <c r="G779" i="63"/>
  <c r="G781" i="63"/>
  <c r="I781" i="63" s="1"/>
  <c r="G724" i="63"/>
  <c r="I724" i="63" s="1"/>
  <c r="G727" i="63"/>
  <c r="I727" i="63" s="1"/>
  <c r="G725" i="63"/>
  <c r="G723" i="63"/>
  <c r="I723" i="63" s="1"/>
  <c r="G726" i="63"/>
  <c r="I726" i="63" s="1"/>
  <c r="G14" i="63"/>
  <c r="G15" i="63"/>
  <c r="G16" i="63"/>
  <c r="I16" i="63" s="1"/>
  <c r="G82" i="63"/>
  <c r="G81" i="63"/>
  <c r="I81" i="63" s="1"/>
  <c r="G246" i="63"/>
  <c r="I246" i="63" s="1"/>
  <c r="G247" i="63"/>
  <c r="G245" i="63"/>
  <c r="I245" i="63" s="1"/>
  <c r="G7" i="63"/>
  <c r="G6" i="63"/>
  <c r="G897" i="63"/>
  <c r="I897" i="63" s="1"/>
  <c r="G895" i="63"/>
  <c r="I895" i="63" s="1"/>
  <c r="G892" i="63"/>
  <c r="I892" i="63" s="1"/>
  <c r="G896" i="63"/>
  <c r="I896" i="63" s="1"/>
  <c r="G891" i="63"/>
  <c r="I891" i="63" s="1"/>
  <c r="G890" i="63"/>
  <c r="I890" i="63" s="1"/>
  <c r="G894" i="63"/>
  <c r="I894" i="63" s="1"/>
  <c r="G893" i="63"/>
  <c r="I893" i="63" s="1"/>
  <c r="G430" i="63"/>
  <c r="I430" i="63" s="1"/>
  <c r="G429" i="63"/>
  <c r="I429" i="63" s="1"/>
  <c r="G51" i="63"/>
  <c r="I51" i="63" s="1"/>
  <c r="G52" i="63"/>
  <c r="G53" i="63"/>
  <c r="I53" i="63" s="1"/>
  <c r="G54" i="63"/>
  <c r="G852" i="63"/>
  <c r="G849" i="63"/>
  <c r="G848" i="63"/>
  <c r="I848" i="63" s="1"/>
  <c r="G850" i="63"/>
  <c r="I850" i="63" s="1"/>
  <c r="G851" i="63"/>
  <c r="I851" i="63" s="1"/>
  <c r="G853" i="63"/>
  <c r="I853" i="63" s="1"/>
  <c r="G117" i="63"/>
  <c r="I117" i="63" s="1"/>
  <c r="G118" i="63"/>
  <c r="G220" i="63"/>
  <c r="G221" i="63"/>
  <c r="G222" i="63"/>
  <c r="I222" i="63" s="1"/>
  <c r="G545" i="63"/>
  <c r="I545" i="63" s="1"/>
  <c r="G546" i="63"/>
  <c r="I546" i="63" s="1"/>
  <c r="G547" i="63"/>
  <c r="I547" i="63" s="1"/>
  <c r="G551" i="63"/>
  <c r="I551" i="63" s="1"/>
  <c r="G548" i="63"/>
  <c r="I548" i="63" s="1"/>
  <c r="G549" i="63"/>
  <c r="I549" i="63" s="1"/>
  <c r="G550" i="63"/>
  <c r="G202" i="63"/>
  <c r="I202" i="63" s="1"/>
  <c r="G203" i="63"/>
  <c r="I203" i="63" s="1"/>
  <c r="G557" i="63"/>
  <c r="I557" i="63" s="1"/>
  <c r="G556" i="63"/>
  <c r="G236" i="63"/>
  <c r="I236" i="63" s="1"/>
  <c r="G237" i="63"/>
  <c r="I237" i="63" s="1"/>
  <c r="G238" i="63"/>
  <c r="G239" i="63"/>
  <c r="G841" i="63"/>
  <c r="I841" i="63" s="1"/>
  <c r="G844" i="63"/>
  <c r="I844" i="63" s="1"/>
  <c r="G840" i="63"/>
  <c r="I840" i="63" s="1"/>
  <c r="G842" i="63"/>
  <c r="I842" i="63" s="1"/>
  <c r="G843" i="63"/>
  <c r="I843" i="63" s="1"/>
  <c r="G908" i="63"/>
  <c r="G909" i="63"/>
  <c r="G600" i="63"/>
  <c r="I600" i="63" s="1"/>
  <c r="G601" i="63"/>
  <c r="I601" i="63" s="1"/>
  <c r="G411" i="63"/>
  <c r="I411" i="63" s="1"/>
  <c r="G410" i="63"/>
  <c r="I410" i="63" s="1"/>
  <c r="G875" i="63"/>
  <c r="I875" i="63" s="1"/>
  <c r="G874" i="63"/>
  <c r="I874" i="63" s="1"/>
  <c r="G876" i="63"/>
  <c r="I876" i="63" s="1"/>
  <c r="G928" i="63"/>
  <c r="G927" i="63"/>
  <c r="I927" i="63" s="1"/>
  <c r="G224" i="63"/>
  <c r="I224" i="63" s="1"/>
  <c r="G223" i="63"/>
  <c r="G225" i="63"/>
  <c r="I225" i="63" s="1"/>
  <c r="G226" i="63"/>
  <c r="I226" i="63" s="1"/>
  <c r="G678" i="63"/>
  <c r="G679" i="63"/>
  <c r="G670" i="63"/>
  <c r="G673" i="63"/>
  <c r="G671" i="63"/>
  <c r="I671" i="63" s="1"/>
  <c r="G672" i="63"/>
  <c r="I672" i="63" s="1"/>
  <c r="G674" i="63"/>
  <c r="I674" i="63" s="1"/>
  <c r="G75" i="63"/>
  <c r="I75" i="63" s="1"/>
  <c r="G76" i="63"/>
  <c r="I76" i="63" s="1"/>
  <c r="G78" i="63"/>
  <c r="I78" i="63" s="1"/>
  <c r="G77" i="63"/>
  <c r="G74" i="63"/>
  <c r="G80" i="63"/>
  <c r="I80" i="63" s="1"/>
  <c r="G79" i="63"/>
  <c r="I79" i="63" s="1"/>
  <c r="G605" i="63"/>
  <c r="I605" i="63" s="1"/>
  <c r="G608" i="63"/>
  <c r="G604" i="63"/>
  <c r="G606" i="63"/>
  <c r="I606" i="63" s="1"/>
  <c r="G607" i="63"/>
  <c r="I607" i="63" s="1"/>
  <c r="G171" i="63"/>
  <c r="G173" i="63"/>
  <c r="I173" i="63" s="1"/>
  <c r="G172" i="63"/>
  <c r="I172" i="63" s="1"/>
  <c r="G25" i="63"/>
  <c r="I25" i="63" s="1"/>
  <c r="G22" i="63"/>
  <c r="G23" i="63"/>
  <c r="I23" i="63" s="1"/>
  <c r="G26" i="63"/>
  <c r="I26" i="63" s="1"/>
  <c r="G20" i="63"/>
  <c r="G24" i="63"/>
  <c r="G21" i="63"/>
  <c r="I21" i="63" s="1"/>
  <c r="G738" i="63"/>
  <c r="I738" i="63" s="1"/>
  <c r="G737" i="63"/>
  <c r="I737" i="63" s="1"/>
  <c r="G741" i="63"/>
  <c r="G740" i="63"/>
  <c r="I740" i="63" s="1"/>
  <c r="G743" i="63"/>
  <c r="I743" i="63" s="1"/>
  <c r="G739" i="63"/>
  <c r="I739" i="63" s="1"/>
  <c r="G742" i="63"/>
  <c r="I742" i="63" s="1"/>
  <c r="G761" i="63"/>
  <c r="I761" i="63" s="1"/>
  <c r="G762" i="63"/>
  <c r="I762" i="63" s="1"/>
  <c r="G799" i="63"/>
  <c r="I799" i="63" s="1"/>
  <c r="G795" i="63"/>
  <c r="I795" i="63" s="1"/>
  <c r="G794" i="63"/>
  <c r="G798" i="63"/>
  <c r="G797" i="63"/>
  <c r="I797" i="63" s="1"/>
  <c r="G800" i="63"/>
  <c r="I800" i="63" s="1"/>
  <c r="G793" i="63"/>
  <c r="I793" i="63" s="1"/>
  <c r="G796" i="63"/>
  <c r="I796" i="63" s="1"/>
  <c r="G805" i="63"/>
  <c r="I805" i="63" s="1"/>
  <c r="G808" i="63"/>
  <c r="I808" i="63" s="1"/>
  <c r="G809" i="63"/>
  <c r="I809" i="63" s="1"/>
  <c r="G811" i="63"/>
  <c r="I811" i="63" s="1"/>
  <c r="G810" i="63"/>
  <c r="I810" i="63" s="1"/>
  <c r="G814" i="63"/>
  <c r="I814" i="63" s="1"/>
  <c r="G807" i="63"/>
  <c r="I807" i="63" s="1"/>
  <c r="G812" i="63"/>
  <c r="I812" i="63" s="1"/>
  <c r="G806" i="63"/>
  <c r="I806" i="63" s="1"/>
  <c r="G813" i="63"/>
  <c r="I813" i="63" s="1"/>
  <c r="G150" i="63"/>
  <c r="I150" i="63" s="1"/>
  <c r="G149" i="63"/>
  <c r="I149" i="63" s="1"/>
  <c r="G151" i="63"/>
  <c r="G594" i="63"/>
  <c r="I594" i="63" s="1"/>
  <c r="G595" i="63"/>
  <c r="I595" i="63" s="1"/>
  <c r="G296" i="63"/>
  <c r="I296" i="63" s="1"/>
  <c r="G297" i="63"/>
  <c r="I297" i="63" s="1"/>
  <c r="G397" i="63"/>
  <c r="G398" i="63"/>
  <c r="G303" i="63"/>
  <c r="I303" i="63" s="1"/>
  <c r="G301" i="63"/>
  <c r="G302" i="63"/>
  <c r="G304" i="63"/>
  <c r="I304" i="63" s="1"/>
  <c r="G716" i="63"/>
  <c r="I716" i="63" s="1"/>
  <c r="G715" i="63"/>
  <c r="I715" i="63" s="1"/>
  <c r="G745" i="63"/>
  <c r="I745" i="63" s="1"/>
  <c r="G750" i="63"/>
  <c r="G751" i="63"/>
  <c r="I751" i="63" s="1"/>
  <c r="G746" i="63"/>
  <c r="I746" i="63" s="1"/>
  <c r="G744" i="63"/>
  <c r="I744" i="63" s="1"/>
  <c r="G747" i="63"/>
  <c r="I747" i="63" s="1"/>
  <c r="G748" i="63"/>
  <c r="I748" i="63" s="1"/>
  <c r="G749" i="63"/>
  <c r="I749" i="63" s="1"/>
  <c r="G200" i="63"/>
  <c r="G201" i="63"/>
  <c r="I201" i="63" s="1"/>
  <c r="G146" i="63"/>
  <c r="I146" i="63" s="1"/>
  <c r="G148" i="63"/>
  <c r="I148" i="63" s="1"/>
  <c r="G147" i="63"/>
  <c r="G317" i="63"/>
  <c r="I317" i="63" s="1"/>
  <c r="G318" i="63"/>
  <c r="G123" i="63"/>
  <c r="I123" i="63" s="1"/>
  <c r="G128" i="63"/>
  <c r="I128" i="63" s="1"/>
  <c r="G127" i="63"/>
  <c r="G124" i="63"/>
  <c r="I124" i="63" s="1"/>
  <c r="G125" i="63"/>
  <c r="I125" i="63" s="1"/>
  <c r="G126" i="63"/>
  <c r="G438" i="63"/>
  <c r="I438" i="63" s="1"/>
  <c r="G439" i="63"/>
  <c r="G441" i="63"/>
  <c r="I441" i="63" s="1"/>
  <c r="G442" i="63"/>
  <c r="I442" i="63" s="1"/>
  <c r="G440" i="63"/>
  <c r="I440" i="63" s="1"/>
  <c r="G1014" i="63"/>
  <c r="I1014" i="63" s="1"/>
  <c r="G1013" i="63"/>
  <c r="G1015" i="63"/>
  <c r="I1015" i="63" s="1"/>
  <c r="G459" i="63"/>
  <c r="I459" i="63" s="1"/>
  <c r="G460" i="63"/>
  <c r="I460" i="63" s="1"/>
  <c r="I818" i="63"/>
  <c r="I819" i="63"/>
  <c r="I332" i="63"/>
  <c r="I336" i="63"/>
  <c r="I327" i="63"/>
  <c r="I328" i="63"/>
  <c r="I315" i="63"/>
  <c r="I316" i="63"/>
  <c r="I803" i="63"/>
  <c r="I311" i="63"/>
  <c r="I323" i="63"/>
  <c r="I324" i="63"/>
  <c r="E115" i="60"/>
  <c r="G115" i="60" s="1"/>
  <c r="I156" i="63"/>
  <c r="E114" i="49"/>
  <c r="G114" i="49" s="1"/>
  <c r="AA54" i="5"/>
  <c r="E116" i="49"/>
  <c r="G116" i="49" s="1"/>
  <c r="E54" i="66"/>
  <c r="G54" i="66" s="1"/>
  <c r="E115" i="49"/>
  <c r="G115" i="49" s="1"/>
  <c r="E116" i="60"/>
  <c r="G116" i="60" s="1"/>
  <c r="E256" i="49"/>
  <c r="G256" i="49" s="1"/>
  <c r="I391" i="63"/>
  <c r="E243" i="60"/>
  <c r="G243" i="60" s="1"/>
  <c r="E242" i="60"/>
  <c r="G242" i="60" s="1"/>
  <c r="E257" i="49"/>
  <c r="G257" i="49" s="1"/>
  <c r="AA118" i="5"/>
  <c r="M18" i="5"/>
  <c r="E244" i="60"/>
  <c r="G244" i="60" s="1"/>
  <c r="E255" i="49"/>
  <c r="G255" i="49" s="1"/>
  <c r="E118" i="66"/>
  <c r="G118" i="66" s="1"/>
  <c r="N30" i="5"/>
  <c r="E387" i="60"/>
  <c r="G387" i="60" s="1"/>
  <c r="E385" i="60"/>
  <c r="G385" i="60" s="1"/>
  <c r="E195" i="66"/>
  <c r="G195" i="66" s="1"/>
  <c r="AA195" i="5"/>
  <c r="E386" i="60"/>
  <c r="G386" i="60" s="1"/>
  <c r="E396" i="49"/>
  <c r="G396" i="49" s="1"/>
  <c r="E415" i="60"/>
  <c r="G415" i="60" s="1"/>
  <c r="E395" i="49"/>
  <c r="G395" i="49" s="1"/>
  <c r="E413" i="60"/>
  <c r="G413" i="60" s="1"/>
  <c r="E394" i="49"/>
  <c r="G394" i="49" s="1"/>
  <c r="E202" i="66"/>
  <c r="G202" i="66" s="1"/>
  <c r="E416" i="60"/>
  <c r="G416" i="60" s="1"/>
  <c r="AA202" i="5"/>
  <c r="E414" i="60"/>
  <c r="G414" i="60" s="1"/>
  <c r="E60" i="49"/>
  <c r="G60" i="49" s="1"/>
  <c r="E61" i="49"/>
  <c r="G61" i="49" s="1"/>
  <c r="E57" i="60"/>
  <c r="G57" i="60" s="1"/>
  <c r="E62" i="49"/>
  <c r="G62" i="49" s="1"/>
  <c r="AA26" i="5"/>
  <c r="E59" i="60"/>
  <c r="G59" i="60" s="1"/>
  <c r="E26" i="66"/>
  <c r="G26" i="66" s="1"/>
  <c r="E58" i="60"/>
  <c r="G58" i="60" s="1"/>
  <c r="E475" i="60"/>
  <c r="G475" i="60" s="1"/>
  <c r="E223" i="66"/>
  <c r="G223" i="66" s="1"/>
  <c r="AA223" i="5"/>
  <c r="I829" i="63"/>
  <c r="E474" i="60"/>
  <c r="G474" i="60" s="1"/>
  <c r="E474" i="49"/>
  <c r="G474" i="49" s="1"/>
  <c r="E471" i="60"/>
  <c r="G471" i="60" s="1"/>
  <c r="E472" i="60"/>
  <c r="G472" i="60" s="1"/>
  <c r="E473" i="49"/>
  <c r="G473" i="49" s="1"/>
  <c r="E476" i="49"/>
  <c r="G476" i="49" s="1"/>
  <c r="E477" i="49"/>
  <c r="G477" i="49" s="1"/>
  <c r="E473" i="60"/>
  <c r="G473" i="60" s="1"/>
  <c r="E475" i="49"/>
  <c r="G475" i="49" s="1"/>
  <c r="E3" i="66"/>
  <c r="G3" i="66" s="1"/>
  <c r="AA3" i="5"/>
  <c r="E5" i="49"/>
  <c r="G5" i="49" s="1"/>
  <c r="E3" i="60"/>
  <c r="G3" i="60" s="1"/>
  <c r="E4" i="49"/>
  <c r="G4" i="49" s="1"/>
  <c r="E557" i="49"/>
  <c r="G557" i="49" s="1"/>
  <c r="E261" i="66"/>
  <c r="G261" i="66" s="1"/>
  <c r="E558" i="49"/>
  <c r="G558" i="49" s="1"/>
  <c r="N38" i="5"/>
  <c r="AA261" i="5"/>
  <c r="E569" i="60"/>
  <c r="G569" i="60" s="1"/>
  <c r="E794" i="49"/>
  <c r="G794" i="49" s="1"/>
  <c r="E840" i="60"/>
  <c r="G840" i="60" s="1"/>
  <c r="E374" i="66"/>
  <c r="G374" i="66" s="1"/>
  <c r="AA374" i="5"/>
  <c r="L51" i="5"/>
  <c r="E750" i="60"/>
  <c r="G750" i="60" s="1"/>
  <c r="AA336" i="5"/>
  <c r="E712" i="49"/>
  <c r="G712" i="49" s="1"/>
  <c r="E711" i="49"/>
  <c r="G711" i="49" s="1"/>
  <c r="E336" i="66"/>
  <c r="G336" i="66" s="1"/>
  <c r="E749" i="60"/>
  <c r="G749" i="60" s="1"/>
  <c r="E124" i="60"/>
  <c r="G124" i="60" s="1"/>
  <c r="I160" i="63"/>
  <c r="E57" i="66"/>
  <c r="G57" i="66" s="1"/>
  <c r="E122" i="49"/>
  <c r="G122" i="49" s="1"/>
  <c r="I159" i="63"/>
  <c r="E121" i="49"/>
  <c r="G121" i="49" s="1"/>
  <c r="E123" i="60"/>
  <c r="G123" i="60" s="1"/>
  <c r="AA57" i="5"/>
  <c r="E288" i="49"/>
  <c r="G288" i="49" s="1"/>
  <c r="AA160" i="5"/>
  <c r="E290" i="49"/>
  <c r="G290" i="49" s="1"/>
  <c r="E342" i="60"/>
  <c r="G342" i="60" s="1"/>
  <c r="E289" i="49"/>
  <c r="G289" i="49" s="1"/>
  <c r="E160" i="66"/>
  <c r="G160" i="66" s="1"/>
  <c r="I443" i="63"/>
  <c r="AA281" i="5"/>
  <c r="E624" i="60"/>
  <c r="G624" i="60" s="1"/>
  <c r="E281" i="66"/>
  <c r="G281" i="66" s="1"/>
  <c r="E621" i="60"/>
  <c r="G621" i="60" s="1"/>
  <c r="E623" i="60"/>
  <c r="G623" i="60" s="1"/>
  <c r="E622" i="60"/>
  <c r="G622" i="60" s="1"/>
  <c r="E625" i="60"/>
  <c r="G625" i="60" s="1"/>
  <c r="AA159" i="5"/>
  <c r="E159" i="66"/>
  <c r="G159" i="66" s="1"/>
  <c r="M25" i="5"/>
  <c r="E287" i="49"/>
  <c r="G287" i="49" s="1"/>
  <c r="M24" i="5"/>
  <c r="T43" i="5" s="1"/>
  <c r="E384" i="66"/>
  <c r="G384" i="66" s="1"/>
  <c r="E813" i="49"/>
  <c r="G813" i="49" s="1"/>
  <c r="AA384" i="5"/>
  <c r="E846" i="60"/>
  <c r="G846" i="60" s="1"/>
  <c r="I962" i="63"/>
  <c r="I961" i="63"/>
  <c r="AA287" i="5"/>
  <c r="I960" i="63"/>
  <c r="E612" i="49"/>
  <c r="G612" i="49" s="1"/>
  <c r="E287" i="66"/>
  <c r="G287" i="66" s="1"/>
  <c r="E610" i="49"/>
  <c r="G610" i="49" s="1"/>
  <c r="E611" i="49"/>
  <c r="G611" i="49" s="1"/>
  <c r="I279" i="63"/>
  <c r="I174" i="63"/>
  <c r="I275" i="63"/>
  <c r="E193" i="49"/>
  <c r="G193" i="49" s="1"/>
  <c r="I280" i="63"/>
  <c r="E194" i="49"/>
  <c r="G194" i="49" s="1"/>
  <c r="E191" i="49"/>
  <c r="G191" i="49" s="1"/>
  <c r="AA91" i="5"/>
  <c r="E91" i="66"/>
  <c r="G91" i="66" s="1"/>
  <c r="E192" i="49"/>
  <c r="G192" i="49" s="1"/>
  <c r="N13" i="5"/>
  <c r="I856" i="63"/>
  <c r="E543" i="49"/>
  <c r="G543" i="49" s="1"/>
  <c r="I854" i="63"/>
  <c r="E545" i="49"/>
  <c r="G545" i="49" s="1"/>
  <c r="E544" i="60"/>
  <c r="G544" i="60" s="1"/>
  <c r="I861" i="63"/>
  <c r="I865" i="63"/>
  <c r="E543" i="60"/>
  <c r="G543" i="60" s="1"/>
  <c r="E544" i="49"/>
  <c r="G544" i="49" s="1"/>
  <c r="AA253" i="5"/>
  <c r="E253" i="66"/>
  <c r="G253" i="66" s="1"/>
  <c r="E542" i="60"/>
  <c r="G542" i="60" s="1"/>
  <c r="E546" i="49"/>
  <c r="G546" i="49" s="1"/>
  <c r="E542" i="49"/>
  <c r="G542" i="49" s="1"/>
  <c r="M37" i="5"/>
  <c r="E584" i="60"/>
  <c r="G584" i="60" s="1"/>
  <c r="AA269" i="5"/>
  <c r="E578" i="49"/>
  <c r="G578" i="49" s="1"/>
  <c r="E269" i="66"/>
  <c r="G269" i="66" s="1"/>
  <c r="E122" i="60"/>
  <c r="G122" i="60" s="1"/>
  <c r="E119" i="49"/>
  <c r="G119" i="49" s="1"/>
  <c r="AA56" i="5"/>
  <c r="E120" i="60"/>
  <c r="G120" i="60" s="1"/>
  <c r="E121" i="60"/>
  <c r="G121" i="60" s="1"/>
  <c r="E120" i="49"/>
  <c r="G120" i="49" s="1"/>
  <c r="E56" i="66"/>
  <c r="G56" i="66" s="1"/>
  <c r="M42" i="5"/>
  <c r="I940" i="63"/>
  <c r="E600" i="49"/>
  <c r="G600" i="49" s="1"/>
  <c r="E609" i="60"/>
  <c r="G609" i="60" s="1"/>
  <c r="E601" i="49"/>
  <c r="G601" i="49" s="1"/>
  <c r="E608" i="60"/>
  <c r="G608" i="60" s="1"/>
  <c r="E278" i="66"/>
  <c r="G278" i="66" s="1"/>
  <c r="E598" i="49"/>
  <c r="G598" i="49" s="1"/>
  <c r="AA278" i="5"/>
  <c r="E610" i="60"/>
  <c r="G610" i="60" s="1"/>
  <c r="E599" i="49"/>
  <c r="G599" i="49" s="1"/>
  <c r="E226" i="66"/>
  <c r="G226" i="66" s="1"/>
  <c r="AA226" i="5"/>
  <c r="E485" i="60"/>
  <c r="G485" i="60" s="1"/>
  <c r="E27" i="66"/>
  <c r="G27" i="66" s="1"/>
  <c r="E65" i="60"/>
  <c r="G65" i="60" s="1"/>
  <c r="E66" i="60"/>
  <c r="G66" i="60" s="1"/>
  <c r="E62" i="60"/>
  <c r="G62" i="60" s="1"/>
  <c r="E63" i="49"/>
  <c r="G63" i="49" s="1"/>
  <c r="AA27" i="5"/>
  <c r="E64" i="60"/>
  <c r="G64" i="60" s="1"/>
  <c r="E61" i="60"/>
  <c r="G61" i="60" s="1"/>
  <c r="E63" i="60"/>
  <c r="G63" i="60" s="1"/>
  <c r="E60" i="60"/>
  <c r="G60" i="60" s="1"/>
  <c r="E64" i="49"/>
  <c r="G64" i="49" s="1"/>
  <c r="E456" i="60"/>
  <c r="G456" i="60" s="1"/>
  <c r="E454" i="60"/>
  <c r="G454" i="60" s="1"/>
  <c r="E458" i="49"/>
  <c r="G458" i="49" s="1"/>
  <c r="AA215" i="5"/>
  <c r="E457" i="49"/>
  <c r="G457" i="49" s="1"/>
  <c r="E215" i="66"/>
  <c r="G215" i="66" s="1"/>
  <c r="E455" i="60"/>
  <c r="G455" i="60" s="1"/>
  <c r="AA164" i="5"/>
  <c r="E343" i="60"/>
  <c r="G343" i="60" s="1"/>
  <c r="E164" i="66"/>
  <c r="G164" i="66" s="1"/>
  <c r="E299" i="49"/>
  <c r="G299" i="49" s="1"/>
  <c r="E301" i="49"/>
  <c r="G301" i="49" s="1"/>
  <c r="E300" i="49"/>
  <c r="G300" i="49" s="1"/>
  <c r="AA373" i="5"/>
  <c r="E792" i="49"/>
  <c r="G792" i="49" s="1"/>
  <c r="E373" i="66"/>
  <c r="G373" i="66" s="1"/>
  <c r="I453" i="63"/>
  <c r="E793" i="49"/>
  <c r="G793" i="49" s="1"/>
  <c r="E839" i="60"/>
  <c r="G839" i="60" s="1"/>
  <c r="L57" i="5"/>
  <c r="L16" i="5"/>
  <c r="E206" i="60"/>
  <c r="G206" i="60" s="1"/>
  <c r="E208" i="60"/>
  <c r="G208" i="60" s="1"/>
  <c r="E103" i="66"/>
  <c r="G103" i="66" s="1"/>
  <c r="I345" i="63"/>
  <c r="E228" i="49"/>
  <c r="G228" i="49" s="1"/>
  <c r="AA103" i="5"/>
  <c r="E227" i="49"/>
  <c r="G227" i="49" s="1"/>
  <c r="E207" i="60"/>
  <c r="G207" i="60" s="1"/>
  <c r="L14" i="5"/>
  <c r="S34" i="5" s="1"/>
  <c r="E754" i="49"/>
  <c r="G754" i="49" s="1"/>
  <c r="AA360" i="5"/>
  <c r="E826" i="60"/>
  <c r="G826" i="60" s="1"/>
  <c r="E360" i="66"/>
  <c r="G360" i="66" s="1"/>
  <c r="L55" i="5"/>
  <c r="AA270" i="5"/>
  <c r="L41" i="5"/>
  <c r="E580" i="49"/>
  <c r="G580" i="49" s="1"/>
  <c r="E585" i="60"/>
  <c r="G585" i="60" s="1"/>
  <c r="E270" i="66"/>
  <c r="G270" i="66" s="1"/>
  <c r="E579" i="49"/>
  <c r="G579" i="49" s="1"/>
  <c r="L40" i="5"/>
  <c r="S38" i="5" s="1"/>
  <c r="E586" i="60"/>
  <c r="G586" i="60" s="1"/>
  <c r="I3" i="63"/>
  <c r="E3" i="49"/>
  <c r="G3" i="49" s="1"/>
  <c r="AA2" i="5"/>
  <c r="E2" i="60"/>
  <c r="E2" i="66"/>
  <c r="G2" i="66" s="1"/>
  <c r="G2" i="63"/>
  <c r="E2" i="49"/>
  <c r="L2" i="5"/>
  <c r="S37" i="5" s="1"/>
  <c r="L3" i="5"/>
  <c r="E369" i="60"/>
  <c r="G369" i="60" s="1"/>
  <c r="E350" i="49"/>
  <c r="G350" i="49" s="1"/>
  <c r="E190" i="66"/>
  <c r="G190" i="66" s="1"/>
  <c r="E351" i="49"/>
  <c r="G351" i="49" s="1"/>
  <c r="E352" i="49"/>
  <c r="G352" i="49" s="1"/>
  <c r="I530" i="63"/>
  <c r="AA190" i="5"/>
  <c r="E368" i="60"/>
  <c r="G368" i="60" s="1"/>
  <c r="E370" i="60"/>
  <c r="G370" i="60" s="1"/>
  <c r="M30" i="5"/>
  <c r="E317" i="66"/>
  <c r="G317" i="66" s="1"/>
  <c r="AA317" i="5"/>
  <c r="M48" i="5"/>
  <c r="E672" i="49"/>
  <c r="G672" i="49" s="1"/>
  <c r="E828" i="60"/>
  <c r="G828" i="60" s="1"/>
  <c r="AA362" i="5"/>
  <c r="E362" i="66"/>
  <c r="G362" i="66" s="1"/>
  <c r="E637" i="60"/>
  <c r="G637" i="60" s="1"/>
  <c r="E638" i="60"/>
  <c r="G638" i="60" s="1"/>
  <c r="E283" i="66"/>
  <c r="G283" i="66" s="1"/>
  <c r="E635" i="60"/>
  <c r="G635" i="60" s="1"/>
  <c r="AA283" i="5"/>
  <c r="E634" i="60"/>
  <c r="G634" i="60" s="1"/>
  <c r="E631" i="60"/>
  <c r="G631" i="60" s="1"/>
  <c r="E636" i="60"/>
  <c r="G636" i="60" s="1"/>
  <c r="E632" i="60"/>
  <c r="G632" i="60" s="1"/>
  <c r="E633" i="60"/>
  <c r="G633" i="60" s="1"/>
  <c r="E618" i="60"/>
  <c r="G618" i="60" s="1"/>
  <c r="E614" i="60"/>
  <c r="G614" i="60" s="1"/>
  <c r="E279" i="66"/>
  <c r="G279" i="66" s="1"/>
  <c r="E615" i="60"/>
  <c r="G615" i="60" s="1"/>
  <c r="E612" i="60"/>
  <c r="G612" i="60" s="1"/>
  <c r="E616" i="60"/>
  <c r="G616" i="60" s="1"/>
  <c r="E617" i="60"/>
  <c r="G617" i="60" s="1"/>
  <c r="E611" i="60"/>
  <c r="G611" i="60" s="1"/>
  <c r="E613" i="60"/>
  <c r="G613" i="60" s="1"/>
  <c r="AA279" i="5"/>
  <c r="E619" i="60"/>
  <c r="G619" i="60" s="1"/>
  <c r="E365" i="66"/>
  <c r="G365" i="66" s="1"/>
  <c r="AA365" i="5"/>
  <c r="E831" i="60"/>
  <c r="G831" i="60" s="1"/>
  <c r="AA184" i="5"/>
  <c r="E184" i="66"/>
  <c r="G184" i="66" s="1"/>
  <c r="E333" i="49"/>
  <c r="G333" i="49" s="1"/>
  <c r="E356" i="60"/>
  <c r="G356" i="60" s="1"/>
  <c r="E334" i="49"/>
  <c r="G334" i="49" s="1"/>
  <c r="E355" i="60"/>
  <c r="G355" i="60" s="1"/>
  <c r="E332" i="66"/>
  <c r="G332" i="66" s="1"/>
  <c r="E705" i="49"/>
  <c r="G705" i="49" s="1"/>
  <c r="E739" i="60"/>
  <c r="G739" i="60" s="1"/>
  <c r="E737" i="60"/>
  <c r="G737" i="60" s="1"/>
  <c r="AA332" i="5"/>
  <c r="E704" i="49"/>
  <c r="G704" i="49" s="1"/>
  <c r="E706" i="49"/>
  <c r="G706" i="49" s="1"/>
  <c r="E738" i="60"/>
  <c r="G738" i="60" s="1"/>
  <c r="N50" i="5"/>
  <c r="N49" i="5"/>
  <c r="U35" i="5" s="1"/>
  <c r="E372" i="66"/>
  <c r="G372" i="66" s="1"/>
  <c r="E791" i="49"/>
  <c r="G791" i="49" s="1"/>
  <c r="AA372" i="5"/>
  <c r="E837" i="60"/>
  <c r="G837" i="60" s="1"/>
  <c r="E712" i="60"/>
  <c r="G712" i="60" s="1"/>
  <c r="E692" i="49"/>
  <c r="G692" i="49" s="1"/>
  <c r="E713" i="60"/>
  <c r="G713" i="60" s="1"/>
  <c r="AA325" i="5"/>
  <c r="E694" i="49"/>
  <c r="G694" i="49" s="1"/>
  <c r="E325" i="66"/>
  <c r="G325" i="66" s="1"/>
  <c r="I177" i="63"/>
  <c r="I170" i="63"/>
  <c r="E714" i="60"/>
  <c r="G714" i="60" s="1"/>
  <c r="E693" i="49"/>
  <c r="G693" i="49" s="1"/>
  <c r="E720" i="49"/>
  <c r="G720" i="49" s="1"/>
  <c r="E342" i="66"/>
  <c r="G342" i="66" s="1"/>
  <c r="AA342" i="5"/>
  <c r="I276" i="63"/>
  <c r="L23" i="5"/>
  <c r="E321" i="60"/>
  <c r="G321" i="60" s="1"/>
  <c r="E320" i="60"/>
  <c r="G320" i="60" s="1"/>
  <c r="E323" i="60"/>
  <c r="G323" i="60" s="1"/>
  <c r="E153" i="66"/>
  <c r="G153" i="66" s="1"/>
  <c r="E322" i="60"/>
  <c r="G322" i="60" s="1"/>
  <c r="AA153" i="5"/>
  <c r="E319" i="60"/>
  <c r="G319" i="60" s="1"/>
  <c r="AA68" i="5"/>
  <c r="E149" i="49"/>
  <c r="G149" i="49" s="1"/>
  <c r="E68" i="66"/>
  <c r="G68" i="66" s="1"/>
  <c r="I169" i="63"/>
  <c r="E147" i="49"/>
  <c r="G147" i="49" s="1"/>
  <c r="E145" i="60"/>
  <c r="G145" i="60" s="1"/>
  <c r="E146" i="49"/>
  <c r="G146" i="49" s="1"/>
  <c r="I218" i="63"/>
  <c r="E144" i="60"/>
  <c r="G144" i="60" s="1"/>
  <c r="E148" i="49"/>
  <c r="G148" i="49" s="1"/>
  <c r="E772" i="60"/>
  <c r="G772" i="60" s="1"/>
  <c r="AA345" i="5"/>
  <c r="E345" i="66"/>
  <c r="G345" i="66" s="1"/>
  <c r="E773" i="60"/>
  <c r="G773" i="60" s="1"/>
  <c r="AA156" i="5"/>
  <c r="E335" i="60"/>
  <c r="G335" i="60" s="1"/>
  <c r="E333" i="60"/>
  <c r="G333" i="60" s="1"/>
  <c r="E156" i="66"/>
  <c r="G156" i="66" s="1"/>
  <c r="E336" i="60"/>
  <c r="G336" i="60" s="1"/>
  <c r="E334" i="60"/>
  <c r="G334" i="60" s="1"/>
  <c r="AA175" i="5"/>
  <c r="E175" i="66"/>
  <c r="G175" i="66" s="1"/>
  <c r="I43" i="63"/>
  <c r="E35" i="60"/>
  <c r="G35" i="60" s="1"/>
  <c r="AA18" i="5"/>
  <c r="E34" i="60"/>
  <c r="G34" i="60" s="1"/>
  <c r="I47" i="63"/>
  <c r="E41" i="49"/>
  <c r="G41" i="49" s="1"/>
  <c r="I49" i="63"/>
  <c r="E38" i="49"/>
  <c r="G38" i="49" s="1"/>
  <c r="E39" i="49"/>
  <c r="G39" i="49" s="1"/>
  <c r="E18" i="66"/>
  <c r="G18" i="66" s="1"/>
  <c r="E42" i="49"/>
  <c r="G42" i="49" s="1"/>
  <c r="E40" i="49"/>
  <c r="E37" i="60"/>
  <c r="G37" i="60" s="1"/>
  <c r="E37" i="49"/>
  <c r="G37" i="49" s="1"/>
  <c r="E38" i="60"/>
  <c r="G38" i="60" s="1"/>
  <c r="E33" i="60"/>
  <c r="E36" i="60"/>
  <c r="G36" i="60" s="1"/>
  <c r="AA222" i="5"/>
  <c r="E470" i="60"/>
  <c r="G470" i="60" s="1"/>
  <c r="E469" i="60"/>
  <c r="G469" i="60" s="1"/>
  <c r="E222" i="66"/>
  <c r="G222" i="66" s="1"/>
  <c r="E472" i="49"/>
  <c r="G472" i="49" s="1"/>
  <c r="E133" i="60"/>
  <c r="G133" i="60" s="1"/>
  <c r="E61" i="66"/>
  <c r="G61" i="66" s="1"/>
  <c r="E134" i="49"/>
  <c r="G134" i="49" s="1"/>
  <c r="E134" i="60"/>
  <c r="G134" i="60" s="1"/>
  <c r="E133" i="49"/>
  <c r="G133" i="49" s="1"/>
  <c r="E132" i="49"/>
  <c r="G132" i="49" s="1"/>
  <c r="E132" i="60"/>
  <c r="G132" i="60" s="1"/>
  <c r="AA61" i="5"/>
  <c r="E135" i="49"/>
  <c r="G135" i="49" s="1"/>
  <c r="E110" i="49"/>
  <c r="G110" i="49" s="1"/>
  <c r="AA53" i="5"/>
  <c r="E114" i="60"/>
  <c r="G114" i="60" s="1"/>
  <c r="E53" i="66"/>
  <c r="G53" i="66" s="1"/>
  <c r="E113" i="49"/>
  <c r="G113" i="49" s="1"/>
  <c r="E112" i="60"/>
  <c r="G112" i="60" s="1"/>
  <c r="E112" i="49"/>
  <c r="G112" i="49" s="1"/>
  <c r="E113" i="60"/>
  <c r="G113" i="60" s="1"/>
  <c r="E111" i="49"/>
  <c r="G111" i="49" s="1"/>
  <c r="E335" i="49"/>
  <c r="G335" i="49" s="1"/>
  <c r="E336" i="49"/>
  <c r="G336" i="49" s="1"/>
  <c r="E357" i="60"/>
  <c r="G357" i="60" s="1"/>
  <c r="E358" i="60"/>
  <c r="G358" i="60" s="1"/>
  <c r="E338" i="49"/>
  <c r="G338" i="49" s="1"/>
  <c r="E185" i="66"/>
  <c r="G185" i="66" s="1"/>
  <c r="AA185" i="5"/>
  <c r="E359" i="60"/>
  <c r="G359" i="60" s="1"/>
  <c r="N29" i="5"/>
  <c r="E337" i="49"/>
  <c r="G337" i="49" s="1"/>
  <c r="N28" i="5"/>
  <c r="U39" i="5" s="1"/>
  <c r="AA381" i="5"/>
  <c r="E803" i="49"/>
  <c r="G803" i="49" s="1"/>
  <c r="E802" i="49"/>
  <c r="G802" i="49" s="1"/>
  <c r="E381" i="66"/>
  <c r="G381" i="66" s="1"/>
  <c r="I498" i="63"/>
  <c r="N58" i="5"/>
  <c r="E295" i="60"/>
  <c r="G295" i="60" s="1"/>
  <c r="E141" i="66"/>
  <c r="G141" i="66" s="1"/>
  <c r="E294" i="60"/>
  <c r="G294" i="60" s="1"/>
  <c r="AA141" i="5"/>
  <c r="M22" i="5"/>
  <c r="E744" i="60"/>
  <c r="G744" i="60" s="1"/>
  <c r="E742" i="60"/>
  <c r="G742" i="60" s="1"/>
  <c r="E333" i="66"/>
  <c r="G333" i="66" s="1"/>
  <c r="E745" i="60"/>
  <c r="G745" i="60" s="1"/>
  <c r="E746" i="60"/>
  <c r="G746" i="60" s="1"/>
  <c r="E743" i="60"/>
  <c r="G743" i="60" s="1"/>
  <c r="AA333" i="5"/>
  <c r="E740" i="60"/>
  <c r="G740" i="60" s="1"/>
  <c r="E741" i="60"/>
  <c r="G741" i="60" s="1"/>
  <c r="I458" i="63"/>
  <c r="E303" i="49"/>
  <c r="G303" i="49" s="1"/>
  <c r="E169" i="66"/>
  <c r="G169" i="66" s="1"/>
  <c r="AA169" i="5"/>
  <c r="E239" i="60"/>
  <c r="G239" i="60" s="1"/>
  <c r="E253" i="49"/>
  <c r="G253" i="49" s="1"/>
  <c r="E241" i="60"/>
  <c r="G241" i="60" s="1"/>
  <c r="E252" i="49"/>
  <c r="G252" i="49" s="1"/>
  <c r="E240" i="60"/>
  <c r="G240" i="60" s="1"/>
  <c r="I389" i="63"/>
  <c r="E254" i="49"/>
  <c r="G254" i="49" s="1"/>
  <c r="AA117" i="5"/>
  <c r="E117" i="66"/>
  <c r="G117" i="66" s="1"/>
  <c r="E316" i="49"/>
  <c r="G316" i="49" s="1"/>
  <c r="E314" i="49"/>
  <c r="G314" i="49" s="1"/>
  <c r="E317" i="49"/>
  <c r="G317" i="49" s="1"/>
  <c r="AA174" i="5"/>
  <c r="E174" i="66"/>
  <c r="G174" i="66" s="1"/>
  <c r="I485" i="63"/>
  <c r="E315" i="49"/>
  <c r="G315" i="49" s="1"/>
  <c r="E250" i="66"/>
  <c r="G250" i="66" s="1"/>
  <c r="AA250" i="5"/>
  <c r="E534" i="60"/>
  <c r="G534" i="60" s="1"/>
  <c r="E535" i="60"/>
  <c r="G535" i="60" s="1"/>
  <c r="AA296" i="5"/>
  <c r="E650" i="49"/>
  <c r="G650" i="49" s="1"/>
  <c r="E657" i="60"/>
  <c r="G657" i="60" s="1"/>
  <c r="I1025" i="63"/>
  <c r="E296" i="66"/>
  <c r="G296" i="66" s="1"/>
  <c r="E656" i="60"/>
  <c r="G656" i="60" s="1"/>
  <c r="AA284" i="5"/>
  <c r="E639" i="60"/>
  <c r="G639" i="60" s="1"/>
  <c r="I976" i="63"/>
  <c r="E606" i="49"/>
  <c r="G606" i="49" s="1"/>
  <c r="I980" i="63"/>
  <c r="E607" i="49"/>
  <c r="G607" i="49" s="1"/>
  <c r="E284" i="66"/>
  <c r="G284" i="66" s="1"/>
  <c r="AA361" i="5"/>
  <c r="E361" i="66"/>
  <c r="G361" i="66" s="1"/>
  <c r="E755" i="49"/>
  <c r="G755" i="49" s="1"/>
  <c r="M55" i="5"/>
  <c r="E827" i="60"/>
  <c r="G827" i="60" s="1"/>
  <c r="AA307" i="5"/>
  <c r="E664" i="49"/>
  <c r="G664" i="49" s="1"/>
  <c r="E307" i="66"/>
  <c r="G307" i="66" s="1"/>
  <c r="E263" i="49"/>
  <c r="G263" i="49" s="1"/>
  <c r="AA121" i="5"/>
  <c r="E253" i="60"/>
  <c r="G253" i="60" s="1"/>
  <c r="E251" i="60"/>
  <c r="G251" i="60" s="1"/>
  <c r="E252" i="60"/>
  <c r="G252" i="60" s="1"/>
  <c r="E121" i="66"/>
  <c r="G121" i="66" s="1"/>
  <c r="E255" i="60"/>
  <c r="G255" i="60" s="1"/>
  <c r="M19" i="5"/>
  <c r="AA125" i="5"/>
  <c r="E254" i="60"/>
  <c r="G254" i="60" s="1"/>
  <c r="E125" i="66"/>
  <c r="G125" i="66" s="1"/>
  <c r="E273" i="49"/>
  <c r="G273" i="49" s="1"/>
  <c r="E124" i="66"/>
  <c r="G124" i="66" s="1"/>
  <c r="E272" i="49"/>
  <c r="G272" i="49" s="1"/>
  <c r="AA124" i="5"/>
  <c r="E728" i="49"/>
  <c r="G728" i="49" s="1"/>
  <c r="E782" i="60"/>
  <c r="G782" i="60" s="1"/>
  <c r="E727" i="49"/>
  <c r="G727" i="49" s="1"/>
  <c r="E349" i="66"/>
  <c r="G349" i="66" s="1"/>
  <c r="I293" i="63"/>
  <c r="AA349" i="5"/>
  <c r="E729" i="49"/>
  <c r="G729" i="49" s="1"/>
  <c r="N52" i="5"/>
  <c r="E166" i="60"/>
  <c r="G166" i="60" s="1"/>
  <c r="E83" i="66"/>
  <c r="G83" i="66" s="1"/>
  <c r="E165" i="60"/>
  <c r="G165" i="60" s="1"/>
  <c r="E173" i="49"/>
  <c r="G173" i="49" s="1"/>
  <c r="AA83" i="5"/>
  <c r="E174" i="49"/>
  <c r="G174" i="49" s="1"/>
  <c r="E166" i="49"/>
  <c r="G166" i="49" s="1"/>
  <c r="N11" i="5"/>
  <c r="I234" i="63"/>
  <c r="E151" i="60"/>
  <c r="G151" i="60" s="1"/>
  <c r="AA76" i="5"/>
  <c r="E165" i="49"/>
  <c r="G165" i="49" s="1"/>
  <c r="E76" i="66"/>
  <c r="G76" i="66" s="1"/>
  <c r="E339" i="49"/>
  <c r="G339" i="49" s="1"/>
  <c r="E361" i="60"/>
  <c r="G361" i="60" s="1"/>
  <c r="E360" i="60"/>
  <c r="G360" i="60" s="1"/>
  <c r="AA186" i="5"/>
  <c r="E186" i="66"/>
  <c r="G186" i="66" s="1"/>
  <c r="E378" i="60"/>
  <c r="G378" i="60" s="1"/>
  <c r="E377" i="60"/>
  <c r="G377" i="60" s="1"/>
  <c r="E357" i="49"/>
  <c r="G357" i="49" s="1"/>
  <c r="E193" i="66"/>
  <c r="G193" i="66" s="1"/>
  <c r="AA193" i="5"/>
  <c r="E393" i="49"/>
  <c r="G393" i="49" s="1"/>
  <c r="E391" i="49"/>
  <c r="G391" i="49" s="1"/>
  <c r="E201" i="66"/>
  <c r="G201" i="66" s="1"/>
  <c r="I596" i="63"/>
  <c r="E388" i="49"/>
  <c r="G388" i="49" s="1"/>
  <c r="E410" i="60"/>
  <c r="G410" i="60" s="1"/>
  <c r="E407" i="60"/>
  <c r="G407" i="60" s="1"/>
  <c r="E385" i="49"/>
  <c r="G385" i="49" s="1"/>
  <c r="AA201" i="5"/>
  <c r="E412" i="60"/>
  <c r="G412" i="60" s="1"/>
  <c r="E386" i="49"/>
  <c r="G386" i="49" s="1"/>
  <c r="E409" i="60"/>
  <c r="G409" i="60" s="1"/>
  <c r="I590" i="63"/>
  <c r="E392" i="49"/>
  <c r="G392" i="49" s="1"/>
  <c r="E390" i="49"/>
  <c r="G390" i="49" s="1"/>
  <c r="E411" i="60"/>
  <c r="G411" i="60" s="1"/>
  <c r="E389" i="49"/>
  <c r="G389" i="49" s="1"/>
  <c r="E387" i="49"/>
  <c r="G387" i="49" s="1"/>
  <c r="E408" i="60"/>
  <c r="G408" i="60" s="1"/>
  <c r="AA170" i="5"/>
  <c r="E306" i="49"/>
  <c r="G306" i="49" s="1"/>
  <c r="E170" i="66"/>
  <c r="G170" i="66" s="1"/>
  <c r="E304" i="49"/>
  <c r="G304" i="49" s="1"/>
  <c r="E305" i="49"/>
  <c r="G305" i="49" s="1"/>
  <c r="AA106" i="5"/>
  <c r="E106" i="66"/>
  <c r="G106" i="66" s="1"/>
  <c r="E215" i="60"/>
  <c r="G215" i="60" s="1"/>
  <c r="E231" i="49"/>
  <c r="G231" i="49" s="1"/>
  <c r="E216" i="60"/>
  <c r="G216" i="60" s="1"/>
  <c r="I285" i="63"/>
  <c r="E318" i="66"/>
  <c r="G318" i="66" s="1"/>
  <c r="AA318" i="5"/>
  <c r="AA25" i="5"/>
  <c r="E25" i="66"/>
  <c r="G25" i="66" s="1"/>
  <c r="E55" i="60"/>
  <c r="G55" i="60" s="1"/>
  <c r="E56" i="60"/>
  <c r="G56" i="60" s="1"/>
  <c r="I68" i="63"/>
  <c r="E58" i="49"/>
  <c r="G58" i="49" s="1"/>
  <c r="E59" i="49"/>
  <c r="G59" i="49" s="1"/>
  <c r="E145" i="66"/>
  <c r="G145" i="66" s="1"/>
  <c r="E299" i="60"/>
  <c r="G299" i="60" s="1"/>
  <c r="E298" i="60"/>
  <c r="G298" i="60" s="1"/>
  <c r="AA145" i="5"/>
  <c r="E21" i="60"/>
  <c r="G21" i="60" s="1"/>
  <c r="E32" i="49"/>
  <c r="G32" i="49" s="1"/>
  <c r="E29" i="49"/>
  <c r="G29" i="49" s="1"/>
  <c r="AA14" i="5"/>
  <c r="E19" i="60"/>
  <c r="G19" i="60" s="1"/>
  <c r="E18" i="60"/>
  <c r="G18" i="60" s="1"/>
  <c r="M4" i="5"/>
  <c r="E20" i="60"/>
  <c r="G20" i="60" s="1"/>
  <c r="E14" i="66"/>
  <c r="G14" i="66" s="1"/>
  <c r="E33" i="49"/>
  <c r="G33" i="49" s="1"/>
  <c r="E17" i="60"/>
  <c r="G17" i="60" s="1"/>
  <c r="E30" i="49"/>
  <c r="G30" i="49" s="1"/>
  <c r="E31" i="49"/>
  <c r="G31" i="49" s="1"/>
  <c r="I114" i="63"/>
  <c r="E268" i="60"/>
  <c r="G268" i="60" s="1"/>
  <c r="AA133" i="5"/>
  <c r="E133" i="66"/>
  <c r="G133" i="66" s="1"/>
  <c r="AA315" i="5"/>
  <c r="E315" i="66"/>
  <c r="G315" i="66" s="1"/>
  <c r="I113" i="63"/>
  <c r="E669" i="49"/>
  <c r="G669" i="49" s="1"/>
  <c r="E259" i="49"/>
  <c r="G259" i="49" s="1"/>
  <c r="E246" i="60"/>
  <c r="G246" i="60" s="1"/>
  <c r="I395" i="63"/>
  <c r="E245" i="60"/>
  <c r="G245" i="60" s="1"/>
  <c r="E260" i="49"/>
  <c r="G260" i="49" s="1"/>
  <c r="I393" i="63"/>
  <c r="E119" i="66"/>
  <c r="G119" i="66" s="1"/>
  <c r="E258" i="49"/>
  <c r="G258" i="49" s="1"/>
  <c r="E248" i="60"/>
  <c r="G248" i="60" s="1"/>
  <c r="E247" i="60"/>
  <c r="G247" i="60" s="1"/>
  <c r="AA119" i="5"/>
  <c r="E312" i="66"/>
  <c r="G312" i="66" s="1"/>
  <c r="AA312" i="5"/>
  <c r="E460" i="49"/>
  <c r="G460" i="49" s="1"/>
  <c r="E457" i="60"/>
  <c r="G457" i="60" s="1"/>
  <c r="I717" i="63"/>
  <c r="AA216" i="5"/>
  <c r="E459" i="49"/>
  <c r="G459" i="49" s="1"/>
  <c r="E462" i="49"/>
  <c r="G462" i="49" s="1"/>
  <c r="E216" i="66"/>
  <c r="G216" i="66" s="1"/>
  <c r="I722" i="63"/>
  <c r="E461" i="49"/>
  <c r="G461" i="49" s="1"/>
  <c r="E238" i="49"/>
  <c r="G238" i="49" s="1"/>
  <c r="E224" i="60"/>
  <c r="G224" i="60" s="1"/>
  <c r="E225" i="60"/>
  <c r="G225" i="60" s="1"/>
  <c r="AA110" i="5"/>
  <c r="E237" i="49"/>
  <c r="G237" i="49" s="1"/>
  <c r="E235" i="49"/>
  <c r="G235" i="49" s="1"/>
  <c r="I358" i="63"/>
  <c r="E110" i="66"/>
  <c r="G110" i="66" s="1"/>
  <c r="E236" i="49"/>
  <c r="G236" i="49" s="1"/>
  <c r="AA10" i="5"/>
  <c r="E10" i="66"/>
  <c r="G10" i="66" s="1"/>
  <c r="E17" i="49"/>
  <c r="G17" i="49" s="1"/>
  <c r="N2" i="5"/>
  <c r="U37" i="5" s="1"/>
  <c r="E271" i="60"/>
  <c r="G271" i="60" s="1"/>
  <c r="AA135" i="5"/>
  <c r="M20" i="5"/>
  <c r="T33" i="5" s="1"/>
  <c r="E272" i="60"/>
  <c r="G272" i="60" s="1"/>
  <c r="M21" i="5"/>
  <c r="E135" i="66"/>
  <c r="G135" i="66" s="1"/>
  <c r="E208" i="66"/>
  <c r="G208" i="66" s="1"/>
  <c r="AA208" i="5"/>
  <c r="E431" i="49"/>
  <c r="G431" i="49" s="1"/>
  <c r="I667" i="63"/>
  <c r="E152" i="60"/>
  <c r="G152" i="60" s="1"/>
  <c r="E77" i="66"/>
  <c r="G77" i="66" s="1"/>
  <c r="AA77" i="5"/>
  <c r="E167" i="49"/>
  <c r="G167" i="49" s="1"/>
  <c r="E844" i="60"/>
  <c r="G844" i="60" s="1"/>
  <c r="I561" i="63"/>
  <c r="E845" i="60"/>
  <c r="G845" i="60" s="1"/>
  <c r="E383" i="66"/>
  <c r="G383" i="66" s="1"/>
  <c r="AA383" i="5"/>
  <c r="E812" i="49"/>
  <c r="G812" i="49" s="1"/>
  <c r="E161" i="49"/>
  <c r="G161" i="49" s="1"/>
  <c r="AA72" i="5"/>
  <c r="I235" i="63"/>
  <c r="E159" i="49"/>
  <c r="G159" i="49" s="1"/>
  <c r="I223" i="63"/>
  <c r="E72" i="66"/>
  <c r="G72" i="66" s="1"/>
  <c r="I220" i="63"/>
  <c r="E160" i="49"/>
  <c r="G160" i="49" s="1"/>
  <c r="E158" i="49"/>
  <c r="G158" i="49" s="1"/>
  <c r="E265" i="66"/>
  <c r="G265" i="66" s="1"/>
  <c r="AA265" i="5"/>
  <c r="E577" i="60"/>
  <c r="G577" i="60" s="1"/>
  <c r="E366" i="66"/>
  <c r="G366" i="66" s="1"/>
  <c r="AA366" i="5"/>
  <c r="AA343" i="5"/>
  <c r="E721" i="49"/>
  <c r="G721" i="49" s="1"/>
  <c r="I278" i="63"/>
  <c r="E722" i="49"/>
  <c r="G722" i="49" s="1"/>
  <c r="E343" i="66"/>
  <c r="G343" i="66" s="1"/>
  <c r="I283" i="63"/>
  <c r="E765" i="60"/>
  <c r="G765" i="60" s="1"/>
  <c r="E764" i="60"/>
  <c r="G764" i="60" s="1"/>
  <c r="E723" i="49"/>
  <c r="G723" i="49" s="1"/>
  <c r="E766" i="60"/>
  <c r="G766" i="60" s="1"/>
  <c r="I281" i="63"/>
  <c r="I956" i="63"/>
  <c r="E279" i="49"/>
  <c r="G279" i="49" s="1"/>
  <c r="E277" i="49"/>
  <c r="G277" i="49" s="1"/>
  <c r="E282" i="49"/>
  <c r="G282" i="49" s="1"/>
  <c r="AA128" i="5"/>
  <c r="I428" i="63"/>
  <c r="E281" i="49"/>
  <c r="G281" i="49" s="1"/>
  <c r="E128" i="66"/>
  <c r="G128" i="66" s="1"/>
  <c r="E276" i="49"/>
  <c r="G276" i="49" s="1"/>
  <c r="E283" i="49"/>
  <c r="G283" i="49" s="1"/>
  <c r="E278" i="49"/>
  <c r="G278" i="49" s="1"/>
  <c r="E280" i="49"/>
  <c r="G280" i="49" s="1"/>
  <c r="AA254" i="5"/>
  <c r="E548" i="49"/>
  <c r="G548" i="49" s="1"/>
  <c r="E549" i="49"/>
  <c r="G549" i="49" s="1"/>
  <c r="I871" i="63"/>
  <c r="I872" i="63"/>
  <c r="I869" i="63"/>
  <c r="E547" i="60"/>
  <c r="G547" i="60" s="1"/>
  <c r="E546" i="60"/>
  <c r="G546" i="60" s="1"/>
  <c r="E547" i="49"/>
  <c r="G547" i="49" s="1"/>
  <c r="E254" i="66"/>
  <c r="G254" i="66" s="1"/>
  <c r="E545" i="60"/>
  <c r="G545" i="60" s="1"/>
  <c r="E27" i="60"/>
  <c r="G27" i="60" s="1"/>
  <c r="E29" i="60"/>
  <c r="G29" i="60" s="1"/>
  <c r="I39" i="63"/>
  <c r="E16" i="66"/>
  <c r="G16" i="66" s="1"/>
  <c r="E26" i="60"/>
  <c r="G26" i="60" s="1"/>
  <c r="AA16" i="5"/>
  <c r="E28" i="60"/>
  <c r="G28" i="60" s="1"/>
  <c r="E35" i="49"/>
  <c r="G35" i="49" s="1"/>
  <c r="E442" i="49"/>
  <c r="G442" i="49" s="1"/>
  <c r="E444" i="49"/>
  <c r="G444" i="49" s="1"/>
  <c r="AA212" i="5"/>
  <c r="E447" i="60"/>
  <c r="G447" i="60" s="1"/>
  <c r="E443" i="49"/>
  <c r="G443" i="49" s="1"/>
  <c r="E446" i="49"/>
  <c r="G446" i="49" s="1"/>
  <c r="E445" i="49"/>
  <c r="G445" i="49" s="1"/>
  <c r="E212" i="66"/>
  <c r="G212" i="66" s="1"/>
  <c r="M32" i="5"/>
  <c r="E113" i="66"/>
  <c r="G113" i="66" s="1"/>
  <c r="AA113" i="5"/>
  <c r="I374" i="63"/>
  <c r="E244" i="49"/>
  <c r="G244" i="49" s="1"/>
  <c r="E243" i="49"/>
  <c r="G243" i="49" s="1"/>
  <c r="E242" i="49"/>
  <c r="G242" i="49" s="1"/>
  <c r="E233" i="60"/>
  <c r="G233" i="60" s="1"/>
  <c r="AA90" i="5"/>
  <c r="E90" i="66"/>
  <c r="G90" i="66" s="1"/>
  <c r="N18" i="5"/>
  <c r="AA123" i="5"/>
  <c r="E123" i="66"/>
  <c r="G123" i="66" s="1"/>
  <c r="I413" i="63"/>
  <c r="E271" i="49"/>
  <c r="G271" i="49" s="1"/>
  <c r="E270" i="49"/>
  <c r="G270" i="49" s="1"/>
  <c r="E356" i="49"/>
  <c r="G356" i="49" s="1"/>
  <c r="E354" i="49"/>
  <c r="G354" i="49" s="1"/>
  <c r="E192" i="66"/>
  <c r="G192" i="66" s="1"/>
  <c r="E376" i="60"/>
  <c r="G376" i="60" s="1"/>
  <c r="E373" i="60"/>
  <c r="G373" i="60" s="1"/>
  <c r="AA192" i="5"/>
  <c r="E355" i="49"/>
  <c r="G355" i="49" s="1"/>
  <c r="E375" i="60"/>
  <c r="G375" i="60" s="1"/>
  <c r="E374" i="60"/>
  <c r="G374" i="60" s="1"/>
  <c r="E794" i="60"/>
  <c r="G794" i="60" s="1"/>
  <c r="E799" i="60"/>
  <c r="G799" i="60" s="1"/>
  <c r="E796" i="60"/>
  <c r="G796" i="60" s="1"/>
  <c r="E354" i="66"/>
  <c r="G354" i="66" s="1"/>
  <c r="AA354" i="5"/>
  <c r="E741" i="49"/>
  <c r="G741" i="49" s="1"/>
  <c r="E797" i="60"/>
  <c r="G797" i="60" s="1"/>
  <c r="E793" i="60"/>
  <c r="G793" i="60" s="1"/>
  <c r="E798" i="60"/>
  <c r="G798" i="60" s="1"/>
  <c r="E795" i="60"/>
  <c r="G795" i="60" s="1"/>
  <c r="L31" i="5"/>
  <c r="I563" i="63"/>
  <c r="E391" i="60"/>
  <c r="G391" i="60" s="1"/>
  <c r="E392" i="60"/>
  <c r="G392" i="60" s="1"/>
  <c r="E197" i="66"/>
  <c r="G197" i="66" s="1"/>
  <c r="E370" i="49"/>
  <c r="G370" i="49" s="1"/>
  <c r="I560" i="63"/>
  <c r="E368" i="49"/>
  <c r="G368" i="49" s="1"/>
  <c r="AA197" i="5"/>
  <c r="I559" i="63"/>
  <c r="E369" i="49"/>
  <c r="G369" i="49" s="1"/>
  <c r="E367" i="49"/>
  <c r="G367" i="49" s="1"/>
  <c r="E21" i="66"/>
  <c r="G21" i="66" s="1"/>
  <c r="E46" i="60"/>
  <c r="G46" i="60" s="1"/>
  <c r="AA21" i="5"/>
  <c r="E49" i="49"/>
  <c r="G49" i="49" s="1"/>
  <c r="I55" i="63"/>
  <c r="E48" i="49"/>
  <c r="G48" i="49" s="1"/>
  <c r="E50" i="49"/>
  <c r="G50" i="49" s="1"/>
  <c r="L5" i="5"/>
  <c r="E47" i="66"/>
  <c r="G47" i="66" s="1"/>
  <c r="AA47" i="5"/>
  <c r="E270" i="60"/>
  <c r="G270" i="60" s="1"/>
  <c r="AA134" i="5"/>
  <c r="E134" i="66"/>
  <c r="G134" i="66" s="1"/>
  <c r="E269" i="60"/>
  <c r="G269" i="60" s="1"/>
  <c r="E144" i="66"/>
  <c r="G144" i="66" s="1"/>
  <c r="AA144" i="5"/>
  <c r="E297" i="60"/>
  <c r="G297" i="60" s="1"/>
  <c r="E126" i="49"/>
  <c r="G126" i="49" s="1"/>
  <c r="E58" i="66"/>
  <c r="G58" i="66" s="1"/>
  <c r="I161" i="63"/>
  <c r="AA58" i="5"/>
  <c r="E125" i="49"/>
  <c r="G125" i="49" s="1"/>
  <c r="E123" i="49"/>
  <c r="G123" i="49" s="1"/>
  <c r="E124" i="49"/>
  <c r="G124" i="49" s="1"/>
  <c r="E125" i="60"/>
  <c r="G125" i="60" s="1"/>
  <c r="E126" i="60"/>
  <c r="G126" i="60" s="1"/>
  <c r="I164" i="63"/>
  <c r="E89" i="66"/>
  <c r="G89" i="66" s="1"/>
  <c r="M13" i="5"/>
  <c r="AA89" i="5"/>
  <c r="E598" i="60"/>
  <c r="G598" i="60" s="1"/>
  <c r="E593" i="60"/>
  <c r="G593" i="60" s="1"/>
  <c r="I928" i="63"/>
  <c r="E599" i="60"/>
  <c r="G599" i="60" s="1"/>
  <c r="E587" i="49"/>
  <c r="G587" i="49" s="1"/>
  <c r="E592" i="60"/>
  <c r="G592" i="60" s="1"/>
  <c r="L42" i="5"/>
  <c r="E595" i="60"/>
  <c r="G595" i="60" s="1"/>
  <c r="E596" i="60"/>
  <c r="G596" i="60" s="1"/>
  <c r="E586" i="49"/>
  <c r="G586" i="49" s="1"/>
  <c r="E594" i="60"/>
  <c r="G594" i="60" s="1"/>
  <c r="E597" i="60"/>
  <c r="G597" i="60" s="1"/>
  <c r="E276" i="66"/>
  <c r="G276" i="66" s="1"/>
  <c r="E600" i="60"/>
  <c r="G600" i="60" s="1"/>
  <c r="AA276" i="5"/>
  <c r="E94" i="60"/>
  <c r="G94" i="60" s="1"/>
  <c r="E93" i="60"/>
  <c r="G93" i="60" s="1"/>
  <c r="I108" i="63"/>
  <c r="E96" i="60"/>
  <c r="G96" i="60" s="1"/>
  <c r="E97" i="60"/>
  <c r="G97" i="60" s="1"/>
  <c r="AA42" i="5"/>
  <c r="E93" i="49"/>
  <c r="G93" i="49" s="1"/>
  <c r="E94" i="49"/>
  <c r="G94" i="49" s="1"/>
  <c r="E95" i="60"/>
  <c r="G95" i="60" s="1"/>
  <c r="E42" i="66"/>
  <c r="G42" i="66" s="1"/>
  <c r="I701" i="63"/>
  <c r="AA213" i="5"/>
  <c r="E451" i="49"/>
  <c r="G451" i="49" s="1"/>
  <c r="I693" i="63"/>
  <c r="E450" i="60"/>
  <c r="G450" i="60" s="1"/>
  <c r="E213" i="66"/>
  <c r="G213" i="66" s="1"/>
  <c r="E449" i="49"/>
  <c r="G449" i="49" s="1"/>
  <c r="E448" i="60"/>
  <c r="G448" i="60" s="1"/>
  <c r="E448" i="49"/>
  <c r="G448" i="49" s="1"/>
  <c r="E447" i="49"/>
  <c r="G447" i="49" s="1"/>
  <c r="E450" i="49"/>
  <c r="G450" i="49" s="1"/>
  <c r="E449" i="60"/>
  <c r="G449" i="60" s="1"/>
  <c r="E666" i="49"/>
  <c r="G666" i="49" s="1"/>
  <c r="AA310" i="5"/>
  <c r="E310" i="66"/>
  <c r="G310" i="66" s="1"/>
  <c r="E667" i="49"/>
  <c r="G667" i="49" s="1"/>
  <c r="E378" i="66"/>
  <c r="G378" i="66" s="1"/>
  <c r="AA378" i="5"/>
  <c r="E799" i="49"/>
  <c r="G799" i="49" s="1"/>
  <c r="E800" i="49"/>
  <c r="G800" i="49" s="1"/>
  <c r="L21" i="5"/>
  <c r="E264" i="60"/>
  <c r="G264" i="60" s="1"/>
  <c r="E265" i="60"/>
  <c r="G265" i="60" s="1"/>
  <c r="E131" i="66"/>
  <c r="G131" i="66" s="1"/>
  <c r="AA131" i="5"/>
  <c r="L20" i="5"/>
  <c r="S33" i="5" s="1"/>
  <c r="E148" i="66"/>
  <c r="G148" i="66" s="1"/>
  <c r="AA148" i="5"/>
  <c r="N22" i="5"/>
  <c r="E306" i="60"/>
  <c r="G306" i="60" s="1"/>
  <c r="E305" i="60"/>
  <c r="G305" i="60" s="1"/>
  <c r="E403" i="60"/>
  <c r="G403" i="60" s="1"/>
  <c r="E383" i="49"/>
  <c r="G383" i="49" s="1"/>
  <c r="E406" i="60"/>
  <c r="G406" i="60" s="1"/>
  <c r="E401" i="60"/>
  <c r="G401" i="60" s="1"/>
  <c r="E405" i="60"/>
  <c r="G405" i="60" s="1"/>
  <c r="E382" i="49"/>
  <c r="G382" i="49" s="1"/>
  <c r="E380" i="49"/>
  <c r="G380" i="49" s="1"/>
  <c r="E200" i="66"/>
  <c r="G200" i="66" s="1"/>
  <c r="E402" i="60"/>
  <c r="G402" i="60" s="1"/>
  <c r="E381" i="49"/>
  <c r="G381" i="49" s="1"/>
  <c r="E404" i="60"/>
  <c r="G404" i="60" s="1"/>
  <c r="E384" i="49"/>
  <c r="G384" i="49" s="1"/>
  <c r="AA200" i="5"/>
  <c r="M31" i="5"/>
  <c r="E428" i="60"/>
  <c r="G428" i="60" s="1"/>
  <c r="I612" i="63"/>
  <c r="E401" i="49"/>
  <c r="G401" i="49" s="1"/>
  <c r="E426" i="60"/>
  <c r="G426" i="60" s="1"/>
  <c r="E425" i="60"/>
  <c r="G425" i="60" s="1"/>
  <c r="E405" i="49"/>
  <c r="G405" i="49" s="1"/>
  <c r="I609" i="63"/>
  <c r="E424" i="60"/>
  <c r="G424" i="60" s="1"/>
  <c r="E204" i="66"/>
  <c r="G204" i="66" s="1"/>
  <c r="AA204" i="5"/>
  <c r="E404" i="49"/>
  <c r="G404" i="49" s="1"/>
  <c r="E427" i="60"/>
  <c r="G427" i="60" s="1"/>
  <c r="E407" i="49"/>
  <c r="G407" i="49" s="1"/>
  <c r="E402" i="49"/>
  <c r="G402" i="49" s="1"/>
  <c r="E403" i="49"/>
  <c r="G403" i="49" s="1"/>
  <c r="I618" i="63"/>
  <c r="E406" i="49"/>
  <c r="G406" i="49" s="1"/>
  <c r="E267" i="49"/>
  <c r="G267" i="49" s="1"/>
  <c r="AA122" i="5"/>
  <c r="E269" i="49"/>
  <c r="G269" i="49" s="1"/>
  <c r="I409" i="63"/>
  <c r="E264" i="49"/>
  <c r="G264" i="49" s="1"/>
  <c r="E266" i="49"/>
  <c r="G266" i="49" s="1"/>
  <c r="E268" i="49"/>
  <c r="G268" i="49" s="1"/>
  <c r="I828" i="63"/>
  <c r="E265" i="49"/>
  <c r="G265" i="49" s="1"/>
  <c r="E122" i="66"/>
  <c r="G122" i="66" s="1"/>
  <c r="AA306" i="5"/>
  <c r="E306" i="66"/>
  <c r="G306" i="66" s="1"/>
  <c r="M47" i="5"/>
  <c r="E142" i="66"/>
  <c r="G142" i="66" s="1"/>
  <c r="AA142" i="5"/>
  <c r="E286" i="49"/>
  <c r="G286" i="49" s="1"/>
  <c r="AA158" i="5"/>
  <c r="L24" i="5"/>
  <c r="S43" i="5" s="1"/>
  <c r="L25" i="5"/>
  <c r="I439" i="63"/>
  <c r="E158" i="66"/>
  <c r="G158" i="66" s="1"/>
  <c r="E750" i="49"/>
  <c r="G750" i="49" s="1"/>
  <c r="E748" i="49"/>
  <c r="G748" i="49" s="1"/>
  <c r="E814" i="60"/>
  <c r="G814" i="60" s="1"/>
  <c r="E818" i="60"/>
  <c r="G818" i="60" s="1"/>
  <c r="E747" i="49"/>
  <c r="G747" i="49" s="1"/>
  <c r="E749" i="49"/>
  <c r="G749" i="49" s="1"/>
  <c r="I338" i="63"/>
  <c r="AA357" i="5"/>
  <c r="E751" i="49"/>
  <c r="G751" i="49" s="1"/>
  <c r="E816" i="60"/>
  <c r="G816" i="60" s="1"/>
  <c r="E744" i="49"/>
  <c r="G744" i="49" s="1"/>
  <c r="I337" i="63"/>
  <c r="E813" i="60"/>
  <c r="G813" i="60" s="1"/>
  <c r="E746" i="49"/>
  <c r="G746" i="49" s="1"/>
  <c r="I333" i="63"/>
  <c r="E817" i="60"/>
  <c r="G817" i="60" s="1"/>
  <c r="I334" i="63"/>
  <c r="E357" i="66"/>
  <c r="G357" i="66" s="1"/>
  <c r="E815" i="60"/>
  <c r="G815" i="60" s="1"/>
  <c r="E745" i="49"/>
  <c r="G745" i="49" s="1"/>
  <c r="AA380" i="5"/>
  <c r="E380" i="66"/>
  <c r="G380" i="66" s="1"/>
  <c r="E480" i="49"/>
  <c r="G480" i="49" s="1"/>
  <c r="E477" i="60"/>
  <c r="G477" i="60" s="1"/>
  <c r="E481" i="49"/>
  <c r="G481" i="49" s="1"/>
  <c r="E224" i="66"/>
  <c r="G224" i="66" s="1"/>
  <c r="E479" i="60"/>
  <c r="G479" i="60" s="1"/>
  <c r="E478" i="60"/>
  <c r="G478" i="60" s="1"/>
  <c r="E478" i="49"/>
  <c r="G478" i="49" s="1"/>
  <c r="E482" i="49"/>
  <c r="G482" i="49" s="1"/>
  <c r="AA224" i="5"/>
  <c r="E479" i="49"/>
  <c r="G479" i="49" s="1"/>
  <c r="E476" i="60"/>
  <c r="G476" i="60" s="1"/>
  <c r="I758" i="63"/>
  <c r="E284" i="49"/>
  <c r="G284" i="49" s="1"/>
  <c r="E261" i="60"/>
  <c r="G261" i="60" s="1"/>
  <c r="I431" i="63"/>
  <c r="E262" i="60"/>
  <c r="G262" i="60" s="1"/>
  <c r="E129" i="66"/>
  <c r="G129" i="66" s="1"/>
  <c r="AA129" i="5"/>
  <c r="E715" i="60"/>
  <c r="G715" i="60" s="1"/>
  <c r="AA326" i="5"/>
  <c r="E720" i="60"/>
  <c r="G720" i="60" s="1"/>
  <c r="E719" i="60"/>
  <c r="G719" i="60" s="1"/>
  <c r="E718" i="60"/>
  <c r="G718" i="60" s="1"/>
  <c r="E716" i="60"/>
  <c r="G716" i="60" s="1"/>
  <c r="E326" i="66"/>
  <c r="G326" i="66" s="1"/>
  <c r="E695" i="49"/>
  <c r="G695" i="49" s="1"/>
  <c r="E717" i="60"/>
  <c r="G717" i="60" s="1"/>
  <c r="E352" i="66"/>
  <c r="G352" i="66" s="1"/>
  <c r="AA352" i="5"/>
  <c r="E785" i="60"/>
  <c r="G785" i="60" s="1"/>
  <c r="E739" i="49"/>
  <c r="G739" i="49" s="1"/>
  <c r="E526" i="60"/>
  <c r="G526" i="60" s="1"/>
  <c r="E531" i="49"/>
  <c r="G531" i="49" s="1"/>
  <c r="E247" i="66"/>
  <c r="G247" i="66" s="1"/>
  <c r="E525" i="60"/>
  <c r="G525" i="60" s="1"/>
  <c r="E524" i="60"/>
  <c r="G524" i="60" s="1"/>
  <c r="I830" i="63"/>
  <c r="E532" i="49"/>
  <c r="G532" i="49" s="1"/>
  <c r="E527" i="60"/>
  <c r="G527" i="60" s="1"/>
  <c r="I957" i="63"/>
  <c r="AA247" i="5"/>
  <c r="E348" i="66"/>
  <c r="G348" i="66" s="1"/>
  <c r="AA348" i="5"/>
  <c r="E781" i="60"/>
  <c r="G781" i="60" s="1"/>
  <c r="E529" i="49"/>
  <c r="G529" i="49" s="1"/>
  <c r="I898" i="63"/>
  <c r="E528" i="49"/>
  <c r="G528" i="49" s="1"/>
  <c r="E508" i="60"/>
  <c r="G508" i="60" s="1"/>
  <c r="AA240" i="5"/>
  <c r="I823" i="63"/>
  <c r="E527" i="49"/>
  <c r="G527" i="49" s="1"/>
  <c r="E240" i="66"/>
  <c r="G240" i="66" s="1"/>
  <c r="E507" i="60"/>
  <c r="G507" i="60" s="1"/>
  <c r="M36" i="5"/>
  <c r="M34" i="5"/>
  <c r="T36" i="5" s="1"/>
  <c r="E726" i="60"/>
  <c r="G726" i="60" s="1"/>
  <c r="E725" i="60"/>
  <c r="G725" i="60" s="1"/>
  <c r="I187" i="63"/>
  <c r="E328" i="66"/>
  <c r="G328" i="66" s="1"/>
  <c r="E727" i="60"/>
  <c r="G727" i="60" s="1"/>
  <c r="E699" i="49"/>
  <c r="G699" i="49" s="1"/>
  <c r="E698" i="49"/>
  <c r="G698" i="49" s="1"/>
  <c r="AA328" i="5"/>
  <c r="E724" i="60"/>
  <c r="G724" i="60" s="1"/>
  <c r="E377" i="66"/>
  <c r="G377" i="66" s="1"/>
  <c r="N57" i="5"/>
  <c r="E843" i="60"/>
  <c r="G843" i="60" s="1"/>
  <c r="AA377" i="5"/>
  <c r="E67" i="60"/>
  <c r="G67" i="60" s="1"/>
  <c r="E68" i="49"/>
  <c r="G68" i="49" s="1"/>
  <c r="I83" i="63"/>
  <c r="E69" i="49"/>
  <c r="G69" i="49" s="1"/>
  <c r="I77" i="63"/>
  <c r="E68" i="60"/>
  <c r="G68" i="60" s="1"/>
  <c r="AA28" i="5"/>
  <c r="E69" i="60"/>
  <c r="G69" i="60" s="1"/>
  <c r="E28" i="66"/>
  <c r="G28" i="66" s="1"/>
  <c r="E65" i="49"/>
  <c r="G65" i="49" s="1"/>
  <c r="E70" i="49"/>
  <c r="G70" i="49" s="1"/>
  <c r="E66" i="49"/>
  <c r="G66" i="49" s="1"/>
  <c r="E67" i="49"/>
  <c r="G67" i="49" s="1"/>
  <c r="E27" i="49"/>
  <c r="G27" i="49" s="1"/>
  <c r="E25" i="49"/>
  <c r="G25" i="49" s="1"/>
  <c r="E28" i="49"/>
  <c r="G28" i="49" s="1"/>
  <c r="E13" i="66"/>
  <c r="G13" i="66" s="1"/>
  <c r="I46" i="63"/>
  <c r="I27" i="63"/>
  <c r="E16" i="60"/>
  <c r="G16" i="60" s="1"/>
  <c r="E14" i="60"/>
  <c r="G14" i="60" s="1"/>
  <c r="AA13" i="5"/>
  <c r="E15" i="60"/>
  <c r="G15" i="60" s="1"/>
  <c r="I30" i="63"/>
  <c r="E26" i="49"/>
  <c r="G26" i="49" s="1"/>
  <c r="E13" i="60"/>
  <c r="G13" i="60" s="1"/>
  <c r="AA130" i="5"/>
  <c r="E263" i="60"/>
  <c r="G263" i="60" s="1"/>
  <c r="E285" i="49"/>
  <c r="G285" i="49" s="1"/>
  <c r="E130" i="66"/>
  <c r="G130" i="66" s="1"/>
  <c r="E325" i="60"/>
  <c r="G325" i="60" s="1"/>
  <c r="AA154" i="5"/>
  <c r="E326" i="60"/>
  <c r="G326" i="60" s="1"/>
  <c r="M23" i="5"/>
  <c r="E154" i="66"/>
  <c r="G154" i="66" s="1"/>
  <c r="E324" i="60"/>
  <c r="G324" i="60" s="1"/>
  <c r="E358" i="49"/>
  <c r="G358" i="49" s="1"/>
  <c r="E361" i="49"/>
  <c r="G361" i="49" s="1"/>
  <c r="E379" i="60"/>
  <c r="G379" i="60" s="1"/>
  <c r="I552" i="63"/>
  <c r="E362" i="49"/>
  <c r="G362" i="49" s="1"/>
  <c r="E384" i="60"/>
  <c r="G384" i="60" s="1"/>
  <c r="E360" i="49"/>
  <c r="G360" i="49" s="1"/>
  <c r="AA194" i="5"/>
  <c r="E382" i="60"/>
  <c r="G382" i="60" s="1"/>
  <c r="E381" i="60"/>
  <c r="E383" i="60"/>
  <c r="G383" i="60" s="1"/>
  <c r="E380" i="60"/>
  <c r="G380" i="60" s="1"/>
  <c r="E364" i="49"/>
  <c r="E363" i="49"/>
  <c r="G363" i="49" s="1"/>
  <c r="E194" i="66"/>
  <c r="G194" i="66" s="1"/>
  <c r="E359" i="49"/>
  <c r="G359" i="49" s="1"/>
  <c r="E138" i="66"/>
  <c r="G138" i="66" s="1"/>
  <c r="N21" i="5"/>
  <c r="AA138" i="5"/>
  <c r="E279" i="60"/>
  <c r="G279" i="60" s="1"/>
  <c r="E278" i="60"/>
  <c r="G278" i="60" s="1"/>
  <c r="N20" i="5"/>
  <c r="U33" i="5" s="1"/>
  <c r="I62" i="63"/>
  <c r="E47" i="60"/>
  <c r="G47" i="60" s="1"/>
  <c r="E53" i="49"/>
  <c r="G53" i="49" s="1"/>
  <c r="E51" i="49"/>
  <c r="G51" i="49" s="1"/>
  <c r="I60" i="63"/>
  <c r="AA22" i="5"/>
  <c r="E52" i="49"/>
  <c r="G52" i="49" s="1"/>
  <c r="E22" i="66"/>
  <c r="G22" i="66" s="1"/>
  <c r="E239" i="49"/>
  <c r="G239" i="49" s="1"/>
  <c r="E111" i="66"/>
  <c r="G111" i="66" s="1"/>
  <c r="E240" i="49"/>
  <c r="G240" i="49" s="1"/>
  <c r="E228" i="60"/>
  <c r="G228" i="60" s="1"/>
  <c r="AA111" i="5"/>
  <c r="L17" i="5"/>
  <c r="E229" i="60"/>
  <c r="G229" i="60" s="1"/>
  <c r="E653" i="60"/>
  <c r="G653" i="60" s="1"/>
  <c r="M44" i="5"/>
  <c r="AA292" i="5"/>
  <c r="E292" i="66"/>
  <c r="G292" i="66" s="1"/>
  <c r="E753" i="49"/>
  <c r="G753" i="49" s="1"/>
  <c r="E359" i="66"/>
  <c r="G359" i="66" s="1"/>
  <c r="AA359" i="5"/>
  <c r="E654" i="60"/>
  <c r="G654" i="60" s="1"/>
  <c r="E293" i="66"/>
  <c r="G293" i="66" s="1"/>
  <c r="AA293" i="5"/>
  <c r="E7" i="60"/>
  <c r="G7" i="60" s="1"/>
  <c r="E6" i="66"/>
  <c r="G6" i="66" s="1"/>
  <c r="E9" i="49"/>
  <c r="G9" i="49" s="1"/>
  <c r="AA6" i="5"/>
  <c r="E10" i="49"/>
  <c r="G10" i="49" s="1"/>
  <c r="E4" i="60"/>
  <c r="G4" i="60" s="1"/>
  <c r="E4" i="66"/>
  <c r="G4" i="66" s="1"/>
  <c r="AA4" i="5"/>
  <c r="E7" i="49"/>
  <c r="G7" i="49" s="1"/>
  <c r="E6" i="49"/>
  <c r="G6" i="49" s="1"/>
  <c r="I7" i="63"/>
  <c r="E679" i="49"/>
  <c r="G679" i="49" s="1"/>
  <c r="E677" i="49"/>
  <c r="G677" i="49" s="1"/>
  <c r="I142" i="63"/>
  <c r="AA320" i="5"/>
  <c r="E681" i="49"/>
  <c r="G681" i="49" s="1"/>
  <c r="I141" i="63"/>
  <c r="I134" i="63"/>
  <c r="E678" i="49"/>
  <c r="G678" i="49" s="1"/>
  <c r="E680" i="49"/>
  <c r="G680" i="49" s="1"/>
  <c r="E683" i="49"/>
  <c r="G683" i="49" s="1"/>
  <c r="E682" i="49"/>
  <c r="G682" i="49" s="1"/>
  <c r="E320" i="66"/>
  <c r="G320" i="66" s="1"/>
  <c r="I140" i="63"/>
  <c r="E676" i="49"/>
  <c r="G676" i="49" s="1"/>
  <c r="E181" i="66"/>
  <c r="G181" i="66" s="1"/>
  <c r="AA181" i="5"/>
  <c r="AB181" i="5" s="1"/>
  <c r="E329" i="49"/>
  <c r="G329" i="49" s="1"/>
  <c r="E350" i="60"/>
  <c r="G350" i="60" s="1"/>
  <c r="E810" i="60"/>
  <c r="G810" i="60" s="1"/>
  <c r="E812" i="60"/>
  <c r="G812" i="60" s="1"/>
  <c r="E809" i="60"/>
  <c r="G809" i="60" s="1"/>
  <c r="E356" i="66"/>
  <c r="G356" i="66" s="1"/>
  <c r="E743" i="49"/>
  <c r="G743" i="49" s="1"/>
  <c r="E811" i="60"/>
  <c r="G811" i="60" s="1"/>
  <c r="E807" i="60"/>
  <c r="G807" i="60" s="1"/>
  <c r="E808" i="60"/>
  <c r="G808" i="60" s="1"/>
  <c r="AA356" i="5"/>
  <c r="E523" i="60"/>
  <c r="G523" i="60" s="1"/>
  <c r="E246" i="66"/>
  <c r="G246" i="66" s="1"/>
  <c r="E522" i="60"/>
  <c r="G522" i="60" s="1"/>
  <c r="E521" i="60"/>
  <c r="G521" i="60" s="1"/>
  <c r="AA246" i="5"/>
  <c r="N36" i="5"/>
  <c r="N34" i="5"/>
  <c r="U36" i="5" s="1"/>
  <c r="E530" i="49"/>
  <c r="G530" i="49" s="1"/>
  <c r="AA245" i="5"/>
  <c r="E245" i="66"/>
  <c r="G245" i="66" s="1"/>
  <c r="E520" i="60"/>
  <c r="G520" i="60" s="1"/>
  <c r="E519" i="60"/>
  <c r="G519" i="60" s="1"/>
  <c r="I378" i="63"/>
  <c r="N17" i="5"/>
  <c r="I377" i="63"/>
  <c r="AA115" i="5"/>
  <c r="E235" i="60"/>
  <c r="G235" i="60" s="1"/>
  <c r="E248" i="49"/>
  <c r="G248" i="49" s="1"/>
  <c r="E115" i="66"/>
  <c r="G115" i="66" s="1"/>
  <c r="E247" i="49"/>
  <c r="G247" i="49" s="1"/>
  <c r="E34" i="49"/>
  <c r="G34" i="49" s="1"/>
  <c r="I38" i="63"/>
  <c r="E24" i="60"/>
  <c r="G24" i="60" s="1"/>
  <c r="E15" i="66"/>
  <c r="G15" i="66" s="1"/>
  <c r="E22" i="60"/>
  <c r="G22" i="60" s="1"/>
  <c r="E23" i="60"/>
  <c r="G23" i="60" s="1"/>
  <c r="E25" i="60"/>
  <c r="G25" i="60" s="1"/>
  <c r="AA15" i="5"/>
  <c r="E137" i="66"/>
  <c r="G137" i="66" s="1"/>
  <c r="AA137" i="5"/>
  <c r="E277" i="60"/>
  <c r="G277" i="60" s="1"/>
  <c r="I578" i="63"/>
  <c r="E378" i="49"/>
  <c r="G378" i="49" s="1"/>
  <c r="E375" i="49"/>
  <c r="G375" i="49" s="1"/>
  <c r="E398" i="60"/>
  <c r="G398" i="60" s="1"/>
  <c r="AA199" i="5"/>
  <c r="E377" i="49"/>
  <c r="G377" i="49" s="1"/>
  <c r="E379" i="49"/>
  <c r="G379" i="49" s="1"/>
  <c r="E399" i="60"/>
  <c r="G399" i="60" s="1"/>
  <c r="I574" i="63"/>
  <c r="I575" i="63"/>
  <c r="E199" i="66"/>
  <c r="G199" i="66" s="1"/>
  <c r="E376" i="49"/>
  <c r="G376" i="49" s="1"/>
  <c r="E400" i="60"/>
  <c r="G400" i="60" s="1"/>
  <c r="E747" i="60"/>
  <c r="G747" i="60" s="1"/>
  <c r="E334" i="66"/>
  <c r="G334" i="66" s="1"/>
  <c r="E707" i="49"/>
  <c r="G707" i="49" s="1"/>
  <c r="E748" i="60"/>
  <c r="G748" i="60" s="1"/>
  <c r="AA334" i="5"/>
  <c r="AA335" i="5"/>
  <c r="I239" i="63"/>
  <c r="E709" i="49"/>
  <c r="G709" i="49" s="1"/>
  <c r="I244" i="63"/>
  <c r="E710" i="49"/>
  <c r="G710" i="49" s="1"/>
  <c r="E335" i="66"/>
  <c r="G335" i="66" s="1"/>
  <c r="E708" i="49"/>
  <c r="G708" i="49" s="1"/>
  <c r="E697" i="49"/>
  <c r="G697" i="49" s="1"/>
  <c r="E327" i="66"/>
  <c r="G327" i="66" s="1"/>
  <c r="E723" i="60"/>
  <c r="G723" i="60" s="1"/>
  <c r="I181" i="63"/>
  <c r="E696" i="49"/>
  <c r="G696" i="49" s="1"/>
  <c r="M49" i="5"/>
  <c r="T35" i="5" s="1"/>
  <c r="I182" i="63"/>
  <c r="AA327" i="5"/>
  <c r="M50" i="5"/>
  <c r="E722" i="60"/>
  <c r="G722" i="60" s="1"/>
  <c r="E721" i="60"/>
  <c r="G721" i="60" s="1"/>
  <c r="AA177" i="5"/>
  <c r="E177" i="66"/>
  <c r="G177" i="66" s="1"/>
  <c r="AA271" i="5"/>
  <c r="E271" i="66"/>
  <c r="G271" i="66" s="1"/>
  <c r="E588" i="60"/>
  <c r="G588" i="60" s="1"/>
  <c r="M41" i="5"/>
  <c r="M40" i="5"/>
  <c r="T38" i="5" s="1"/>
  <c r="E587" i="60"/>
  <c r="G587" i="60" s="1"/>
  <c r="E581" i="49"/>
  <c r="G581" i="49" s="1"/>
  <c r="AA286" i="5"/>
  <c r="E648" i="60"/>
  <c r="G648" i="60" s="1"/>
  <c r="I959" i="63"/>
  <c r="E286" i="66"/>
  <c r="G286" i="66" s="1"/>
  <c r="E609" i="49"/>
  <c r="G609" i="49" s="1"/>
  <c r="E84" i="60"/>
  <c r="E35" i="66"/>
  <c r="G35" i="66" s="1"/>
  <c r="E85" i="60"/>
  <c r="G85" i="60" s="1"/>
  <c r="I103" i="63"/>
  <c r="E88" i="49"/>
  <c r="G88" i="49" s="1"/>
  <c r="AA35" i="5"/>
  <c r="AA31" i="5"/>
  <c r="E76" i="60"/>
  <c r="G76" i="60" s="1"/>
  <c r="E78" i="60"/>
  <c r="G78" i="60" s="1"/>
  <c r="E77" i="60"/>
  <c r="G77" i="60" s="1"/>
  <c r="E75" i="60"/>
  <c r="G75" i="60" s="1"/>
  <c r="E31" i="66"/>
  <c r="G31" i="66" s="1"/>
  <c r="M6" i="5"/>
  <c r="AA149" i="5"/>
  <c r="E149" i="66"/>
  <c r="G149" i="66" s="1"/>
  <c r="E308" i="60"/>
  <c r="G308" i="60" s="1"/>
  <c r="E307" i="60"/>
  <c r="G307" i="60" s="1"/>
  <c r="AA11" i="5"/>
  <c r="E19" i="49"/>
  <c r="G19" i="49" s="1"/>
  <c r="I19" i="63"/>
  <c r="E11" i="66"/>
  <c r="G11" i="66" s="1"/>
  <c r="E18" i="49"/>
  <c r="G18" i="49" s="1"/>
  <c r="E653" i="49"/>
  <c r="G653" i="49" s="1"/>
  <c r="AA298" i="5"/>
  <c r="E298" i="66"/>
  <c r="G298" i="66" s="1"/>
  <c r="L46" i="5"/>
  <c r="E654" i="49"/>
  <c r="G654" i="49" s="1"/>
  <c r="I48" i="63"/>
  <c r="I44" i="63"/>
  <c r="E657" i="49"/>
  <c r="G657" i="49" s="1"/>
  <c r="E655" i="49"/>
  <c r="G655" i="49" s="1"/>
  <c r="E656" i="49"/>
  <c r="G656" i="49" s="1"/>
  <c r="L45" i="5"/>
  <c r="S40" i="5" s="1"/>
  <c r="E221" i="66"/>
  <c r="G221" i="66" s="1"/>
  <c r="E468" i="60"/>
  <c r="G468" i="60" s="1"/>
  <c r="AA221" i="5"/>
  <c r="E467" i="60"/>
  <c r="G467" i="60" s="1"/>
  <c r="N32" i="5"/>
  <c r="AA41" i="5"/>
  <c r="E41" i="66"/>
  <c r="G41" i="66" s="1"/>
  <c r="E92" i="60"/>
  <c r="G92" i="60" s="1"/>
  <c r="E91" i="60"/>
  <c r="G91" i="60" s="1"/>
  <c r="M16" i="5"/>
  <c r="AA104" i="5"/>
  <c r="E104" i="66"/>
  <c r="G104" i="66" s="1"/>
  <c r="E211" i="60"/>
  <c r="G211" i="60" s="1"/>
  <c r="E209" i="60"/>
  <c r="G209" i="60" s="1"/>
  <c r="E210" i="60"/>
  <c r="G210" i="60" s="1"/>
  <c r="E229" i="49"/>
  <c r="G229" i="49" s="1"/>
  <c r="M14" i="5"/>
  <c r="T34" i="5" s="1"/>
  <c r="E107" i="66"/>
  <c r="G107" i="66" s="1"/>
  <c r="AA107" i="5"/>
  <c r="E218" i="60"/>
  <c r="G218" i="60" s="1"/>
  <c r="E217" i="60"/>
  <c r="G217" i="60" s="1"/>
  <c r="E556" i="49"/>
  <c r="G556" i="49" s="1"/>
  <c r="E260" i="66"/>
  <c r="G260" i="66" s="1"/>
  <c r="E555" i="49"/>
  <c r="G555" i="49" s="1"/>
  <c r="E566" i="60"/>
  <c r="G566" i="60" s="1"/>
  <c r="E567" i="60"/>
  <c r="G567" i="60" s="1"/>
  <c r="E563" i="60"/>
  <c r="G563" i="60" s="1"/>
  <c r="E568" i="60"/>
  <c r="G568" i="60" s="1"/>
  <c r="E564" i="60"/>
  <c r="G564" i="60" s="1"/>
  <c r="M38" i="5"/>
  <c r="AA260" i="5"/>
  <c r="E565" i="60"/>
  <c r="G565" i="60" s="1"/>
  <c r="E328" i="60"/>
  <c r="G328" i="60" s="1"/>
  <c r="E155" i="66"/>
  <c r="G155" i="66" s="1"/>
  <c r="AA155" i="5"/>
  <c r="E329" i="60"/>
  <c r="G329" i="60" s="1"/>
  <c r="E330" i="60"/>
  <c r="G330" i="60" s="1"/>
  <c r="E327" i="60"/>
  <c r="G327" i="60" s="1"/>
  <c r="E332" i="60"/>
  <c r="G332" i="60" s="1"/>
  <c r="E331" i="60"/>
  <c r="G331" i="60" s="1"/>
  <c r="E57" i="49"/>
  <c r="G57" i="49" s="1"/>
  <c r="E54" i="60"/>
  <c r="G54" i="60" s="1"/>
  <c r="E24" i="66"/>
  <c r="G24" i="66" s="1"/>
  <c r="AA24" i="5"/>
  <c r="E53" i="60"/>
  <c r="G53" i="60" s="1"/>
  <c r="E56" i="49"/>
  <c r="G56" i="49" s="1"/>
  <c r="M5" i="5"/>
  <c r="E349" i="60"/>
  <c r="G349" i="60" s="1"/>
  <c r="E348" i="60"/>
  <c r="G348" i="60" s="1"/>
  <c r="I502" i="63"/>
  <c r="E328" i="49"/>
  <c r="G328" i="49" s="1"/>
  <c r="E180" i="66"/>
  <c r="G180" i="66" s="1"/>
  <c r="AA180" i="5"/>
  <c r="E550" i="49"/>
  <c r="G550" i="49" s="1"/>
  <c r="I878" i="63"/>
  <c r="E548" i="60"/>
  <c r="G548" i="60" s="1"/>
  <c r="E552" i="49"/>
  <c r="G552" i="49" s="1"/>
  <c r="E255" i="66"/>
  <c r="G255" i="66" s="1"/>
  <c r="AA255" i="5"/>
  <c r="E549" i="60"/>
  <c r="G549" i="60" s="1"/>
  <c r="E550" i="60"/>
  <c r="G550" i="60" s="1"/>
  <c r="I592" i="63"/>
  <c r="E551" i="49"/>
  <c r="G551" i="49" s="1"/>
  <c r="I478" i="63"/>
  <c r="AA173" i="5"/>
  <c r="E173" i="66"/>
  <c r="G173" i="66" s="1"/>
  <c r="E345" i="60"/>
  <c r="G345" i="60" s="1"/>
  <c r="E312" i="49"/>
  <c r="G312" i="49" s="1"/>
  <c r="E313" i="49"/>
  <c r="G313" i="49" s="1"/>
  <c r="E671" i="49"/>
  <c r="G671" i="49" s="1"/>
  <c r="I118" i="63"/>
  <c r="E316" i="66"/>
  <c r="G316" i="66" s="1"/>
  <c r="AA316" i="5"/>
  <c r="E670" i="49"/>
  <c r="G670" i="49" s="1"/>
  <c r="E303" i="66"/>
  <c r="G303" i="66" s="1"/>
  <c r="AA303" i="5"/>
  <c r="N46" i="5"/>
  <c r="N45" i="5"/>
  <c r="U40" i="5" s="1"/>
  <c r="E663" i="49"/>
  <c r="G663" i="49" s="1"/>
  <c r="E39" i="66"/>
  <c r="G39" i="66" s="1"/>
  <c r="I107" i="63"/>
  <c r="I105" i="63"/>
  <c r="E91" i="49"/>
  <c r="G91" i="49" s="1"/>
  <c r="E89" i="60"/>
  <c r="G89" i="60" s="1"/>
  <c r="AA39" i="5"/>
  <c r="E90" i="49"/>
  <c r="G90" i="49" s="1"/>
  <c r="E284" i="60"/>
  <c r="G284" i="60" s="1"/>
  <c r="E281" i="60"/>
  <c r="G281" i="60" s="1"/>
  <c r="E282" i="60"/>
  <c r="G282" i="60" s="1"/>
  <c r="E280" i="60"/>
  <c r="G280" i="60" s="1"/>
  <c r="E283" i="60"/>
  <c r="G283" i="60" s="1"/>
  <c r="L22" i="5"/>
  <c r="E285" i="60"/>
  <c r="G285" i="60" s="1"/>
  <c r="E139" i="66"/>
  <c r="G139" i="66" s="1"/>
  <c r="E286" i="60"/>
  <c r="G286" i="60" s="1"/>
  <c r="AA139" i="5"/>
  <c r="I376" i="63"/>
  <c r="E234" i="60"/>
  <c r="G234" i="60" s="1"/>
  <c r="AA114" i="5"/>
  <c r="E246" i="49"/>
  <c r="G246" i="49" s="1"/>
  <c r="E114" i="66"/>
  <c r="G114" i="66" s="1"/>
  <c r="I620" i="63"/>
  <c r="E245" i="49"/>
  <c r="G245" i="49" s="1"/>
  <c r="E183" i="66"/>
  <c r="G183" i="66" s="1"/>
  <c r="M29" i="5"/>
  <c r="E332" i="49"/>
  <c r="G332" i="49" s="1"/>
  <c r="AA183" i="5"/>
  <c r="E354" i="60"/>
  <c r="G354" i="60" s="1"/>
  <c r="M28" i="5"/>
  <c r="T39" i="5" s="1"/>
  <c r="I499" i="63"/>
  <c r="I126" i="63"/>
  <c r="E675" i="49"/>
  <c r="G675" i="49" s="1"/>
  <c r="AA319" i="5"/>
  <c r="E674" i="49"/>
  <c r="G674" i="49" s="1"/>
  <c r="E319" i="66"/>
  <c r="G319" i="66" s="1"/>
  <c r="E673" i="49"/>
  <c r="G673" i="49" s="1"/>
  <c r="N48" i="5"/>
  <c r="E790" i="49"/>
  <c r="G790" i="49" s="1"/>
  <c r="E788" i="49"/>
  <c r="G788" i="49" s="1"/>
  <c r="I435" i="63"/>
  <c r="E836" i="60"/>
  <c r="G836" i="60" s="1"/>
  <c r="N56" i="5"/>
  <c r="AA371" i="5"/>
  <c r="E371" i="66"/>
  <c r="G371" i="66" s="1"/>
  <c r="E789" i="49"/>
  <c r="G789" i="49" s="1"/>
  <c r="E136" i="49"/>
  <c r="G136" i="49" s="1"/>
  <c r="I189" i="63"/>
  <c r="E62" i="66"/>
  <c r="G62" i="66" s="1"/>
  <c r="E135" i="60"/>
  <c r="G135" i="60" s="1"/>
  <c r="E136" i="60"/>
  <c r="G136" i="60" s="1"/>
  <c r="I56" i="63"/>
  <c r="AA62" i="5"/>
  <c r="E137" i="49"/>
  <c r="G137" i="49" s="1"/>
  <c r="M10" i="5"/>
  <c r="AA338" i="5"/>
  <c r="E716" i="49"/>
  <c r="G716" i="49" s="1"/>
  <c r="E753" i="60"/>
  <c r="G753" i="60" s="1"/>
  <c r="E755" i="60"/>
  <c r="G755" i="60" s="1"/>
  <c r="E338" i="66"/>
  <c r="G338" i="66" s="1"/>
  <c r="E754" i="60"/>
  <c r="G754" i="60" s="1"/>
  <c r="E756" i="60"/>
  <c r="G756" i="60" s="1"/>
  <c r="I258" i="63"/>
  <c r="I302" i="63"/>
  <c r="E737" i="49"/>
  <c r="G737" i="49" s="1"/>
  <c r="I305" i="63"/>
  <c r="E730" i="49"/>
  <c r="G730" i="49" s="1"/>
  <c r="I295" i="63"/>
  <c r="AA350" i="5"/>
  <c r="E731" i="49"/>
  <c r="G731" i="49" s="1"/>
  <c r="E734" i="49"/>
  <c r="G734" i="49" s="1"/>
  <c r="E350" i="66"/>
  <c r="G350" i="66" s="1"/>
  <c r="E733" i="49"/>
  <c r="G733" i="49" s="1"/>
  <c r="E735" i="49"/>
  <c r="G735" i="49" s="1"/>
  <c r="I300" i="63"/>
  <c r="E732" i="49"/>
  <c r="G732" i="49" s="1"/>
  <c r="E736" i="49"/>
  <c r="G736" i="49" s="1"/>
  <c r="I301" i="63"/>
  <c r="E452" i="49"/>
  <c r="G452" i="49" s="1"/>
  <c r="E453" i="60"/>
  <c r="G453" i="60" s="1"/>
  <c r="I712" i="63"/>
  <c r="E455" i="49"/>
  <c r="G455" i="49" s="1"/>
  <c r="E452" i="60"/>
  <c r="G452" i="60" s="1"/>
  <c r="I706" i="63"/>
  <c r="E453" i="49"/>
  <c r="G453" i="49" s="1"/>
  <c r="I713" i="63"/>
  <c r="E451" i="60"/>
  <c r="G451" i="60" s="1"/>
  <c r="E454" i="49"/>
  <c r="G454" i="49" s="1"/>
  <c r="E456" i="49"/>
  <c r="G456" i="49" s="1"/>
  <c r="AA214" i="5"/>
  <c r="E214" i="66"/>
  <c r="G214" i="66" s="1"/>
  <c r="AA264" i="5"/>
  <c r="E563" i="49"/>
  <c r="G563" i="49" s="1"/>
  <c r="E264" i="66"/>
  <c r="G264" i="66" s="1"/>
  <c r="M39" i="5"/>
  <c r="E576" i="60"/>
  <c r="G576" i="60" s="1"/>
  <c r="E564" i="49"/>
  <c r="G564" i="49" s="1"/>
  <c r="I905" i="63"/>
  <c r="E774" i="60"/>
  <c r="G774" i="60" s="1"/>
  <c r="E775" i="60"/>
  <c r="G775" i="60" s="1"/>
  <c r="E724" i="49"/>
  <c r="G724" i="49" s="1"/>
  <c r="E779" i="60"/>
  <c r="G779" i="60" s="1"/>
  <c r="AA346" i="5"/>
  <c r="E346" i="66"/>
  <c r="G346" i="66" s="1"/>
  <c r="E776" i="60"/>
  <c r="G776" i="60" s="1"/>
  <c r="E778" i="60"/>
  <c r="G778" i="60" s="1"/>
  <c r="I287" i="63"/>
  <c r="E777" i="60"/>
  <c r="G777" i="60" s="1"/>
  <c r="E534" i="49"/>
  <c r="G534" i="49" s="1"/>
  <c r="E532" i="60"/>
  <c r="G532" i="60" s="1"/>
  <c r="I831" i="63"/>
  <c r="E249" i="66"/>
  <c r="G249" i="66" s="1"/>
  <c r="AA249" i="5"/>
  <c r="E531" i="60"/>
  <c r="G531" i="60" s="1"/>
  <c r="E533" i="60"/>
  <c r="G533" i="60" s="1"/>
  <c r="AA321" i="5"/>
  <c r="E321" i="66"/>
  <c r="G321" i="66" s="1"/>
  <c r="E684" i="49"/>
  <c r="G684" i="49" s="1"/>
  <c r="E313" i="66"/>
  <c r="G313" i="66" s="1"/>
  <c r="AA313" i="5"/>
  <c r="E261" i="49"/>
  <c r="G261" i="49" s="1"/>
  <c r="E249" i="60"/>
  <c r="G249" i="60" s="1"/>
  <c r="E120" i="66"/>
  <c r="G120" i="66" s="1"/>
  <c r="E250" i="60"/>
  <c r="G250" i="60" s="1"/>
  <c r="AA120" i="5"/>
  <c r="I397" i="63"/>
  <c r="E262" i="49"/>
  <c r="G262" i="49" s="1"/>
  <c r="AA33" i="5"/>
  <c r="E33" i="66"/>
  <c r="G33" i="66" s="1"/>
  <c r="N6" i="5"/>
  <c r="I92" i="63"/>
  <c r="E78" i="49"/>
  <c r="G78" i="49" s="1"/>
  <c r="E83" i="60"/>
  <c r="G83" i="60" s="1"/>
  <c r="E79" i="49"/>
  <c r="G79" i="49" s="1"/>
  <c r="E77" i="49"/>
  <c r="E311" i="49"/>
  <c r="G311" i="49" s="1"/>
  <c r="AA172" i="5"/>
  <c r="E172" i="66"/>
  <c r="G172" i="66" s="1"/>
  <c r="N26" i="5"/>
  <c r="AA280" i="5"/>
  <c r="E620" i="60"/>
  <c r="G620" i="60" s="1"/>
  <c r="E280" i="66"/>
  <c r="G280" i="66" s="1"/>
  <c r="I11" i="63"/>
  <c r="E11" i="49"/>
  <c r="G11" i="49" s="1"/>
  <c r="E9" i="60"/>
  <c r="G9" i="60" s="1"/>
  <c r="E8" i="60"/>
  <c r="G8" i="60" s="1"/>
  <c r="I12" i="63"/>
  <c r="E7" i="66"/>
  <c r="G7" i="66" s="1"/>
  <c r="E12" i="49"/>
  <c r="G12" i="49" s="1"/>
  <c r="AA7" i="5"/>
  <c r="E168" i="66"/>
  <c r="G168" i="66" s="1"/>
  <c r="AA168" i="5"/>
  <c r="E140" i="49"/>
  <c r="G140" i="49" s="1"/>
  <c r="E141" i="49"/>
  <c r="G141" i="49" s="1"/>
  <c r="E139" i="60"/>
  <c r="G139" i="60" s="1"/>
  <c r="AA64" i="5"/>
  <c r="E64" i="66"/>
  <c r="G64" i="66" s="1"/>
  <c r="I756" i="63"/>
  <c r="E138" i="60"/>
  <c r="G138" i="60" s="1"/>
  <c r="AA70" i="5"/>
  <c r="E70" i="66"/>
  <c r="G70" i="66" s="1"/>
  <c r="E166" i="66"/>
  <c r="G166" i="66" s="1"/>
  <c r="AA166" i="5"/>
  <c r="L26" i="5"/>
  <c r="E557" i="60"/>
  <c r="G557" i="60" s="1"/>
  <c r="AA258" i="5"/>
  <c r="E559" i="60"/>
  <c r="G559" i="60" s="1"/>
  <c r="E558" i="60"/>
  <c r="G558" i="60" s="1"/>
  <c r="E258" i="66"/>
  <c r="G258" i="66" s="1"/>
  <c r="N37" i="5"/>
  <c r="E44" i="49"/>
  <c r="G44" i="49" s="1"/>
  <c r="E42" i="60"/>
  <c r="G42" i="60" s="1"/>
  <c r="E44" i="60"/>
  <c r="G44" i="60" s="1"/>
  <c r="E45" i="60"/>
  <c r="G45" i="60" s="1"/>
  <c r="E46" i="49"/>
  <c r="G46" i="49" s="1"/>
  <c r="I52" i="63"/>
  <c r="E47" i="49"/>
  <c r="G47" i="49" s="1"/>
  <c r="I74" i="63"/>
  <c r="E43" i="60"/>
  <c r="G43" i="60" s="1"/>
  <c r="E20" i="66"/>
  <c r="G20" i="66" s="1"/>
  <c r="E45" i="49"/>
  <c r="G45" i="49" s="1"/>
  <c r="AA20" i="5"/>
  <c r="E292" i="60"/>
  <c r="G292" i="60" s="1"/>
  <c r="E289" i="60"/>
  <c r="G289" i="60" s="1"/>
  <c r="E293" i="60"/>
  <c r="G293" i="60" s="1"/>
  <c r="E140" i="66"/>
  <c r="G140" i="66" s="1"/>
  <c r="E287" i="60"/>
  <c r="G287" i="60" s="1"/>
  <c r="E288" i="60"/>
  <c r="G288" i="60" s="1"/>
  <c r="E291" i="60"/>
  <c r="G291" i="60" s="1"/>
  <c r="AA140" i="5"/>
  <c r="E290" i="60"/>
  <c r="G290" i="60" s="1"/>
  <c r="E556" i="60"/>
  <c r="G556" i="60" s="1"/>
  <c r="E257" i="66"/>
  <c r="G257" i="66" s="1"/>
  <c r="E554" i="60"/>
  <c r="G554" i="60" s="1"/>
  <c r="E555" i="60"/>
  <c r="G555" i="60" s="1"/>
  <c r="AA257" i="5"/>
  <c r="AA127" i="5"/>
  <c r="I425" i="63"/>
  <c r="E258" i="60"/>
  <c r="G258" i="60" s="1"/>
  <c r="E259" i="60"/>
  <c r="G259" i="60" s="1"/>
  <c r="E275" i="49"/>
  <c r="G275" i="49" s="1"/>
  <c r="E274" i="49"/>
  <c r="G274" i="49" s="1"/>
  <c r="E127" i="66"/>
  <c r="G127" i="66" s="1"/>
  <c r="N19" i="5"/>
  <c r="E260" i="60"/>
  <c r="G260" i="60" s="1"/>
  <c r="E337" i="66"/>
  <c r="G337" i="66" s="1"/>
  <c r="E715" i="49"/>
  <c r="G715" i="49" s="1"/>
  <c r="E752" i="60"/>
  <c r="G752" i="60" s="1"/>
  <c r="E713" i="49"/>
  <c r="G713" i="49" s="1"/>
  <c r="E714" i="49"/>
  <c r="G714" i="49" s="1"/>
  <c r="AA337" i="5"/>
  <c r="E751" i="60"/>
  <c r="G751" i="60" s="1"/>
  <c r="AA152" i="5"/>
  <c r="E318" i="60"/>
  <c r="G318" i="60" s="1"/>
  <c r="E316" i="60"/>
  <c r="G316" i="60" s="1"/>
  <c r="E317" i="60"/>
  <c r="G317" i="60" s="1"/>
  <c r="E152" i="66"/>
  <c r="G152" i="66" s="1"/>
  <c r="E315" i="60"/>
  <c r="G315" i="60" s="1"/>
  <c r="AA161" i="5"/>
  <c r="E292" i="49"/>
  <c r="G292" i="49" s="1"/>
  <c r="I445" i="63"/>
  <c r="I446" i="63"/>
  <c r="E291" i="49"/>
  <c r="G291" i="49" s="1"/>
  <c r="E161" i="66"/>
  <c r="G161" i="66" s="1"/>
  <c r="AA191" i="5"/>
  <c r="E191" i="66"/>
  <c r="G191" i="66" s="1"/>
  <c r="E353" i="49"/>
  <c r="G353" i="49" s="1"/>
  <c r="E371" i="60"/>
  <c r="G371" i="60" s="1"/>
  <c r="E372" i="60"/>
  <c r="G372" i="60" s="1"/>
  <c r="I529" i="63"/>
  <c r="E314" i="66"/>
  <c r="G314" i="66" s="1"/>
  <c r="AA314" i="5"/>
  <c r="E95" i="49"/>
  <c r="G95" i="49" s="1"/>
  <c r="AA46" i="5"/>
  <c r="E46" i="66"/>
  <c r="G46" i="66" s="1"/>
  <c r="E668" i="49"/>
  <c r="G668" i="49" s="1"/>
  <c r="AA311" i="5"/>
  <c r="I111" i="63"/>
  <c r="E311" i="66"/>
  <c r="G311" i="66" s="1"/>
  <c r="N47" i="5"/>
  <c r="E330" i="66"/>
  <c r="G330" i="66" s="1"/>
  <c r="E732" i="60"/>
  <c r="G732" i="60" s="1"/>
  <c r="AA330" i="5"/>
  <c r="E731" i="60"/>
  <c r="G731" i="60" s="1"/>
  <c r="E492" i="49"/>
  <c r="G492" i="49" s="1"/>
  <c r="E490" i="49"/>
  <c r="G490" i="49" s="1"/>
  <c r="E486" i="60"/>
  <c r="G486" i="60" s="1"/>
  <c r="I770" i="63"/>
  <c r="E489" i="49"/>
  <c r="G489" i="49" s="1"/>
  <c r="E227" i="66"/>
  <c r="G227" i="66" s="1"/>
  <c r="E488" i="49"/>
  <c r="G488" i="49" s="1"/>
  <c r="E491" i="49"/>
  <c r="G491" i="49" s="1"/>
  <c r="AA227" i="5"/>
  <c r="I772" i="63"/>
  <c r="I769" i="63"/>
  <c r="N33" i="5"/>
  <c r="E321" i="49"/>
  <c r="G321" i="49" s="1"/>
  <c r="I503" i="63"/>
  <c r="E322" i="49"/>
  <c r="G322" i="49" s="1"/>
  <c r="I492" i="63"/>
  <c r="E320" i="49"/>
  <c r="G320" i="49" s="1"/>
  <c r="E323" i="49"/>
  <c r="G323" i="49" s="1"/>
  <c r="E325" i="49"/>
  <c r="G325" i="49" s="1"/>
  <c r="I493" i="63"/>
  <c r="I494" i="63"/>
  <c r="E327" i="49"/>
  <c r="G327" i="49" s="1"/>
  <c r="AA179" i="5"/>
  <c r="E324" i="49"/>
  <c r="G324" i="49" s="1"/>
  <c r="E179" i="66"/>
  <c r="G179" i="66" s="1"/>
  <c r="I489" i="63"/>
  <c r="I496" i="63"/>
  <c r="E326" i="49"/>
  <c r="G326" i="49" s="1"/>
  <c r="E471" i="49"/>
  <c r="G471" i="49" s="1"/>
  <c r="E220" i="66"/>
  <c r="G220" i="66" s="1"/>
  <c r="E465" i="60"/>
  <c r="G465" i="60" s="1"/>
  <c r="I741" i="63"/>
  <c r="AA220" i="5"/>
  <c r="E464" i="60"/>
  <c r="G464" i="60" s="1"/>
  <c r="E466" i="60"/>
  <c r="G466" i="60" s="1"/>
  <c r="E470" i="49"/>
  <c r="G470" i="49" s="1"/>
  <c r="E787" i="60"/>
  <c r="G787" i="60" s="1"/>
  <c r="E791" i="60"/>
  <c r="G791" i="60" s="1"/>
  <c r="L54" i="5"/>
  <c r="E786" i="60"/>
  <c r="G786" i="60" s="1"/>
  <c r="E740" i="49"/>
  <c r="G740" i="49" s="1"/>
  <c r="E792" i="60"/>
  <c r="G792" i="60" s="1"/>
  <c r="E789" i="60"/>
  <c r="G789" i="60" s="1"/>
  <c r="E353" i="66"/>
  <c r="G353" i="66" s="1"/>
  <c r="E788" i="60"/>
  <c r="G788" i="60" s="1"/>
  <c r="E790" i="60"/>
  <c r="G790" i="60" s="1"/>
  <c r="AA353" i="5"/>
  <c r="L53" i="5"/>
  <c r="S41" i="5" s="1"/>
  <c r="E340" i="66"/>
  <c r="G340" i="66" s="1"/>
  <c r="E760" i="60"/>
  <c r="G760" i="60" s="1"/>
  <c r="E719" i="49"/>
  <c r="G719" i="49" s="1"/>
  <c r="I271" i="63"/>
  <c r="E761" i="60"/>
  <c r="G761" i="60" s="1"/>
  <c r="AA340" i="5"/>
  <c r="M51" i="5"/>
  <c r="AA23" i="5"/>
  <c r="E54" i="49"/>
  <c r="G54" i="49" s="1"/>
  <c r="E48" i="60"/>
  <c r="G48" i="60" s="1"/>
  <c r="E50" i="60"/>
  <c r="G50" i="60" s="1"/>
  <c r="E23" i="66"/>
  <c r="G23" i="66" s="1"/>
  <c r="I63" i="63"/>
  <c r="E55" i="49"/>
  <c r="G55" i="49" s="1"/>
  <c r="E51" i="60"/>
  <c r="G51" i="60" s="1"/>
  <c r="E52" i="60"/>
  <c r="G52" i="60" s="1"/>
  <c r="E49" i="60"/>
  <c r="G49" i="60" s="1"/>
  <c r="E506" i="49"/>
  <c r="G506" i="49" s="1"/>
  <c r="E491" i="60"/>
  <c r="G491" i="60" s="1"/>
  <c r="E505" i="49"/>
  <c r="G505" i="49" s="1"/>
  <c r="I798" i="63"/>
  <c r="E230" i="66"/>
  <c r="G230" i="66" s="1"/>
  <c r="AA230" i="5"/>
  <c r="I661" i="63"/>
  <c r="E439" i="60"/>
  <c r="G439" i="60" s="1"/>
  <c r="E207" i="66"/>
  <c r="G207" i="66" s="1"/>
  <c r="I662" i="63"/>
  <c r="E429" i="49"/>
  <c r="G429" i="49" s="1"/>
  <c r="E441" i="60"/>
  <c r="G441" i="60" s="1"/>
  <c r="E430" i="49"/>
  <c r="G430" i="49" s="1"/>
  <c r="E438" i="60"/>
  <c r="G438" i="60" s="1"/>
  <c r="AA207" i="5"/>
  <c r="E440" i="60"/>
  <c r="G440" i="60" s="1"/>
  <c r="I556" i="63"/>
  <c r="AA196" i="5"/>
  <c r="E390" i="60"/>
  <c r="G390" i="60" s="1"/>
  <c r="E365" i="49"/>
  <c r="G365" i="49" s="1"/>
  <c r="E389" i="60"/>
  <c r="G389" i="60" s="1"/>
  <c r="E388" i="60"/>
  <c r="G388" i="60" s="1"/>
  <c r="E196" i="66"/>
  <c r="G196" i="66" s="1"/>
  <c r="E366" i="49"/>
  <c r="G366" i="49" s="1"/>
  <c r="E117" i="49"/>
  <c r="G117" i="49" s="1"/>
  <c r="E55" i="66"/>
  <c r="G55" i="66" s="1"/>
  <c r="I165" i="63"/>
  <c r="E118" i="60"/>
  <c r="G118" i="60" s="1"/>
  <c r="AA55" i="5"/>
  <c r="E117" i="60"/>
  <c r="G117" i="60" s="1"/>
  <c r="I155" i="63"/>
  <c r="E118" i="49"/>
  <c r="G118" i="49" s="1"/>
  <c r="N9" i="5"/>
  <c r="E119" i="60"/>
  <c r="G119" i="60" s="1"/>
  <c r="E649" i="49"/>
  <c r="G649" i="49" s="1"/>
  <c r="I1012" i="63"/>
  <c r="E647" i="49"/>
  <c r="G647" i="49" s="1"/>
  <c r="E648" i="49"/>
  <c r="G648" i="49" s="1"/>
  <c r="E643" i="49"/>
  <c r="G643" i="49" s="1"/>
  <c r="I1017" i="63"/>
  <c r="I1005" i="63"/>
  <c r="E645" i="49"/>
  <c r="G645" i="49" s="1"/>
  <c r="AA295" i="5"/>
  <c r="E640" i="49"/>
  <c r="G640" i="49" s="1"/>
  <c r="E295" i="66"/>
  <c r="G295" i="66" s="1"/>
  <c r="I1006" i="63"/>
  <c r="I1018" i="63"/>
  <c r="E641" i="49"/>
  <c r="G641" i="49" s="1"/>
  <c r="I1013" i="63"/>
  <c r="E644" i="49"/>
  <c r="G644" i="49" s="1"/>
  <c r="I1010" i="63"/>
  <c r="E642" i="49"/>
  <c r="G642" i="49" s="1"/>
  <c r="E646" i="49"/>
  <c r="G646" i="49" s="1"/>
  <c r="I1007" i="63"/>
  <c r="N25" i="5"/>
  <c r="E165" i="66"/>
  <c r="G165" i="66" s="1"/>
  <c r="AA165" i="5"/>
  <c r="N24" i="5"/>
  <c r="U43" i="5" s="1"/>
  <c r="E553" i="60"/>
  <c r="G553" i="60" s="1"/>
  <c r="AA256" i="5"/>
  <c r="E551" i="60"/>
  <c r="G551" i="60" s="1"/>
  <c r="E552" i="60"/>
  <c r="G552" i="60" s="1"/>
  <c r="E256" i="66"/>
  <c r="G256" i="66" s="1"/>
  <c r="E169" i="60"/>
  <c r="G169" i="60" s="1"/>
  <c r="I255" i="63"/>
  <c r="E176" i="49"/>
  <c r="G176" i="49" s="1"/>
  <c r="AA84" i="5"/>
  <c r="I256" i="63"/>
  <c r="E84" i="66"/>
  <c r="G84" i="66" s="1"/>
  <c r="E168" i="60"/>
  <c r="G168" i="60" s="1"/>
  <c r="E177" i="49"/>
  <c r="G177" i="49" s="1"/>
  <c r="E175" i="49"/>
  <c r="G175" i="49" s="1"/>
  <c r="E167" i="60"/>
  <c r="G167" i="60" s="1"/>
  <c r="E273" i="66"/>
  <c r="G273" i="66" s="1"/>
  <c r="E583" i="49"/>
  <c r="G583" i="49" s="1"/>
  <c r="E590" i="60"/>
  <c r="G590" i="60" s="1"/>
  <c r="AA273" i="5"/>
  <c r="E486" i="49"/>
  <c r="G486" i="49" s="1"/>
  <c r="I765" i="63"/>
  <c r="M33" i="5"/>
  <c r="AA225" i="5"/>
  <c r="E484" i="49"/>
  <c r="G484" i="49" s="1"/>
  <c r="E483" i="60"/>
  <c r="G483" i="60" s="1"/>
  <c r="E484" i="60"/>
  <c r="G484" i="60" s="1"/>
  <c r="E485" i="49"/>
  <c r="G485" i="49" s="1"/>
  <c r="I759" i="63"/>
  <c r="E487" i="49"/>
  <c r="G487" i="49" s="1"/>
  <c r="E225" i="66"/>
  <c r="G225" i="66" s="1"/>
  <c r="I760" i="63"/>
  <c r="I763" i="63"/>
  <c r="E483" i="49"/>
  <c r="G483" i="49" s="1"/>
  <c r="AA272" i="5"/>
  <c r="E589" i="60"/>
  <c r="G589" i="60" s="1"/>
  <c r="I923" i="63"/>
  <c r="E582" i="49"/>
  <c r="G582" i="49" s="1"/>
  <c r="E272" i="66"/>
  <c r="G272" i="66" s="1"/>
  <c r="E605" i="49"/>
  <c r="G605" i="49" s="1"/>
  <c r="E603" i="49"/>
  <c r="G603" i="49" s="1"/>
  <c r="E628" i="60"/>
  <c r="G628" i="60" s="1"/>
  <c r="I954" i="63"/>
  <c r="AA282" i="5"/>
  <c r="E602" i="49"/>
  <c r="G602" i="49" s="1"/>
  <c r="I944" i="63"/>
  <c r="E630" i="60"/>
  <c r="G630" i="60" s="1"/>
  <c r="E604" i="49"/>
  <c r="G604" i="49" s="1"/>
  <c r="E626" i="60"/>
  <c r="G626" i="60" s="1"/>
  <c r="I950" i="63"/>
  <c r="I951" i="63"/>
  <c r="E282" i="66"/>
  <c r="G282" i="66" s="1"/>
  <c r="E627" i="60"/>
  <c r="G627" i="60" s="1"/>
  <c r="E629" i="60"/>
  <c r="G629" i="60" s="1"/>
  <c r="N42" i="5"/>
  <c r="E262" i="66"/>
  <c r="G262" i="66" s="1"/>
  <c r="E570" i="60"/>
  <c r="G570" i="60" s="1"/>
  <c r="E559" i="49"/>
  <c r="G559" i="49" s="1"/>
  <c r="AA262" i="5"/>
  <c r="E571" i="60"/>
  <c r="G571" i="60" s="1"/>
  <c r="E560" i="49"/>
  <c r="G560" i="49" s="1"/>
  <c r="E572" i="60"/>
  <c r="G572" i="60" s="1"/>
  <c r="I966" i="63"/>
  <c r="I973" i="63"/>
  <c r="I900" i="63"/>
  <c r="E561" i="49"/>
  <c r="G561" i="49" s="1"/>
  <c r="AA9" i="5"/>
  <c r="E16" i="49"/>
  <c r="G16" i="49" s="1"/>
  <c r="I17" i="63"/>
  <c r="I14" i="63"/>
  <c r="E14" i="49"/>
  <c r="G14" i="49" s="1"/>
  <c r="E9" i="66"/>
  <c r="G9" i="66" s="1"/>
  <c r="E15" i="49"/>
  <c r="G15" i="49" s="1"/>
  <c r="I15" i="63"/>
  <c r="AA29" i="5"/>
  <c r="E74" i="60"/>
  <c r="G74" i="60" s="1"/>
  <c r="E70" i="60"/>
  <c r="G70" i="60" s="1"/>
  <c r="N5" i="5"/>
  <c r="E71" i="60"/>
  <c r="G71" i="60" s="1"/>
  <c r="E73" i="60"/>
  <c r="G73" i="60" s="1"/>
  <c r="I82" i="63"/>
  <c r="E71" i="49"/>
  <c r="G71" i="49" s="1"/>
  <c r="E72" i="60"/>
  <c r="G72" i="60" s="1"/>
  <c r="E72" i="49"/>
  <c r="G72" i="49" s="1"/>
  <c r="E29" i="66"/>
  <c r="G29" i="66" s="1"/>
  <c r="E364" i="66"/>
  <c r="G364" i="66" s="1"/>
  <c r="N55" i="5"/>
  <c r="E830" i="60"/>
  <c r="G830" i="60" s="1"/>
  <c r="AA364" i="5"/>
  <c r="E98" i="49"/>
  <c r="G98" i="49" s="1"/>
  <c r="E99" i="60"/>
  <c r="G99" i="60" s="1"/>
  <c r="E96" i="49"/>
  <c r="G96" i="49" s="1"/>
  <c r="AA48" i="5"/>
  <c r="L9" i="5"/>
  <c r="E101" i="60"/>
  <c r="G101" i="60" s="1"/>
  <c r="I112" i="63"/>
  <c r="E97" i="49"/>
  <c r="G97" i="49" s="1"/>
  <c r="E100" i="60"/>
  <c r="G100" i="60" s="1"/>
  <c r="E48" i="66"/>
  <c r="G48" i="66" s="1"/>
  <c r="E367" i="60"/>
  <c r="G367" i="60" s="1"/>
  <c r="E365" i="60"/>
  <c r="G365" i="60" s="1"/>
  <c r="E348" i="49"/>
  <c r="G348" i="49" s="1"/>
  <c r="AA189" i="5"/>
  <c r="I526" i="63"/>
  <c r="E366" i="60"/>
  <c r="G366" i="60" s="1"/>
  <c r="E349" i="49"/>
  <c r="G349" i="49" s="1"/>
  <c r="E189" i="66"/>
  <c r="G189" i="66" s="1"/>
  <c r="E662" i="49"/>
  <c r="G662" i="49" s="1"/>
  <c r="I87" i="63"/>
  <c r="AA302" i="5"/>
  <c r="E302" i="66"/>
  <c r="G302" i="66" s="1"/>
  <c r="E23" i="49"/>
  <c r="G23" i="49" s="1"/>
  <c r="AA12" i="5"/>
  <c r="E21" i="49"/>
  <c r="G21" i="49" s="1"/>
  <c r="I22" i="63"/>
  <c r="E11" i="60"/>
  <c r="G11" i="60" s="1"/>
  <c r="E24" i="49"/>
  <c r="G24" i="49" s="1"/>
  <c r="E20" i="49"/>
  <c r="G20" i="49" s="1"/>
  <c r="E10" i="60"/>
  <c r="G10" i="60" s="1"/>
  <c r="I24" i="63"/>
  <c r="E12" i="60"/>
  <c r="G12" i="60" s="1"/>
  <c r="E12" i="66"/>
  <c r="G12" i="66" s="1"/>
  <c r="I20" i="63"/>
  <c r="E22" i="49"/>
  <c r="G22" i="49" s="1"/>
  <c r="L4" i="5"/>
  <c r="E581" i="60"/>
  <c r="G581" i="60" s="1"/>
  <c r="I916" i="63"/>
  <c r="E583" i="60"/>
  <c r="G583" i="60" s="1"/>
  <c r="AA268" i="5"/>
  <c r="E577" i="49"/>
  <c r="G577" i="49" s="1"/>
  <c r="E582" i="60"/>
  <c r="G582" i="60" s="1"/>
  <c r="E268" i="66"/>
  <c r="G268" i="66" s="1"/>
  <c r="AA301" i="5"/>
  <c r="E301" i="66"/>
  <c r="G301" i="66" s="1"/>
  <c r="E660" i="49"/>
  <c r="G660" i="49" s="1"/>
  <c r="I86" i="63"/>
  <c r="E661" i="49"/>
  <c r="G661" i="49" s="1"/>
  <c r="E105" i="49"/>
  <c r="G105" i="49" s="1"/>
  <c r="E108" i="60"/>
  <c r="G108" i="60" s="1"/>
  <c r="E104" i="49"/>
  <c r="G104" i="49" s="1"/>
  <c r="E51" i="66"/>
  <c r="G51" i="66" s="1"/>
  <c r="AA51" i="5"/>
  <c r="E107" i="60"/>
  <c r="G107" i="60" s="1"/>
  <c r="E164" i="60"/>
  <c r="G164" i="60" s="1"/>
  <c r="E82" i="66"/>
  <c r="G82" i="66" s="1"/>
  <c r="I252" i="63"/>
  <c r="E163" i="60"/>
  <c r="G163" i="60" s="1"/>
  <c r="AA82" i="5"/>
  <c r="E171" i="49"/>
  <c r="G171" i="49" s="1"/>
  <c r="I248" i="63"/>
  <c r="E172" i="49"/>
  <c r="G172" i="49" s="1"/>
  <c r="M12" i="5"/>
  <c r="E767" i="60"/>
  <c r="G767" i="60" s="1"/>
  <c r="E344" i="66"/>
  <c r="G344" i="66" s="1"/>
  <c r="AA344" i="5"/>
  <c r="E771" i="60"/>
  <c r="G771" i="60" s="1"/>
  <c r="E770" i="60"/>
  <c r="G770" i="60" s="1"/>
  <c r="N51" i="5"/>
  <c r="E769" i="60"/>
  <c r="G769" i="60" s="1"/>
  <c r="E768" i="60"/>
  <c r="G768" i="60" s="1"/>
  <c r="I670" i="63"/>
  <c r="AA209" i="5"/>
  <c r="E433" i="49"/>
  <c r="G433" i="49" s="1"/>
  <c r="E434" i="49"/>
  <c r="G434" i="49" s="1"/>
  <c r="I669" i="63"/>
  <c r="E432" i="49"/>
  <c r="G432" i="49" s="1"/>
  <c r="E209" i="66"/>
  <c r="G209" i="66" s="1"/>
  <c r="E442" i="60"/>
  <c r="G442" i="60" s="1"/>
  <c r="E435" i="49"/>
  <c r="G435" i="49" s="1"/>
  <c r="E436" i="49"/>
  <c r="G436" i="49" s="1"/>
  <c r="L32" i="5"/>
  <c r="I673" i="63"/>
  <c r="E443" i="60"/>
  <c r="G443" i="60" s="1"/>
  <c r="E88" i="60"/>
  <c r="G88" i="60" s="1"/>
  <c r="AA38" i="5"/>
  <c r="E38" i="66"/>
  <c r="G38" i="66" s="1"/>
  <c r="M7" i="5"/>
  <c r="T42" i="5" s="1"/>
  <c r="M8" i="5"/>
  <c r="E841" i="60"/>
  <c r="G841" i="60" s="1"/>
  <c r="AA375" i="5"/>
  <c r="E375" i="66"/>
  <c r="G375" i="66" s="1"/>
  <c r="E795" i="49"/>
  <c r="G795" i="49" s="1"/>
  <c r="M57" i="5"/>
  <c r="E835" i="60"/>
  <c r="G835" i="60" s="1"/>
  <c r="E782" i="49"/>
  <c r="G782" i="49" s="1"/>
  <c r="I423" i="63"/>
  <c r="E786" i="49"/>
  <c r="G786" i="49" s="1"/>
  <c r="E370" i="66"/>
  <c r="G370" i="66" s="1"/>
  <c r="E780" i="49"/>
  <c r="G780" i="49" s="1"/>
  <c r="I420" i="63"/>
  <c r="E784" i="49"/>
  <c r="G784" i="49" s="1"/>
  <c r="I432" i="63"/>
  <c r="I433" i="63"/>
  <c r="E787" i="49"/>
  <c r="G787" i="49" s="1"/>
  <c r="E785" i="49"/>
  <c r="G785" i="49" s="1"/>
  <c r="I424" i="63"/>
  <c r="I416" i="63"/>
  <c r="AA370" i="5"/>
  <c r="E783" i="49"/>
  <c r="G783" i="49" s="1"/>
  <c r="E781" i="49"/>
  <c r="G781" i="49" s="1"/>
  <c r="E109" i="66"/>
  <c r="G109" i="66" s="1"/>
  <c r="E234" i="49"/>
  <c r="G234" i="49" s="1"/>
  <c r="AA109" i="5"/>
  <c r="E223" i="60"/>
  <c r="G223" i="60" s="1"/>
  <c r="I361" i="63"/>
  <c r="E222" i="60"/>
  <c r="G222" i="60" s="1"/>
  <c r="I771" i="63"/>
  <c r="E496" i="49"/>
  <c r="G496" i="49" s="1"/>
  <c r="E228" i="66"/>
  <c r="G228" i="66" s="1"/>
  <c r="E501" i="49"/>
  <c r="G501" i="49" s="1"/>
  <c r="E502" i="49"/>
  <c r="G502" i="49" s="1"/>
  <c r="I784" i="63"/>
  <c r="I779" i="63"/>
  <c r="E494" i="49"/>
  <c r="G494" i="49" s="1"/>
  <c r="E499" i="49"/>
  <c r="G499" i="49" s="1"/>
  <c r="I787" i="63"/>
  <c r="E493" i="49"/>
  <c r="G493" i="49" s="1"/>
  <c r="E498" i="49"/>
  <c r="G498" i="49" s="1"/>
  <c r="AA228" i="5"/>
  <c r="E500" i="49"/>
  <c r="G500" i="49" s="1"/>
  <c r="E497" i="49"/>
  <c r="G497" i="49" s="1"/>
  <c r="I789" i="63"/>
  <c r="E495" i="49"/>
  <c r="G495" i="49" s="1"/>
  <c r="E487" i="60"/>
  <c r="G487" i="60" s="1"/>
  <c r="E342" i="49"/>
  <c r="G342" i="49" s="1"/>
  <c r="E340" i="49"/>
  <c r="G340" i="49" s="1"/>
  <c r="I519" i="63"/>
  <c r="I522" i="63"/>
  <c r="E341" i="49"/>
  <c r="G341" i="49" s="1"/>
  <c r="E344" i="49"/>
  <c r="G344" i="49" s="1"/>
  <c r="I517" i="63"/>
  <c r="I516" i="63"/>
  <c r="E343" i="49"/>
  <c r="G343" i="49" s="1"/>
  <c r="E187" i="66"/>
  <c r="G187" i="66" s="1"/>
  <c r="AA187" i="5"/>
  <c r="E362" i="60"/>
  <c r="G362" i="60" s="1"/>
  <c r="E518" i="60"/>
  <c r="G518" i="60" s="1"/>
  <c r="E517" i="60"/>
  <c r="G517" i="60" s="1"/>
  <c r="AA244" i="5"/>
  <c r="E244" i="66"/>
  <c r="G244" i="66" s="1"/>
  <c r="I94" i="63"/>
  <c r="AA34" i="5"/>
  <c r="I95" i="63"/>
  <c r="E81" i="49"/>
  <c r="G81" i="49" s="1"/>
  <c r="E80" i="49"/>
  <c r="G80" i="49" s="1"/>
  <c r="I99" i="63"/>
  <c r="I261" i="63"/>
  <c r="E85" i="49"/>
  <c r="G85" i="49" s="1"/>
  <c r="E87" i="49"/>
  <c r="G87" i="49" s="1"/>
  <c r="I233" i="63"/>
  <c r="E84" i="49"/>
  <c r="G84" i="49" s="1"/>
  <c r="E34" i="66"/>
  <c r="G34" i="66" s="1"/>
  <c r="I100" i="63"/>
  <c r="E86" i="49"/>
  <c r="G86" i="49" s="1"/>
  <c r="E82" i="49"/>
  <c r="G82" i="49" s="1"/>
  <c r="E83" i="49"/>
  <c r="G83" i="49" s="1"/>
  <c r="I102" i="63"/>
  <c r="E704" i="60"/>
  <c r="G704" i="60" s="1"/>
  <c r="E688" i="49"/>
  <c r="G688" i="49" s="1"/>
  <c r="AA323" i="5"/>
  <c r="E323" i="66"/>
  <c r="G323" i="66" s="1"/>
  <c r="E705" i="60"/>
  <c r="G705" i="60" s="1"/>
  <c r="E708" i="60"/>
  <c r="G708" i="60" s="1"/>
  <c r="L50" i="5"/>
  <c r="E689" i="49"/>
  <c r="G689" i="49" s="1"/>
  <c r="I166" i="63"/>
  <c r="L49" i="5"/>
  <c r="S35" i="5" s="1"/>
  <c r="E706" i="60"/>
  <c r="G706" i="60" s="1"/>
  <c r="E687" i="49"/>
  <c r="G687" i="49" s="1"/>
  <c r="E707" i="60"/>
  <c r="G707" i="60" s="1"/>
  <c r="I154" i="63"/>
  <c r="N53" i="5"/>
  <c r="U41" i="5" s="1"/>
  <c r="I346" i="63"/>
  <c r="E821" i="60"/>
  <c r="G821" i="60" s="1"/>
  <c r="E824" i="60"/>
  <c r="G824" i="60" s="1"/>
  <c r="N54" i="5"/>
  <c r="E819" i="60"/>
  <c r="G819" i="60" s="1"/>
  <c r="E823" i="60"/>
  <c r="G823" i="60" s="1"/>
  <c r="E822" i="60"/>
  <c r="G822" i="60" s="1"/>
  <c r="E752" i="49"/>
  <c r="G752" i="49" s="1"/>
  <c r="AA358" i="5"/>
  <c r="E358" i="66"/>
  <c r="G358" i="66" s="1"/>
  <c r="E820" i="60"/>
  <c r="G820" i="60" s="1"/>
  <c r="E825" i="60"/>
  <c r="G825" i="60" s="1"/>
  <c r="E593" i="49"/>
  <c r="G593" i="49" s="1"/>
  <c r="E601" i="60"/>
  <c r="G601" i="60" s="1"/>
  <c r="I937" i="63"/>
  <c r="E605" i="60"/>
  <c r="G605" i="60" s="1"/>
  <c r="E592" i="49"/>
  <c r="G592" i="49" s="1"/>
  <c r="E604" i="60"/>
  <c r="G604" i="60" s="1"/>
  <c r="E597" i="49"/>
  <c r="G597" i="49" s="1"/>
  <c r="E277" i="66"/>
  <c r="G277" i="66" s="1"/>
  <c r="I932" i="63"/>
  <c r="E607" i="60"/>
  <c r="G607" i="60" s="1"/>
  <c r="AA277" i="5"/>
  <c r="I933" i="63"/>
  <c r="E595" i="49"/>
  <c r="G595" i="49" s="1"/>
  <c r="E589" i="49"/>
  <c r="G589" i="49" s="1"/>
  <c r="I935" i="63"/>
  <c r="E591" i="49"/>
  <c r="G591" i="49" s="1"/>
  <c r="E596" i="49"/>
  <c r="G596" i="49" s="1"/>
  <c r="E603" i="60"/>
  <c r="G603" i="60" s="1"/>
  <c r="E602" i="60"/>
  <c r="G602" i="60" s="1"/>
  <c r="I929" i="63"/>
  <c r="E590" i="49"/>
  <c r="G590" i="49" s="1"/>
  <c r="E606" i="60"/>
  <c r="G606" i="60" s="1"/>
  <c r="I936" i="63"/>
  <c r="E594" i="49"/>
  <c r="G594" i="49" s="1"/>
  <c r="E588" i="49"/>
  <c r="G588" i="49" s="1"/>
  <c r="E767" i="49"/>
  <c r="G767" i="49" s="1"/>
  <c r="E762" i="49"/>
  <c r="G762" i="49" s="1"/>
  <c r="E768" i="49"/>
  <c r="G768" i="49" s="1"/>
  <c r="E765" i="49"/>
  <c r="G765" i="49" s="1"/>
  <c r="E761" i="49"/>
  <c r="G761" i="49" s="1"/>
  <c r="E769" i="49"/>
  <c r="G769" i="49" s="1"/>
  <c r="E766" i="49"/>
  <c r="G766" i="49" s="1"/>
  <c r="I388" i="63"/>
  <c r="I372" i="63"/>
  <c r="E833" i="60"/>
  <c r="G833" i="60" s="1"/>
  <c r="I383" i="63"/>
  <c r="I364" i="63"/>
  <c r="E764" i="49"/>
  <c r="G764" i="49" s="1"/>
  <c r="I371" i="63"/>
  <c r="I368" i="63"/>
  <c r="E368" i="66"/>
  <c r="G368" i="66" s="1"/>
  <c r="I367" i="63"/>
  <c r="E763" i="49"/>
  <c r="G763" i="49" s="1"/>
  <c r="AA368" i="5"/>
  <c r="I385" i="63"/>
  <c r="E829" i="60"/>
  <c r="G829" i="60" s="1"/>
  <c r="E756" i="49"/>
  <c r="G756" i="49" s="1"/>
  <c r="E363" i="66"/>
  <c r="G363" i="66" s="1"/>
  <c r="AA363" i="5"/>
  <c r="I354" i="63"/>
  <c r="I228" i="63"/>
  <c r="E155" i="49"/>
  <c r="G155" i="49" s="1"/>
  <c r="E71" i="66"/>
  <c r="G71" i="66" s="1"/>
  <c r="E157" i="49"/>
  <c r="G157" i="49" s="1"/>
  <c r="AA71" i="5"/>
  <c r="E156" i="49"/>
  <c r="G156" i="49" s="1"/>
  <c r="N10" i="5"/>
  <c r="I232" i="63"/>
  <c r="E808" i="49"/>
  <c r="G808" i="49" s="1"/>
  <c r="E382" i="66"/>
  <c r="G382" i="66" s="1"/>
  <c r="I543" i="63"/>
  <c r="E806" i="49"/>
  <c r="G806" i="49" s="1"/>
  <c r="I533" i="63"/>
  <c r="E805" i="49"/>
  <c r="G805" i="49" s="1"/>
  <c r="E804" i="49"/>
  <c r="G804" i="49" s="1"/>
  <c r="I550" i="63"/>
  <c r="AA382" i="5"/>
  <c r="E810" i="49"/>
  <c r="G810" i="49" s="1"/>
  <c r="I541" i="63"/>
  <c r="I524" i="63"/>
  <c r="E811" i="49"/>
  <c r="G811" i="49" s="1"/>
  <c r="E809" i="49"/>
  <c r="G809" i="49" s="1"/>
  <c r="I532" i="63"/>
  <c r="E807" i="49"/>
  <c r="G807" i="49" s="1"/>
  <c r="AA203" i="5"/>
  <c r="E423" i="60"/>
  <c r="G423" i="60" s="1"/>
  <c r="E400" i="49"/>
  <c r="G400" i="49" s="1"/>
  <c r="I604" i="63"/>
  <c r="I602" i="63"/>
  <c r="E421" i="60"/>
  <c r="G421" i="60" s="1"/>
  <c r="E419" i="60"/>
  <c r="G419" i="60" s="1"/>
  <c r="I608" i="63"/>
  <c r="E399" i="49"/>
  <c r="G399" i="49" s="1"/>
  <c r="E418" i="60"/>
  <c r="G418" i="60" s="1"/>
  <c r="E422" i="60"/>
  <c r="G422" i="60" s="1"/>
  <c r="E420" i="60"/>
  <c r="G420" i="60" s="1"/>
  <c r="E397" i="49"/>
  <c r="G397" i="49" s="1"/>
  <c r="E203" i="66"/>
  <c r="G203" i="66" s="1"/>
  <c r="E398" i="49"/>
  <c r="G398" i="49" s="1"/>
  <c r="E417" i="60"/>
  <c r="G417" i="60" s="1"/>
  <c r="E309" i="60"/>
  <c r="G309" i="60" s="1"/>
  <c r="E310" i="60"/>
  <c r="G310" i="60" s="1"/>
  <c r="E311" i="60"/>
  <c r="AA150" i="5"/>
  <c r="E150" i="66"/>
  <c r="G150" i="66" s="1"/>
  <c r="E300" i="66"/>
  <c r="G300" i="66" s="1"/>
  <c r="E659" i="49"/>
  <c r="G659" i="49" s="1"/>
  <c r="AA300" i="5"/>
  <c r="M46" i="5"/>
  <c r="M45" i="5"/>
  <c r="T40" i="5" s="1"/>
  <c r="E622" i="49"/>
  <c r="G622" i="49" s="1"/>
  <c r="E620" i="49"/>
  <c r="G620" i="49" s="1"/>
  <c r="I974" i="63"/>
  <c r="E621" i="49"/>
  <c r="G621" i="49" s="1"/>
  <c r="AA289" i="5"/>
  <c r="E289" i="66"/>
  <c r="G289" i="66" s="1"/>
  <c r="I997" i="63"/>
  <c r="E623" i="49"/>
  <c r="G623" i="49" s="1"/>
  <c r="I979" i="63"/>
  <c r="I1004" i="63"/>
  <c r="E649" i="60"/>
  <c r="G649" i="60" s="1"/>
  <c r="E772" i="49"/>
  <c r="G772" i="49" s="1"/>
  <c r="E771" i="49"/>
  <c r="G771" i="49" s="1"/>
  <c r="E773" i="49"/>
  <c r="G773" i="49" s="1"/>
  <c r="E776" i="49"/>
  <c r="G776" i="49" s="1"/>
  <c r="AA369" i="5"/>
  <c r="I405" i="63"/>
  <c r="E774" i="49"/>
  <c r="G774" i="49" s="1"/>
  <c r="E777" i="49"/>
  <c r="G777" i="49" s="1"/>
  <c r="M56" i="5"/>
  <c r="E775" i="49"/>
  <c r="G775" i="49" s="1"/>
  <c r="I406" i="63"/>
  <c r="I392" i="63"/>
  <c r="I414" i="63"/>
  <c r="E770" i="49"/>
  <c r="G770" i="49" s="1"/>
  <c r="I401" i="63"/>
  <c r="E778" i="49"/>
  <c r="G778" i="49" s="1"/>
  <c r="I396" i="63"/>
  <c r="E779" i="49"/>
  <c r="G779" i="49" s="1"/>
  <c r="I398" i="63"/>
  <c r="E369" i="66"/>
  <c r="G369" i="66" s="1"/>
  <c r="E834" i="60"/>
  <c r="G834" i="60" s="1"/>
  <c r="E139" i="49"/>
  <c r="G139" i="49" s="1"/>
  <c r="I198" i="63"/>
  <c r="I197" i="63"/>
  <c r="AA63" i="5"/>
  <c r="E137" i="60"/>
  <c r="G137" i="60" s="1"/>
  <c r="E63" i="66"/>
  <c r="G63" i="66" s="1"/>
  <c r="E138" i="49"/>
  <c r="G138" i="49" s="1"/>
  <c r="I151" i="63"/>
  <c r="AA322" i="5"/>
  <c r="I147" i="63"/>
  <c r="E686" i="49"/>
  <c r="G686" i="49" s="1"/>
  <c r="E322" i="66"/>
  <c r="G322" i="66" s="1"/>
  <c r="E685" i="49"/>
  <c r="G685" i="49" s="1"/>
  <c r="I849" i="63"/>
  <c r="AA252" i="5"/>
  <c r="L37" i="5"/>
  <c r="I852" i="63"/>
  <c r="E541" i="49"/>
  <c r="G541" i="49" s="1"/>
  <c r="E252" i="66"/>
  <c r="G252" i="66" s="1"/>
  <c r="E539" i="60"/>
  <c r="G539" i="60" s="1"/>
  <c r="E540" i="49"/>
  <c r="G540" i="49" s="1"/>
  <c r="E540" i="60"/>
  <c r="G540" i="60" s="1"/>
  <c r="E541" i="60"/>
  <c r="G541" i="60" s="1"/>
  <c r="E341" i="66"/>
  <c r="G341" i="66" s="1"/>
  <c r="E762" i="60"/>
  <c r="G762" i="60" s="1"/>
  <c r="E763" i="60"/>
  <c r="G763" i="60" s="1"/>
  <c r="AA341" i="5"/>
  <c r="E276" i="60"/>
  <c r="G276" i="60" s="1"/>
  <c r="E273" i="60"/>
  <c r="G273" i="60" s="1"/>
  <c r="AA136" i="5"/>
  <c r="E275" i="60"/>
  <c r="G275" i="60" s="1"/>
  <c r="E274" i="60"/>
  <c r="G274" i="60" s="1"/>
  <c r="E136" i="66"/>
  <c r="G136" i="66" s="1"/>
  <c r="E503" i="49"/>
  <c r="G503" i="49" s="1"/>
  <c r="E489" i="60"/>
  <c r="G489" i="60" s="1"/>
  <c r="E490" i="60"/>
  <c r="G490" i="60" s="1"/>
  <c r="I794" i="63"/>
  <c r="E229" i="66"/>
  <c r="G229" i="66" s="1"/>
  <c r="E504" i="49"/>
  <c r="G504" i="49" s="1"/>
  <c r="AA229" i="5"/>
  <c r="E488" i="60"/>
  <c r="G488" i="60" s="1"/>
  <c r="I792" i="63"/>
  <c r="E43" i="49"/>
  <c r="G43" i="49" s="1"/>
  <c r="AA19" i="5"/>
  <c r="N4" i="5"/>
  <c r="E19" i="66"/>
  <c r="G19" i="66" s="1"/>
  <c r="E41" i="60"/>
  <c r="G41" i="60" s="1"/>
  <c r="E40" i="60"/>
  <c r="G40" i="60" s="1"/>
  <c r="I50" i="63"/>
  <c r="E39" i="60"/>
  <c r="G39" i="60" s="1"/>
  <c r="E141" i="60"/>
  <c r="G141" i="60" s="1"/>
  <c r="E66" i="66"/>
  <c r="G66" i="66" s="1"/>
  <c r="E144" i="49"/>
  <c r="G144" i="49" s="1"/>
  <c r="E143" i="49"/>
  <c r="G143" i="49" s="1"/>
  <c r="AA66" i="5"/>
  <c r="E170" i="49"/>
  <c r="G170" i="49" s="1"/>
  <c r="E161" i="60"/>
  <c r="G161" i="60" s="1"/>
  <c r="E81" i="66"/>
  <c r="G81" i="66" s="1"/>
  <c r="AA81" i="5"/>
  <c r="L12" i="5"/>
  <c r="E162" i="60"/>
  <c r="G162" i="60" s="1"/>
  <c r="I240" i="63"/>
  <c r="E169" i="49"/>
  <c r="G169" i="49" s="1"/>
  <c r="E296" i="49"/>
  <c r="G296" i="49" s="1"/>
  <c r="E298" i="49"/>
  <c r="G298" i="49" s="1"/>
  <c r="AA163" i="5"/>
  <c r="I452" i="63"/>
  <c r="I449" i="63"/>
  <c r="E163" i="66"/>
  <c r="G163" i="66" s="1"/>
  <c r="I451" i="63"/>
  <c r="E297" i="49"/>
  <c r="G297" i="49" s="1"/>
  <c r="I381" i="63"/>
  <c r="E237" i="60"/>
  <c r="G237" i="60" s="1"/>
  <c r="E116" i="66"/>
  <c r="G116" i="66" s="1"/>
  <c r="AA116" i="5"/>
  <c r="I380" i="63"/>
  <c r="E249" i="49"/>
  <c r="G249" i="49" s="1"/>
  <c r="E238" i="60"/>
  <c r="G238" i="60" s="1"/>
  <c r="E250" i="49"/>
  <c r="G250" i="49" s="1"/>
  <c r="E251" i="49"/>
  <c r="G251" i="49" s="1"/>
  <c r="I379" i="63"/>
  <c r="L18" i="5"/>
  <c r="AA78" i="5"/>
  <c r="E78" i="66"/>
  <c r="G78" i="66" s="1"/>
  <c r="E153" i="60"/>
  <c r="G153" i="60" s="1"/>
  <c r="E154" i="60"/>
  <c r="G154" i="60" s="1"/>
  <c r="E297" i="66"/>
  <c r="G297" i="66" s="1"/>
  <c r="AA297" i="5"/>
  <c r="E652" i="49"/>
  <c r="G652" i="49" s="1"/>
  <c r="E651" i="49"/>
  <c r="G651" i="49" s="1"/>
  <c r="E658" i="60"/>
  <c r="G658" i="60" s="1"/>
  <c r="E142" i="60"/>
  <c r="G142" i="60" s="1"/>
  <c r="AA67" i="5"/>
  <c r="E143" i="60"/>
  <c r="G143" i="60" s="1"/>
  <c r="I207" i="63"/>
  <c r="E67" i="66"/>
  <c r="G67" i="66" s="1"/>
  <c r="E145" i="49"/>
  <c r="G145" i="49" s="1"/>
  <c r="E204" i="49"/>
  <c r="G204" i="49" s="1"/>
  <c r="AA94" i="5"/>
  <c r="E94" i="66"/>
  <c r="G94" i="66" s="1"/>
  <c r="E179" i="60"/>
  <c r="G179" i="60" s="1"/>
  <c r="I284" i="63"/>
  <c r="L47" i="5"/>
  <c r="E304" i="66"/>
  <c r="G304" i="66" s="1"/>
  <c r="AA304" i="5"/>
  <c r="AA8" i="5"/>
  <c r="I13" i="63"/>
  <c r="E13" i="49"/>
  <c r="G13" i="49" s="1"/>
  <c r="E8" i="66"/>
  <c r="G8" i="66" s="1"/>
  <c r="AA239" i="5"/>
  <c r="E506" i="60"/>
  <c r="G506" i="60" s="1"/>
  <c r="E505" i="60"/>
  <c r="G505" i="60" s="1"/>
  <c r="L34" i="5"/>
  <c r="S36" i="5" s="1"/>
  <c r="E239" i="66"/>
  <c r="G239" i="66" s="1"/>
  <c r="E526" i="49"/>
  <c r="G526" i="49" s="1"/>
  <c r="L36" i="5"/>
  <c r="E43" i="66"/>
  <c r="G43" i="66" s="1"/>
  <c r="AA43" i="5"/>
  <c r="AA17" i="5"/>
  <c r="E31" i="60"/>
  <c r="G31" i="60" s="1"/>
  <c r="E17" i="66"/>
  <c r="G17" i="66" s="1"/>
  <c r="I40" i="63"/>
  <c r="E36" i="49"/>
  <c r="G36" i="49" s="1"/>
  <c r="E32" i="60"/>
  <c r="G32" i="60" s="1"/>
  <c r="E30" i="60"/>
  <c r="G30" i="60" s="1"/>
  <c r="E339" i="66"/>
  <c r="G339" i="66" s="1"/>
  <c r="I268" i="63"/>
  <c r="E757" i="60"/>
  <c r="G757" i="60" s="1"/>
  <c r="E718" i="49"/>
  <c r="G718" i="49" s="1"/>
  <c r="E758" i="60"/>
  <c r="G758" i="60" s="1"/>
  <c r="E717" i="49"/>
  <c r="G717" i="49" s="1"/>
  <c r="E759" i="60"/>
  <c r="G759" i="60" s="1"/>
  <c r="AA339" i="5"/>
  <c r="I266" i="63"/>
  <c r="AA132" i="5"/>
  <c r="E267" i="60"/>
  <c r="G267" i="60" s="1"/>
  <c r="E266" i="60"/>
  <c r="G266" i="60" s="1"/>
  <c r="E132" i="66"/>
  <c r="G132" i="66" s="1"/>
  <c r="E566" i="49"/>
  <c r="G566" i="49" s="1"/>
  <c r="E578" i="60"/>
  <c r="G578" i="60" s="1"/>
  <c r="E579" i="60"/>
  <c r="G579" i="60" s="1"/>
  <c r="E567" i="49"/>
  <c r="G567" i="49" s="1"/>
  <c r="I909" i="63"/>
  <c r="E565" i="49"/>
  <c r="G565" i="49" s="1"/>
  <c r="N39" i="5"/>
  <c r="E266" i="66"/>
  <c r="G266" i="66" s="1"/>
  <c r="I907" i="63"/>
  <c r="I911" i="63"/>
  <c r="AA266" i="5"/>
  <c r="E568" i="49"/>
  <c r="G568" i="49" s="1"/>
  <c r="I908" i="63"/>
  <c r="E591" i="60"/>
  <c r="G591" i="60" s="1"/>
  <c r="E584" i="49"/>
  <c r="G584" i="49" s="1"/>
  <c r="E274" i="66"/>
  <c r="G274" i="66" s="1"/>
  <c r="AA274" i="5"/>
  <c r="I926" i="63"/>
  <c r="E616" i="49"/>
  <c r="G616" i="49" s="1"/>
  <c r="E614" i="49"/>
  <c r="G614" i="49" s="1"/>
  <c r="E617" i="49"/>
  <c r="G617" i="49" s="1"/>
  <c r="E619" i="49"/>
  <c r="G619" i="49" s="1"/>
  <c r="E615" i="49"/>
  <c r="G615" i="49" s="1"/>
  <c r="N43" i="5"/>
  <c r="I969" i="63"/>
  <c r="I964" i="63"/>
  <c r="E613" i="49"/>
  <c r="G613" i="49" s="1"/>
  <c r="E618" i="49"/>
  <c r="G618" i="49" s="1"/>
  <c r="AA288" i="5"/>
  <c r="E288" i="66"/>
  <c r="G288" i="66" s="1"/>
  <c r="I971" i="63"/>
  <c r="I972" i="63"/>
  <c r="E290" i="66"/>
  <c r="G290" i="66" s="1"/>
  <c r="E631" i="49"/>
  <c r="G631" i="49" s="1"/>
  <c r="E633" i="49"/>
  <c r="G633" i="49" s="1"/>
  <c r="I1024" i="63"/>
  <c r="I984" i="63"/>
  <c r="I1008" i="63"/>
  <c r="E625" i="49"/>
  <c r="G625" i="49" s="1"/>
  <c r="E626" i="49"/>
  <c r="G626" i="49" s="1"/>
  <c r="E650" i="60"/>
  <c r="G650" i="60" s="1"/>
  <c r="E632" i="49"/>
  <c r="G632" i="49" s="1"/>
  <c r="I983" i="63"/>
  <c r="E630" i="49"/>
  <c r="G630" i="49" s="1"/>
  <c r="E629" i="49"/>
  <c r="G629" i="49" s="1"/>
  <c r="I981" i="63"/>
  <c r="I988" i="63"/>
  <c r="I1011" i="63"/>
  <c r="AA290" i="5"/>
  <c r="E634" i="49"/>
  <c r="G634" i="49" s="1"/>
  <c r="I990" i="63"/>
  <c r="E627" i="49"/>
  <c r="G627" i="49" s="1"/>
  <c r="E651" i="60"/>
  <c r="G651" i="60" s="1"/>
  <c r="E624" i="49"/>
  <c r="G624" i="49" s="1"/>
  <c r="E628" i="49"/>
  <c r="G628" i="49" s="1"/>
  <c r="E804" i="60"/>
  <c r="G804" i="60" s="1"/>
  <c r="M54" i="5"/>
  <c r="AA355" i="5"/>
  <c r="E801" i="60"/>
  <c r="G801" i="60" s="1"/>
  <c r="I318" i="63"/>
  <c r="E800" i="60"/>
  <c r="G800" i="60" s="1"/>
  <c r="E806" i="60"/>
  <c r="G806" i="60" s="1"/>
  <c r="E803" i="60"/>
  <c r="G803" i="60" s="1"/>
  <c r="E805" i="60"/>
  <c r="G805" i="60" s="1"/>
  <c r="E355" i="66"/>
  <c r="G355" i="66" s="1"/>
  <c r="E802" i="60"/>
  <c r="G802" i="60" s="1"/>
  <c r="E742" i="49"/>
  <c r="G742" i="49" s="1"/>
  <c r="M53" i="5"/>
  <c r="T41" i="5" s="1"/>
  <c r="E131" i="60"/>
  <c r="G131" i="60" s="1"/>
  <c r="E131" i="49"/>
  <c r="G131" i="49" s="1"/>
  <c r="I175" i="63"/>
  <c r="E60" i="66"/>
  <c r="G60" i="66" s="1"/>
  <c r="E130" i="49"/>
  <c r="G130" i="49" s="1"/>
  <c r="I176" i="63"/>
  <c r="E129" i="49"/>
  <c r="G129" i="49" s="1"/>
  <c r="L10" i="5"/>
  <c r="AA60" i="5"/>
  <c r="E130" i="60"/>
  <c r="G130" i="60" s="1"/>
  <c r="AA74" i="5"/>
  <c r="E163" i="49"/>
  <c r="G163" i="49" s="1"/>
  <c r="E149" i="60"/>
  <c r="G149" i="60" s="1"/>
  <c r="I227" i="63"/>
  <c r="E74" i="66"/>
  <c r="G74" i="66" s="1"/>
  <c r="E90" i="60"/>
  <c r="G90" i="60" s="1"/>
  <c r="I106" i="63"/>
  <c r="AA40" i="5"/>
  <c r="E92" i="49"/>
  <c r="G92" i="49" s="1"/>
  <c r="E40" i="66"/>
  <c r="G40" i="66" s="1"/>
  <c r="E440" i="49"/>
  <c r="G440" i="49" s="1"/>
  <c r="E446" i="60"/>
  <c r="G446" i="60" s="1"/>
  <c r="E441" i="49"/>
  <c r="G441" i="49" s="1"/>
  <c r="E211" i="66"/>
  <c r="G211" i="66" s="1"/>
  <c r="E445" i="60"/>
  <c r="G445" i="60" s="1"/>
  <c r="AA211" i="5"/>
  <c r="I682" i="63"/>
  <c r="I688" i="63"/>
  <c r="I263" i="63"/>
  <c r="I264" i="63"/>
  <c r="AA86" i="5"/>
  <c r="E183" i="49"/>
  <c r="G183" i="49" s="1"/>
  <c r="E181" i="49"/>
  <c r="G181" i="49" s="1"/>
  <c r="E173" i="60"/>
  <c r="G173" i="60" s="1"/>
  <c r="E86" i="66"/>
  <c r="G86" i="66" s="1"/>
  <c r="E182" i="49"/>
  <c r="G182" i="49" s="1"/>
  <c r="I262" i="63"/>
  <c r="I54" i="63"/>
  <c r="E299" i="66"/>
  <c r="G299" i="66" s="1"/>
  <c r="AA299" i="5"/>
  <c r="E658" i="49"/>
  <c r="G658" i="49" s="1"/>
  <c r="AA241" i="5"/>
  <c r="E509" i="60"/>
  <c r="G509" i="60" s="1"/>
  <c r="E510" i="60"/>
  <c r="G510" i="60" s="1"/>
  <c r="E241" i="66"/>
  <c r="G241" i="66" s="1"/>
  <c r="E49" i="66"/>
  <c r="G49" i="66" s="1"/>
  <c r="E103" i="60"/>
  <c r="G103" i="60" s="1"/>
  <c r="E102" i="60"/>
  <c r="G102" i="60" s="1"/>
  <c r="AA49" i="5"/>
  <c r="E99" i="49"/>
  <c r="G99" i="49" s="1"/>
  <c r="E100" i="49"/>
  <c r="G100" i="49" s="1"/>
  <c r="AA45" i="5"/>
  <c r="E45" i="66"/>
  <c r="G45" i="66" s="1"/>
  <c r="AA275" i="5"/>
  <c r="E585" i="49"/>
  <c r="G585" i="49" s="1"/>
  <c r="E275" i="66"/>
  <c r="G275" i="66" s="1"/>
  <c r="N41" i="5"/>
  <c r="N40" i="5"/>
  <c r="U38" i="5" s="1"/>
  <c r="E285" i="66"/>
  <c r="G285" i="66" s="1"/>
  <c r="AA285" i="5"/>
  <c r="I958" i="63"/>
  <c r="M43" i="5"/>
  <c r="E608" i="49"/>
  <c r="G608" i="49" s="1"/>
  <c r="E376" i="66"/>
  <c r="G376" i="66" s="1"/>
  <c r="I476" i="63"/>
  <c r="E798" i="49"/>
  <c r="G798" i="49" s="1"/>
  <c r="E796" i="49"/>
  <c r="G796" i="49" s="1"/>
  <c r="E797" i="49"/>
  <c r="G797" i="49" s="1"/>
  <c r="E842" i="60"/>
  <c r="G842" i="60" s="1"/>
  <c r="I475" i="63"/>
  <c r="AA376" i="5"/>
  <c r="AA308" i="5"/>
  <c r="E308" i="66"/>
  <c r="G308" i="66" s="1"/>
  <c r="I88" i="63"/>
  <c r="I85" i="63"/>
  <c r="E73" i="49"/>
  <c r="G73" i="49" s="1"/>
  <c r="E76" i="49"/>
  <c r="G76" i="49" s="1"/>
  <c r="E75" i="49"/>
  <c r="G75" i="49" s="1"/>
  <c r="E30" i="66"/>
  <c r="G30" i="66" s="1"/>
  <c r="AA30" i="5"/>
  <c r="E74" i="49"/>
  <c r="G74" i="49" s="1"/>
  <c r="E203" i="49"/>
  <c r="G203" i="49" s="1"/>
  <c r="AA93" i="5"/>
  <c r="I282" i="63"/>
  <c r="E93" i="66"/>
  <c r="G93" i="66" s="1"/>
  <c r="E177" i="60"/>
  <c r="G177" i="60" s="1"/>
  <c r="E178" i="60"/>
  <c r="G178" i="60" s="1"/>
  <c r="E147" i="66"/>
  <c r="G147" i="66" s="1"/>
  <c r="E303" i="60"/>
  <c r="G303" i="60" s="1"/>
  <c r="AA147" i="5"/>
  <c r="E304" i="60"/>
  <c r="G304" i="60" s="1"/>
  <c r="E126" i="66"/>
  <c r="G126" i="66" s="1"/>
  <c r="E257" i="60"/>
  <c r="G257" i="60" s="1"/>
  <c r="E256" i="60"/>
  <c r="G256" i="60" s="1"/>
  <c r="AA126" i="5"/>
  <c r="E65" i="66"/>
  <c r="G65" i="66" s="1"/>
  <c r="AA65" i="5"/>
  <c r="E142" i="49"/>
  <c r="G142" i="49" s="1"/>
  <c r="E140" i="60"/>
  <c r="G140" i="60" s="1"/>
  <c r="I200" i="63"/>
  <c r="E302" i="60"/>
  <c r="G302" i="60" s="1"/>
  <c r="E300" i="60"/>
  <c r="G300" i="60" s="1"/>
  <c r="E146" i="66"/>
  <c r="G146" i="66" s="1"/>
  <c r="E301" i="60"/>
  <c r="G301" i="60" s="1"/>
  <c r="AA146" i="5"/>
  <c r="E69" i="66"/>
  <c r="G69" i="66" s="1"/>
  <c r="E150" i="49"/>
  <c r="G150" i="49" s="1"/>
  <c r="I221" i="63"/>
  <c r="E151" i="49"/>
  <c r="G151" i="49" s="1"/>
  <c r="E153" i="49"/>
  <c r="G153" i="49" s="1"/>
  <c r="E154" i="49"/>
  <c r="G154" i="49" s="1"/>
  <c r="AA69" i="5"/>
  <c r="E152" i="49"/>
  <c r="G152" i="49" s="1"/>
  <c r="I213" i="63"/>
  <c r="E146" i="60"/>
  <c r="G146" i="60" s="1"/>
  <c r="E87" i="60"/>
  <c r="G87" i="60" s="1"/>
  <c r="E37" i="66"/>
  <c r="G37" i="66" s="1"/>
  <c r="AA37" i="5"/>
  <c r="L8" i="5"/>
  <c r="L7" i="5"/>
  <c r="S42" i="5" s="1"/>
  <c r="E347" i="66"/>
  <c r="G347" i="66" s="1"/>
  <c r="E725" i="49"/>
  <c r="G725" i="49" s="1"/>
  <c r="E726" i="49"/>
  <c r="G726" i="49" s="1"/>
  <c r="AA347" i="5"/>
  <c r="E780" i="60"/>
  <c r="G780" i="60" s="1"/>
  <c r="I288" i="63"/>
  <c r="M52" i="5"/>
  <c r="E635" i="49"/>
  <c r="G635" i="49" s="1"/>
  <c r="E636" i="49"/>
  <c r="G636" i="49" s="1"/>
  <c r="E291" i="66"/>
  <c r="G291" i="66" s="1"/>
  <c r="I995" i="63"/>
  <c r="AA291" i="5"/>
  <c r="I996" i="63"/>
  <c r="E652" i="60"/>
  <c r="G652" i="60" s="1"/>
  <c r="E637" i="49"/>
  <c r="G637" i="49" s="1"/>
  <c r="N12" i="5"/>
  <c r="E184" i="49"/>
  <c r="G184" i="49" s="1"/>
  <c r="E87" i="66"/>
  <c r="G87" i="66" s="1"/>
  <c r="I270" i="63"/>
  <c r="AA87" i="5"/>
  <c r="I269" i="63"/>
  <c r="E187" i="49"/>
  <c r="G187" i="49" s="1"/>
  <c r="E186" i="49"/>
  <c r="G186" i="49" s="1"/>
  <c r="I265" i="63"/>
  <c r="E175" i="60"/>
  <c r="G175" i="60" s="1"/>
  <c r="E185" i="49"/>
  <c r="G185" i="49" s="1"/>
  <c r="E174" i="60"/>
  <c r="G174" i="60" s="1"/>
  <c r="E729" i="60"/>
  <c r="G729" i="60" s="1"/>
  <c r="E730" i="60"/>
  <c r="G730" i="60" s="1"/>
  <c r="E700" i="49"/>
  <c r="G700" i="49" s="1"/>
  <c r="E728" i="60"/>
  <c r="G728" i="60" s="1"/>
  <c r="AA329" i="5"/>
  <c r="I195" i="63"/>
  <c r="E701" i="49"/>
  <c r="G701" i="49" s="1"/>
  <c r="E329" i="66"/>
  <c r="G329" i="66" s="1"/>
  <c r="E665" i="49"/>
  <c r="G665" i="49" s="1"/>
  <c r="E309" i="66"/>
  <c r="G309" i="66" s="1"/>
  <c r="AA309" i="5"/>
  <c r="AA379" i="5"/>
  <c r="M58" i="5"/>
  <c r="I495" i="63"/>
  <c r="E801" i="49"/>
  <c r="G801" i="49" s="1"/>
  <c r="E379" i="66"/>
  <c r="G379" i="66" s="1"/>
  <c r="E307" i="49"/>
  <c r="G307" i="49" s="1"/>
  <c r="I465" i="63"/>
  <c r="E171" i="66"/>
  <c r="G171" i="66" s="1"/>
  <c r="E344" i="60"/>
  <c r="G344" i="60" s="1"/>
  <c r="E310" i="49"/>
  <c r="G310" i="49" s="1"/>
  <c r="I470" i="63"/>
  <c r="E308" i="49"/>
  <c r="G308" i="49" s="1"/>
  <c r="E309" i="49"/>
  <c r="G309" i="49" s="1"/>
  <c r="I467" i="63"/>
  <c r="I471" i="63"/>
  <c r="AA171" i="5"/>
  <c r="E313" i="60"/>
  <c r="G313" i="60" s="1"/>
  <c r="E314" i="60"/>
  <c r="G314" i="60" s="1"/>
  <c r="E312" i="60"/>
  <c r="G312" i="60" s="1"/>
  <c r="E151" i="66"/>
  <c r="G151" i="66" s="1"/>
  <c r="AA151" i="5"/>
  <c r="E514" i="60"/>
  <c r="G514" i="60" s="1"/>
  <c r="E515" i="60"/>
  <c r="G515" i="60" s="1"/>
  <c r="E243" i="66"/>
  <c r="G243" i="66" s="1"/>
  <c r="AA243" i="5"/>
  <c r="E516" i="60"/>
  <c r="G516" i="60" s="1"/>
  <c r="E513" i="60"/>
  <c r="G513" i="60" s="1"/>
  <c r="AA219" i="5"/>
  <c r="E469" i="49"/>
  <c r="G469" i="49" s="1"/>
  <c r="E463" i="60"/>
  <c r="G463" i="60" s="1"/>
  <c r="E462" i="60"/>
  <c r="G462" i="60" s="1"/>
  <c r="E219" i="66"/>
  <c r="G219" i="66" s="1"/>
  <c r="E105" i="66"/>
  <c r="G105" i="66" s="1"/>
  <c r="E230" i="49"/>
  <c r="G230" i="49" s="1"/>
  <c r="E212" i="60"/>
  <c r="G212" i="60" s="1"/>
  <c r="E213" i="60"/>
  <c r="G213" i="60" s="1"/>
  <c r="E214" i="60"/>
  <c r="G214" i="60" s="1"/>
  <c r="AA105" i="5"/>
  <c r="AA305" i="5"/>
  <c r="E305" i="66"/>
  <c r="G305" i="66" s="1"/>
  <c r="E302" i="49"/>
  <c r="G302" i="49" s="1"/>
  <c r="E167" i="66"/>
  <c r="G167" i="66" s="1"/>
  <c r="AA167" i="5"/>
  <c r="M26" i="5"/>
  <c r="E108" i="66"/>
  <c r="G108" i="66" s="1"/>
  <c r="E221" i="60"/>
  <c r="G221" i="60" s="1"/>
  <c r="E220" i="60"/>
  <c r="G220" i="60" s="1"/>
  <c r="AA108" i="5"/>
  <c r="E219" i="60"/>
  <c r="G219" i="60" s="1"/>
  <c r="I352" i="63"/>
  <c r="N14" i="5"/>
  <c r="U34" i="5" s="1"/>
  <c r="E233" i="49"/>
  <c r="G233" i="49" s="1"/>
  <c r="I357" i="63"/>
  <c r="N16" i="5"/>
  <c r="E232" i="49"/>
  <c r="G232" i="49" s="1"/>
  <c r="E561" i="60"/>
  <c r="G561" i="60" s="1"/>
  <c r="E562" i="60"/>
  <c r="G562" i="60" s="1"/>
  <c r="E553" i="49"/>
  <c r="G553" i="49" s="1"/>
  <c r="L38" i="5"/>
  <c r="E560" i="60"/>
  <c r="G560" i="60" s="1"/>
  <c r="AA259" i="5"/>
  <c r="E554" i="49"/>
  <c r="G554" i="49" s="1"/>
  <c r="E259" i="66"/>
  <c r="G259" i="66" s="1"/>
  <c r="I883" i="63"/>
  <c r="I914" i="63"/>
  <c r="E574" i="49"/>
  <c r="G574" i="49" s="1"/>
  <c r="I912" i="63"/>
  <c r="E580" i="60"/>
  <c r="G580" i="60" s="1"/>
  <c r="AA267" i="5"/>
  <c r="I920" i="63"/>
  <c r="E575" i="49"/>
  <c r="G575" i="49" s="1"/>
  <c r="E267" i="66"/>
  <c r="G267" i="66" s="1"/>
  <c r="E573" i="49"/>
  <c r="G573" i="49" s="1"/>
  <c r="I917" i="63"/>
  <c r="I915" i="63"/>
  <c r="E572" i="49"/>
  <c r="G572" i="49" s="1"/>
  <c r="I913" i="63"/>
  <c r="I941" i="63"/>
  <c r="E576" i="49"/>
  <c r="G576" i="49" s="1"/>
  <c r="E569" i="49"/>
  <c r="G569" i="49" s="1"/>
  <c r="E570" i="49"/>
  <c r="G570" i="49" s="1"/>
  <c r="E571" i="49"/>
  <c r="G571" i="49" s="1"/>
  <c r="M11" i="5"/>
  <c r="E147" i="60"/>
  <c r="G147" i="60" s="1"/>
  <c r="AA73" i="5"/>
  <c r="E148" i="60"/>
  <c r="G148" i="60" s="1"/>
  <c r="E162" i="49"/>
  <c r="G162" i="49" s="1"/>
  <c r="I238" i="63"/>
  <c r="E73" i="66"/>
  <c r="G73" i="66" s="1"/>
  <c r="E143" i="66"/>
  <c r="G143" i="66" s="1"/>
  <c r="AA143" i="5"/>
  <c r="E296" i="60"/>
  <c r="G296" i="60" s="1"/>
  <c r="E535" i="49"/>
  <c r="G535" i="49" s="1"/>
  <c r="I835" i="63"/>
  <c r="AA251" i="5"/>
  <c r="E537" i="60"/>
  <c r="G537" i="60" s="1"/>
  <c r="E537" i="49"/>
  <c r="G537" i="49" s="1"/>
  <c r="E536" i="60"/>
  <c r="G536" i="60" s="1"/>
  <c r="E538" i="60"/>
  <c r="G538" i="60" s="1"/>
  <c r="E536" i="49"/>
  <c r="G536" i="49" s="1"/>
  <c r="I845" i="63"/>
  <c r="I833" i="63"/>
  <c r="E251" i="66"/>
  <c r="G251" i="66" s="1"/>
  <c r="E538" i="49"/>
  <c r="G538" i="49" s="1"/>
  <c r="E539" i="49"/>
  <c r="G539" i="49" s="1"/>
  <c r="I725" i="63"/>
  <c r="E217" i="66"/>
  <c r="G217" i="66" s="1"/>
  <c r="E464" i="49"/>
  <c r="G464" i="49" s="1"/>
  <c r="E467" i="49"/>
  <c r="G467" i="49" s="1"/>
  <c r="E458" i="60"/>
  <c r="G458" i="60" s="1"/>
  <c r="E466" i="49"/>
  <c r="G466" i="49" s="1"/>
  <c r="AA217" i="5"/>
  <c r="I729" i="63"/>
  <c r="E465" i="49"/>
  <c r="G465" i="49" s="1"/>
  <c r="I728" i="63"/>
  <c r="I721" i="63"/>
  <c r="E463" i="49"/>
  <c r="G463" i="49" s="1"/>
  <c r="I679" i="63"/>
  <c r="E210" i="66"/>
  <c r="G210" i="66" s="1"/>
  <c r="I678" i="63"/>
  <c r="AA210" i="5"/>
  <c r="I680" i="63"/>
  <c r="E437" i="49"/>
  <c r="G437" i="49" s="1"/>
  <c r="E439" i="49"/>
  <c r="G439" i="49" s="1"/>
  <c r="E438" i="49"/>
  <c r="G438" i="49" s="1"/>
  <c r="E444" i="60"/>
  <c r="G444" i="60" s="1"/>
  <c r="E832" i="60"/>
  <c r="G832" i="60" s="1"/>
  <c r="E760" i="49"/>
  <c r="G760" i="49" s="1"/>
  <c r="E367" i="66"/>
  <c r="G367" i="66" s="1"/>
  <c r="L56" i="5"/>
  <c r="E758" i="49"/>
  <c r="G758" i="49" s="1"/>
  <c r="AA367" i="5"/>
  <c r="I355" i="63"/>
  <c r="E759" i="49"/>
  <c r="G759" i="49" s="1"/>
  <c r="E757" i="49"/>
  <c r="G757" i="49" s="1"/>
  <c r="E168" i="49"/>
  <c r="G168" i="49" s="1"/>
  <c r="E156" i="60"/>
  <c r="G156" i="60" s="1"/>
  <c r="E79" i="66"/>
  <c r="G79" i="66" s="1"/>
  <c r="E157" i="60"/>
  <c r="G157" i="60" s="1"/>
  <c r="I247" i="63"/>
  <c r="AA79" i="5"/>
  <c r="E158" i="60"/>
  <c r="G158" i="60" s="1"/>
  <c r="E155" i="60"/>
  <c r="G155" i="60" s="1"/>
  <c r="E109" i="49"/>
  <c r="G109" i="49" s="1"/>
  <c r="I135" i="63"/>
  <c r="E109" i="60"/>
  <c r="G109" i="60" s="1"/>
  <c r="E52" i="66"/>
  <c r="G52" i="66" s="1"/>
  <c r="E108" i="49"/>
  <c r="G108" i="49" s="1"/>
  <c r="I130" i="63"/>
  <c r="E106" i="49"/>
  <c r="G106" i="49" s="1"/>
  <c r="AA52" i="5"/>
  <c r="I152" i="63"/>
  <c r="E107" i="49"/>
  <c r="G107" i="49" s="1"/>
  <c r="E110" i="60"/>
  <c r="G110" i="60" s="1"/>
  <c r="I133" i="63"/>
  <c r="E111" i="60"/>
  <c r="G111" i="60" s="1"/>
  <c r="E80" i="60"/>
  <c r="G80" i="60" s="1"/>
  <c r="E82" i="60"/>
  <c r="G82" i="60" s="1"/>
  <c r="E32" i="66"/>
  <c r="G32" i="66" s="1"/>
  <c r="E79" i="60"/>
  <c r="G79" i="60" s="1"/>
  <c r="E81" i="60"/>
  <c r="G81" i="60" s="1"/>
  <c r="AA32" i="5"/>
  <c r="I904" i="63"/>
  <c r="E573" i="60"/>
  <c r="G573" i="60" s="1"/>
  <c r="E263" i="66"/>
  <c r="G263" i="66" s="1"/>
  <c r="E562" i="49"/>
  <c r="G562" i="49" s="1"/>
  <c r="AA263" i="5"/>
  <c r="E575" i="60"/>
  <c r="G575" i="60" s="1"/>
  <c r="E574" i="60"/>
  <c r="G574" i="60" s="1"/>
  <c r="AA218" i="5"/>
  <c r="E461" i="60"/>
  <c r="G461" i="60" s="1"/>
  <c r="E459" i="60"/>
  <c r="G459" i="60" s="1"/>
  <c r="E468" i="49"/>
  <c r="G468" i="49" s="1"/>
  <c r="E218" i="66"/>
  <c r="G218" i="66" s="1"/>
  <c r="E460" i="60"/>
  <c r="G460" i="60" s="1"/>
  <c r="E98" i="60"/>
  <c r="G98" i="60" s="1"/>
  <c r="AA44" i="5"/>
  <c r="E44" i="66"/>
  <c r="G44" i="66" s="1"/>
  <c r="N8" i="5"/>
  <c r="N7" i="5"/>
  <c r="U42" i="5" s="1"/>
  <c r="E106" i="60"/>
  <c r="G106" i="60" s="1"/>
  <c r="AA50" i="5"/>
  <c r="I120" i="63"/>
  <c r="E104" i="60"/>
  <c r="G104" i="60" s="1"/>
  <c r="E103" i="49"/>
  <c r="G103" i="49" s="1"/>
  <c r="M9" i="5"/>
  <c r="I127" i="63"/>
  <c r="E105" i="60"/>
  <c r="G105" i="60" s="1"/>
  <c r="E101" i="49"/>
  <c r="G101" i="49" s="1"/>
  <c r="E50" i="66"/>
  <c r="G50" i="66" s="1"/>
  <c r="E102" i="49"/>
  <c r="G102" i="49" s="1"/>
  <c r="E75" i="66"/>
  <c r="G75" i="66" s="1"/>
  <c r="E164" i="49"/>
  <c r="G164" i="49" s="1"/>
  <c r="AA75" i="5"/>
  <c r="E150" i="60"/>
  <c r="G150" i="60" s="1"/>
  <c r="E371" i="49"/>
  <c r="G371" i="49" s="1"/>
  <c r="E393" i="60"/>
  <c r="G393" i="60" s="1"/>
  <c r="AA198" i="5"/>
  <c r="E374" i="49"/>
  <c r="G374" i="49" s="1"/>
  <c r="I568" i="63"/>
  <c r="E396" i="60"/>
  <c r="G396" i="60" s="1"/>
  <c r="E395" i="60"/>
  <c r="G395" i="60" s="1"/>
  <c r="E397" i="60"/>
  <c r="G397" i="60" s="1"/>
  <c r="E372" i="49"/>
  <c r="G372" i="49" s="1"/>
  <c r="E198" i="66"/>
  <c r="G198" i="66" s="1"/>
  <c r="E394" i="60"/>
  <c r="G394" i="60" s="1"/>
  <c r="I569" i="63"/>
  <c r="E373" i="49"/>
  <c r="G373" i="49" s="1"/>
  <c r="I567" i="63"/>
  <c r="E88" i="66"/>
  <c r="G88" i="66" s="1"/>
  <c r="E189" i="49"/>
  <c r="G189" i="49" s="1"/>
  <c r="E188" i="49"/>
  <c r="G188" i="49" s="1"/>
  <c r="I274" i="63"/>
  <c r="I272" i="63"/>
  <c r="I273" i="63"/>
  <c r="E176" i="60"/>
  <c r="G176" i="60" s="1"/>
  <c r="E190" i="49"/>
  <c r="G190" i="49" s="1"/>
  <c r="AA88" i="5"/>
  <c r="AA36" i="5"/>
  <c r="E86" i="60"/>
  <c r="G86" i="60" s="1"/>
  <c r="E36" i="66"/>
  <c r="G36" i="66" s="1"/>
  <c r="E89" i="49"/>
  <c r="G89" i="49" s="1"/>
  <c r="AA80" i="5"/>
  <c r="E159" i="60"/>
  <c r="G159" i="60" s="1"/>
  <c r="E80" i="66"/>
  <c r="G80" i="66" s="1"/>
  <c r="E160" i="60"/>
  <c r="G160" i="60" s="1"/>
  <c r="E347" i="60"/>
  <c r="G347" i="60" s="1"/>
  <c r="E178" i="66"/>
  <c r="G178" i="66" s="1"/>
  <c r="E318" i="49"/>
  <c r="G318" i="49" s="1"/>
  <c r="E319" i="49"/>
  <c r="G319" i="49" s="1"/>
  <c r="N27" i="5"/>
  <c r="I480" i="63"/>
  <c r="AA178" i="5"/>
  <c r="E353" i="60"/>
  <c r="G353" i="60" s="1"/>
  <c r="E352" i="60"/>
  <c r="G352" i="60" s="1"/>
  <c r="E182" i="66"/>
  <c r="G182" i="66" s="1"/>
  <c r="I507" i="63"/>
  <c r="AA182" i="5"/>
  <c r="E331" i="49"/>
  <c r="G331" i="49" s="1"/>
  <c r="E330" i="49"/>
  <c r="G330" i="49" s="1"/>
  <c r="E351" i="60"/>
  <c r="G351" i="60" s="1"/>
  <c r="L28" i="5"/>
  <c r="S39" i="5" s="1"/>
  <c r="L29" i="5"/>
  <c r="E340" i="60"/>
  <c r="G340" i="60" s="1"/>
  <c r="E341" i="60"/>
  <c r="G341" i="60" s="1"/>
  <c r="E337" i="60"/>
  <c r="G337" i="60" s="1"/>
  <c r="AA157" i="5"/>
  <c r="E339" i="60"/>
  <c r="G339" i="60" s="1"/>
  <c r="E338" i="60"/>
  <c r="G338" i="60" s="1"/>
  <c r="E157" i="66"/>
  <c r="G157" i="66" s="1"/>
  <c r="E162" i="66"/>
  <c r="G162" i="66" s="1"/>
  <c r="E293" i="49"/>
  <c r="G293" i="49" s="1"/>
  <c r="I450" i="63"/>
  <c r="I447" i="63"/>
  <c r="E295" i="49"/>
  <c r="G295" i="49" s="1"/>
  <c r="I778" i="63"/>
  <c r="E294" i="49"/>
  <c r="G294" i="49" s="1"/>
  <c r="AA162" i="5"/>
  <c r="E784" i="60"/>
  <c r="G784" i="60" s="1"/>
  <c r="E738" i="49"/>
  <c r="G738" i="49" s="1"/>
  <c r="AA351" i="5"/>
  <c r="E783" i="60"/>
  <c r="G783" i="60" s="1"/>
  <c r="I307" i="63"/>
  <c r="E351" i="66"/>
  <c r="G351" i="66" s="1"/>
  <c r="E85" i="66"/>
  <c r="G85" i="66" s="1"/>
  <c r="E171" i="60"/>
  <c r="G171" i="60" s="1"/>
  <c r="E170" i="60"/>
  <c r="G170" i="60" s="1"/>
  <c r="AA85" i="5"/>
  <c r="E172" i="60"/>
  <c r="G172" i="60" s="1"/>
  <c r="E179" i="49"/>
  <c r="G179" i="49" s="1"/>
  <c r="E178" i="49"/>
  <c r="G178" i="49" s="1"/>
  <c r="I260" i="63"/>
  <c r="E180" i="49"/>
  <c r="G180" i="49" s="1"/>
  <c r="I404" i="63"/>
  <c r="AA242" i="5"/>
  <c r="E242" i="66"/>
  <c r="G242" i="66" s="1"/>
  <c r="E511" i="60"/>
  <c r="G511" i="60" s="1"/>
  <c r="E512" i="60"/>
  <c r="G512" i="60" s="1"/>
  <c r="E432" i="60"/>
  <c r="G432" i="60" s="1"/>
  <c r="E418" i="49"/>
  <c r="G418" i="49" s="1"/>
  <c r="I621" i="63"/>
  <c r="E409" i="49"/>
  <c r="G409" i="49" s="1"/>
  <c r="E411" i="49"/>
  <c r="G411" i="49" s="1"/>
  <c r="I624" i="63"/>
  <c r="I626" i="63"/>
  <c r="E429" i="60"/>
  <c r="G429" i="60" s="1"/>
  <c r="E417" i="49"/>
  <c r="G417" i="49" s="1"/>
  <c r="I827" i="63"/>
  <c r="E415" i="49"/>
  <c r="G415" i="49" s="1"/>
  <c r="E412" i="49"/>
  <c r="G412" i="49" s="1"/>
  <c r="E414" i="49"/>
  <c r="G414" i="49" s="1"/>
  <c r="E431" i="60"/>
  <c r="G431" i="60" s="1"/>
  <c r="E205" i="66"/>
  <c r="G205" i="66" s="1"/>
  <c r="E430" i="60"/>
  <c r="G430" i="60" s="1"/>
  <c r="I993" i="63"/>
  <c r="I752" i="63"/>
  <c r="I632" i="63"/>
  <c r="E419" i="49"/>
  <c r="G419" i="49" s="1"/>
  <c r="E416" i="49"/>
  <c r="G416" i="49" s="1"/>
  <c r="I622" i="63"/>
  <c r="E410" i="49"/>
  <c r="G410" i="49" s="1"/>
  <c r="E433" i="60"/>
  <c r="G433" i="60" s="1"/>
  <c r="E413" i="49"/>
  <c r="G413" i="49" s="1"/>
  <c r="I750" i="63"/>
  <c r="AA205" i="5"/>
  <c r="E408" i="49"/>
  <c r="G408" i="49" s="1"/>
  <c r="E434" i="60"/>
  <c r="G434" i="60" s="1"/>
  <c r="I625" i="63"/>
  <c r="N31" i="5"/>
  <c r="AA294" i="5"/>
  <c r="I1003" i="63"/>
  <c r="E294" i="66"/>
  <c r="G294" i="66" s="1"/>
  <c r="E655" i="60"/>
  <c r="G655" i="60" s="1"/>
  <c r="I1002" i="63"/>
  <c r="E639" i="49"/>
  <c r="G639" i="49" s="1"/>
  <c r="E638" i="49"/>
  <c r="G638" i="49" s="1"/>
  <c r="N44" i="5"/>
  <c r="I219" i="63"/>
  <c r="E733" i="60"/>
  <c r="G733" i="60" s="1"/>
  <c r="E703" i="49"/>
  <c r="G703" i="49" s="1"/>
  <c r="E736" i="60"/>
  <c r="G736" i="60" s="1"/>
  <c r="E735" i="60"/>
  <c r="G735" i="60" s="1"/>
  <c r="AA331" i="5"/>
  <c r="E702" i="49"/>
  <c r="G702" i="49" s="1"/>
  <c r="E331" i="66"/>
  <c r="G331" i="66" s="1"/>
  <c r="E734" i="60"/>
  <c r="G734" i="60" s="1"/>
  <c r="I527" i="63"/>
  <c r="E364" i="60"/>
  <c r="G364" i="60" s="1"/>
  <c r="E363" i="60"/>
  <c r="G363" i="60" s="1"/>
  <c r="E188" i="66"/>
  <c r="G188" i="66" s="1"/>
  <c r="L30" i="5"/>
  <c r="I518" i="63"/>
  <c r="AA188" i="5"/>
  <c r="E345" i="49"/>
  <c r="G345" i="49" s="1"/>
  <c r="E346" i="49"/>
  <c r="G346" i="49" s="1"/>
  <c r="E347" i="49"/>
  <c r="G347" i="49" s="1"/>
  <c r="I633" i="63"/>
  <c r="I643" i="63"/>
  <c r="E424" i="49"/>
  <c r="G424" i="49" s="1"/>
  <c r="E435" i="60"/>
  <c r="G435" i="60" s="1"/>
  <c r="E422" i="49"/>
  <c r="G422" i="49" s="1"/>
  <c r="I648" i="63"/>
  <c r="E426" i="49"/>
  <c r="G426" i="49" s="1"/>
  <c r="E437" i="60"/>
  <c r="G437" i="60" s="1"/>
  <c r="I647" i="63"/>
  <c r="E421" i="49"/>
  <c r="G421" i="49" s="1"/>
  <c r="I641" i="63"/>
  <c r="I656" i="63"/>
  <c r="E420" i="49"/>
  <c r="G420" i="49" s="1"/>
  <c r="E423" i="49"/>
  <c r="G423" i="49" s="1"/>
  <c r="AA206" i="5"/>
  <c r="I645" i="63"/>
  <c r="E206" i="66"/>
  <c r="G206" i="66" s="1"/>
  <c r="I639" i="63"/>
  <c r="E428" i="49"/>
  <c r="G428" i="49" s="1"/>
  <c r="I652" i="63"/>
  <c r="E425" i="49"/>
  <c r="G425" i="49" s="1"/>
  <c r="E436" i="60"/>
  <c r="G436" i="60" s="1"/>
  <c r="E427" i="49"/>
  <c r="G427" i="49" s="1"/>
  <c r="E528" i="60"/>
  <c r="G528" i="60" s="1"/>
  <c r="E529" i="60"/>
  <c r="G529" i="60" s="1"/>
  <c r="E248" i="66"/>
  <c r="G248" i="66" s="1"/>
  <c r="E533" i="49"/>
  <c r="G533" i="49" s="1"/>
  <c r="AA248" i="5"/>
  <c r="E530" i="60"/>
  <c r="G530" i="60" s="1"/>
  <c r="E5" i="66"/>
  <c r="G5" i="66" s="1"/>
  <c r="E8" i="49"/>
  <c r="G8" i="49" s="1"/>
  <c r="E5" i="60"/>
  <c r="G5" i="60" s="1"/>
  <c r="I8" i="63"/>
  <c r="AA5" i="5"/>
  <c r="E6" i="60"/>
  <c r="G6" i="60" s="1"/>
  <c r="M3" i="5"/>
  <c r="M2" i="5"/>
  <c r="T37" i="5" s="1"/>
  <c r="I286" i="63"/>
  <c r="E201" i="49"/>
  <c r="G201" i="49" s="1"/>
  <c r="E92" i="66"/>
  <c r="G92" i="66" s="1"/>
  <c r="E195" i="49"/>
  <c r="G195" i="49" s="1"/>
  <c r="I298" i="63"/>
  <c r="AA92" i="5"/>
  <c r="E197" i="49"/>
  <c r="G197" i="49" s="1"/>
  <c r="E199" i="49"/>
  <c r="G199" i="49" s="1"/>
  <c r="I188" i="63"/>
  <c r="E200" i="49"/>
  <c r="G200" i="49" s="1"/>
  <c r="I277" i="63"/>
  <c r="I251" i="63"/>
  <c r="I267" i="63"/>
  <c r="E198" i="49"/>
  <c r="G198" i="49" s="1"/>
  <c r="I206" i="63"/>
  <c r="E202" i="49"/>
  <c r="G202" i="49" s="1"/>
  <c r="E196" i="49"/>
  <c r="G196" i="49" s="1"/>
  <c r="E59" i="66"/>
  <c r="G59" i="66" s="1"/>
  <c r="E128" i="49"/>
  <c r="AA59" i="5"/>
  <c r="I171" i="63"/>
  <c r="E127" i="49"/>
  <c r="G127" i="49" s="1"/>
  <c r="E127" i="60"/>
  <c r="G127" i="60" s="1"/>
  <c r="E129" i="60"/>
  <c r="G129" i="60" s="1"/>
  <c r="E128" i="60"/>
  <c r="G128" i="60" s="1"/>
  <c r="AA176" i="5"/>
  <c r="E176" i="66"/>
  <c r="G176" i="66" s="1"/>
  <c r="M27" i="5"/>
  <c r="AA112" i="5"/>
  <c r="E231" i="60"/>
  <c r="G231" i="60" s="1"/>
  <c r="I369" i="63"/>
  <c r="E241" i="49"/>
  <c r="G241" i="49" s="1"/>
  <c r="E232" i="60"/>
  <c r="G232" i="60" s="1"/>
  <c r="E230" i="60"/>
  <c r="G230" i="60" s="1"/>
  <c r="E112" i="66"/>
  <c r="G112" i="66" s="1"/>
  <c r="M17" i="5"/>
  <c r="E710" i="60"/>
  <c r="G710" i="60" s="1"/>
  <c r="E711" i="60"/>
  <c r="G711" i="60" s="1"/>
  <c r="E690" i="49"/>
  <c r="G690" i="49" s="1"/>
  <c r="E324" i="66"/>
  <c r="G324" i="66" s="1"/>
  <c r="E709" i="60"/>
  <c r="G709" i="60" s="1"/>
  <c r="I167" i="63"/>
  <c r="E691" i="49"/>
  <c r="G691" i="49" s="1"/>
  <c r="I168" i="63"/>
  <c r="AA324" i="5"/>
  <c r="O11" i="5" l="1"/>
  <c r="O29" i="5"/>
  <c r="Y184" i="5" s="1"/>
  <c r="AB184" i="5" s="1"/>
  <c r="O13" i="5"/>
  <c r="O22" i="5"/>
  <c r="Y147" i="5" s="1"/>
  <c r="AB147" i="5" s="1"/>
  <c r="O44" i="5"/>
  <c r="E71" i="39" s="1"/>
  <c r="O37" i="5"/>
  <c r="Y255" i="5" s="1"/>
  <c r="AB255" i="5" s="1"/>
  <c r="O52" i="5"/>
  <c r="Y350" i="5" s="1"/>
  <c r="AB350" i="5" s="1"/>
  <c r="O36" i="5"/>
  <c r="Y247" i="5" s="1"/>
  <c r="AB247" i="5" s="1"/>
  <c r="O17" i="5"/>
  <c r="E44" i="39" s="1"/>
  <c r="O56" i="5"/>
  <c r="E83" i="39" s="1"/>
  <c r="O47" i="5"/>
  <c r="B70" i="58" s="1"/>
  <c r="O43" i="5"/>
  <c r="Y289" i="5" s="1"/>
  <c r="AB289" i="5" s="1"/>
  <c r="O27" i="5"/>
  <c r="E54" i="39" s="1"/>
  <c r="O21" i="5"/>
  <c r="H48" i="39" s="1"/>
  <c r="O38" i="5"/>
  <c r="O12" i="5"/>
  <c r="O26" i="5"/>
  <c r="G84" i="60"/>
  <c r="J3" i="60"/>
  <c r="J7" i="60" s="1"/>
  <c r="G381" i="60"/>
  <c r="N3" i="60"/>
  <c r="N7" i="60" s="1"/>
  <c r="O31" i="5"/>
  <c r="O23" i="5"/>
  <c r="G2" i="49"/>
  <c r="K3" i="49"/>
  <c r="K7" i="49" s="1"/>
  <c r="G311" i="60"/>
  <c r="M3" i="60"/>
  <c r="M7" i="60" s="1"/>
  <c r="O10" i="5"/>
  <c r="I2" i="63"/>
  <c r="O3" i="63"/>
  <c r="O7" i="63" s="1"/>
  <c r="O16" i="5"/>
  <c r="G33" i="60"/>
  <c r="L3" i="60"/>
  <c r="L7" i="60" s="1"/>
  <c r="I32" i="63"/>
  <c r="Q3" i="63"/>
  <c r="Q7" i="63" s="1"/>
  <c r="I104" i="63"/>
  <c r="N3" i="63"/>
  <c r="N7" i="63" s="1"/>
  <c r="O50" i="5"/>
  <c r="I6" i="63"/>
  <c r="M3" i="63"/>
  <c r="M7" i="63" s="1"/>
  <c r="O25" i="5"/>
  <c r="O5" i="5"/>
  <c r="O55" i="5"/>
  <c r="O30" i="5"/>
  <c r="S22" i="66"/>
  <c r="Q22" i="66" s="1"/>
  <c r="P25" i="66"/>
  <c r="P17" i="66"/>
  <c r="V26" i="66"/>
  <c r="T26" i="66" s="1"/>
  <c r="V25" i="66"/>
  <c r="T25" i="66" s="1"/>
  <c r="P20" i="66"/>
  <c r="S16" i="66"/>
  <c r="V16" i="66"/>
  <c r="S25" i="66"/>
  <c r="Q25" i="66" s="1"/>
  <c r="V17" i="66"/>
  <c r="T17" i="66" s="1"/>
  <c r="P22" i="66"/>
  <c r="V21" i="66"/>
  <c r="T21" i="66" s="1"/>
  <c r="P26" i="66"/>
  <c r="V24" i="66"/>
  <c r="T24" i="66" s="1"/>
  <c r="S20" i="66"/>
  <c r="Q20" i="66" s="1"/>
  <c r="S26" i="66"/>
  <c r="Q26" i="66" s="1"/>
  <c r="S21" i="66"/>
  <c r="Q21" i="66" s="1"/>
  <c r="V19" i="66"/>
  <c r="T19" i="66" s="1"/>
  <c r="S18" i="66"/>
  <c r="Q18" i="66" s="1"/>
  <c r="P16" i="66"/>
  <c r="S24" i="66"/>
  <c r="Q24" i="66" s="1"/>
  <c r="S17" i="66"/>
  <c r="Q17" i="66" s="1"/>
  <c r="P23" i="66"/>
  <c r="P19" i="66"/>
  <c r="V18" i="66"/>
  <c r="T18" i="66" s="1"/>
  <c r="S19" i="66"/>
  <c r="Q19" i="66" s="1"/>
  <c r="V22" i="66"/>
  <c r="T22" i="66" s="1"/>
  <c r="V20" i="66"/>
  <c r="T20" i="66" s="1"/>
  <c r="S23" i="66"/>
  <c r="Q23" i="66" s="1"/>
  <c r="P18" i="66"/>
  <c r="P21" i="66"/>
  <c r="P24" i="66"/>
  <c r="V23" i="66"/>
  <c r="T23" i="66" s="1"/>
  <c r="O33" i="5"/>
  <c r="O42" i="5"/>
  <c r="Y93" i="5"/>
  <c r="AB93" i="5" s="1"/>
  <c r="G2" i="60"/>
  <c r="K3" i="60"/>
  <c r="K7" i="60" s="1"/>
  <c r="O57" i="5"/>
  <c r="O8" i="5"/>
  <c r="O32" i="5"/>
  <c r="O39" i="5"/>
  <c r="O6" i="5"/>
  <c r="O19" i="5"/>
  <c r="G40" i="49"/>
  <c r="L3" i="49"/>
  <c r="L7" i="49" s="1"/>
  <c r="O58" i="5"/>
  <c r="O54" i="5"/>
  <c r="G364" i="49"/>
  <c r="N3" i="49"/>
  <c r="N7" i="49" s="1"/>
  <c r="O18" i="5"/>
  <c r="H33" i="34"/>
  <c r="B34" i="58"/>
  <c r="Y78" i="5"/>
  <c r="AB78" i="5" s="1"/>
  <c r="Y75" i="5"/>
  <c r="AB75" i="5" s="1"/>
  <c r="Y73" i="5"/>
  <c r="AB73" i="5" s="1"/>
  <c r="Y79" i="5"/>
  <c r="AB79" i="5" s="1"/>
  <c r="H38" i="39"/>
  <c r="Y77" i="5"/>
  <c r="AB77" i="5" s="1"/>
  <c r="Y80" i="5"/>
  <c r="AB80" i="5" s="1"/>
  <c r="Y76" i="5"/>
  <c r="AB76" i="5" s="1"/>
  <c r="E38" i="39"/>
  <c r="Y74" i="5"/>
  <c r="AB74" i="5" s="1"/>
  <c r="G77" i="49"/>
  <c r="J3" i="49"/>
  <c r="J7" i="49" s="1"/>
  <c r="G128" i="49"/>
  <c r="M3" i="49"/>
  <c r="M7" i="49" s="1"/>
  <c r="I508" i="63"/>
  <c r="R3" i="63"/>
  <c r="R7" i="63" s="1"/>
  <c r="Y257" i="5"/>
  <c r="AB257" i="5" s="1"/>
  <c r="O4" i="5"/>
  <c r="O9" i="5"/>
  <c r="O46" i="5"/>
  <c r="I42" i="63"/>
  <c r="P3" i="63"/>
  <c r="P7" i="63" s="1"/>
  <c r="O48" i="5"/>
  <c r="O3" i="5"/>
  <c r="O41" i="5"/>
  <c r="O51" i="5"/>
  <c r="Y185" i="5" l="1"/>
  <c r="AB185" i="5" s="1"/>
  <c r="Y182" i="5"/>
  <c r="AB182" i="5" s="1"/>
  <c r="Y183" i="5"/>
  <c r="AB183" i="5" s="1"/>
  <c r="B52" i="58"/>
  <c r="Y187" i="5"/>
  <c r="AB187" i="5" s="1"/>
  <c r="H11" i="34"/>
  <c r="Y186" i="5"/>
  <c r="AB186" i="5" s="1"/>
  <c r="E56" i="39"/>
  <c r="H56" i="39"/>
  <c r="Y90" i="5"/>
  <c r="AB90" i="5" s="1"/>
  <c r="E40" i="39"/>
  <c r="H40" i="39"/>
  <c r="Y91" i="5"/>
  <c r="AB91" i="5" s="1"/>
  <c r="Y92" i="5"/>
  <c r="AB92" i="5" s="1"/>
  <c r="Y94" i="5"/>
  <c r="AB94" i="5" s="1"/>
  <c r="H35" i="34"/>
  <c r="Y89" i="5"/>
  <c r="AB89" i="5" s="1"/>
  <c r="B36" i="58"/>
  <c r="Y115" i="5"/>
  <c r="AB115" i="5" s="1"/>
  <c r="Y242" i="5"/>
  <c r="AB242" i="5" s="1"/>
  <c r="Y254" i="5"/>
  <c r="AB254" i="5" s="1"/>
  <c r="E30" i="34"/>
  <c r="Y241" i="5"/>
  <c r="AB241" i="5" s="1"/>
  <c r="E29" i="34"/>
  <c r="B60" i="58"/>
  <c r="E64" i="39"/>
  <c r="Y256" i="5"/>
  <c r="AB256" i="5" s="1"/>
  <c r="H63" i="39"/>
  <c r="Y258" i="5"/>
  <c r="AB258" i="5" s="1"/>
  <c r="Y252" i="5"/>
  <c r="AB252" i="5" s="1"/>
  <c r="Y253" i="5"/>
  <c r="AB253" i="5" s="1"/>
  <c r="H64" i="39"/>
  <c r="Y250" i="5"/>
  <c r="AB250" i="5" s="1"/>
  <c r="Y243" i="5"/>
  <c r="AB243" i="5" s="1"/>
  <c r="Y240" i="5"/>
  <c r="AB240" i="5" s="1"/>
  <c r="Y239" i="5"/>
  <c r="AB239" i="5" s="1"/>
  <c r="Y249" i="5"/>
  <c r="AB249" i="5" s="1"/>
  <c r="Y246" i="5"/>
  <c r="AB246" i="5" s="1"/>
  <c r="E63" i="39"/>
  <c r="Y245" i="5"/>
  <c r="AB245" i="5" s="1"/>
  <c r="B59" i="58"/>
  <c r="Y244" i="5"/>
  <c r="AB244" i="5" s="1"/>
  <c r="Y248" i="5"/>
  <c r="AB248" i="5" s="1"/>
  <c r="Y295" i="5"/>
  <c r="AB295" i="5" s="1"/>
  <c r="E18" i="34"/>
  <c r="Y111" i="5"/>
  <c r="AB111" i="5" s="1"/>
  <c r="Y114" i="5"/>
  <c r="AB114" i="5" s="1"/>
  <c r="Y347" i="5"/>
  <c r="AB347" i="5" s="1"/>
  <c r="B40" i="58"/>
  <c r="B75" i="58"/>
  <c r="Y349" i="5"/>
  <c r="AB349" i="5" s="1"/>
  <c r="Y351" i="5"/>
  <c r="AB351" i="5" s="1"/>
  <c r="H44" i="39"/>
  <c r="Y112" i="5"/>
  <c r="AB112" i="5" s="1"/>
  <c r="Y113" i="5"/>
  <c r="AB113" i="5" s="1"/>
  <c r="Y370" i="5"/>
  <c r="AB370" i="5" s="1"/>
  <c r="H79" i="39"/>
  <c r="B79" i="58"/>
  <c r="Y144" i="5"/>
  <c r="AB144" i="5" s="1"/>
  <c r="Y140" i="5"/>
  <c r="AB140" i="5" s="1"/>
  <c r="Y139" i="5"/>
  <c r="AB139" i="5" s="1"/>
  <c r="Y143" i="5"/>
  <c r="AB143" i="5" s="1"/>
  <c r="Y294" i="5"/>
  <c r="AB294" i="5" s="1"/>
  <c r="Y292" i="5"/>
  <c r="AB292" i="5" s="1"/>
  <c r="Y293" i="5"/>
  <c r="AB293" i="5" s="1"/>
  <c r="Y296" i="5"/>
  <c r="AB296" i="5" s="1"/>
  <c r="H71" i="39"/>
  <c r="E44" i="34"/>
  <c r="B67" i="58"/>
  <c r="Y297" i="5"/>
  <c r="AB297" i="5" s="1"/>
  <c r="Y141" i="5"/>
  <c r="AB141" i="5" s="1"/>
  <c r="Y148" i="5"/>
  <c r="AB148" i="5" s="1"/>
  <c r="E49" i="39"/>
  <c r="E12" i="34"/>
  <c r="Y146" i="5"/>
  <c r="AB146" i="5" s="1"/>
  <c r="H49" i="39"/>
  <c r="Y145" i="5"/>
  <c r="AB145" i="5" s="1"/>
  <c r="Y142" i="5"/>
  <c r="AB142" i="5" s="1"/>
  <c r="Y149" i="5"/>
  <c r="AB149" i="5" s="1"/>
  <c r="B45" i="58"/>
  <c r="Y368" i="5"/>
  <c r="AB368" i="5" s="1"/>
  <c r="Y352" i="5"/>
  <c r="AB352" i="5" s="1"/>
  <c r="E79" i="39"/>
  <c r="Y348" i="5"/>
  <c r="AB348" i="5" s="1"/>
  <c r="E25" i="34"/>
  <c r="H83" i="39"/>
  <c r="Y372" i="5"/>
  <c r="AB372" i="5" s="1"/>
  <c r="H25" i="34"/>
  <c r="Y371" i="5"/>
  <c r="AB371" i="5" s="1"/>
  <c r="Y367" i="5"/>
  <c r="AB367" i="5" s="1"/>
  <c r="Y369" i="5"/>
  <c r="AB369" i="5" s="1"/>
  <c r="H19" i="34"/>
  <c r="Y308" i="5"/>
  <c r="AB308" i="5" s="1"/>
  <c r="Y309" i="5"/>
  <c r="AB309" i="5" s="1"/>
  <c r="Y314" i="5"/>
  <c r="AB314" i="5" s="1"/>
  <c r="Y305" i="5"/>
  <c r="AB305" i="5" s="1"/>
  <c r="H74" i="39"/>
  <c r="Y311" i="5"/>
  <c r="AB311" i="5" s="1"/>
  <c r="Y307" i="5"/>
  <c r="AB307" i="5" s="1"/>
  <c r="Y310" i="5"/>
  <c r="AB310" i="5" s="1"/>
  <c r="Y312" i="5"/>
  <c r="AB312" i="5" s="1"/>
  <c r="Y316" i="5"/>
  <c r="AB316" i="5" s="1"/>
  <c r="E74" i="39"/>
  <c r="Y306" i="5"/>
  <c r="AB306" i="5" s="1"/>
  <c r="Y304" i="5"/>
  <c r="AB304" i="5" s="1"/>
  <c r="Y313" i="5"/>
  <c r="AB313" i="5" s="1"/>
  <c r="O34" i="5"/>
  <c r="E61" i="39" s="1"/>
  <c r="Y251" i="5"/>
  <c r="AB251" i="5" s="1"/>
  <c r="Y285" i="5"/>
  <c r="AB285" i="5" s="1"/>
  <c r="Y290" i="5"/>
  <c r="AB290" i="5" s="1"/>
  <c r="E43" i="34"/>
  <c r="Y315" i="5"/>
  <c r="AB315" i="5" s="1"/>
  <c r="B66" i="58"/>
  <c r="Y134" i="5"/>
  <c r="AB134" i="5" s="1"/>
  <c r="Y288" i="5"/>
  <c r="AB288" i="5" s="1"/>
  <c r="Y287" i="5"/>
  <c r="AB287" i="5" s="1"/>
  <c r="Y291" i="5"/>
  <c r="AB291" i="5" s="1"/>
  <c r="E70" i="39"/>
  <c r="H70" i="39"/>
  <c r="Y286" i="5"/>
  <c r="AB286" i="5" s="1"/>
  <c r="Y131" i="5"/>
  <c r="AB131" i="5" s="1"/>
  <c r="Y133" i="5"/>
  <c r="AB133" i="5" s="1"/>
  <c r="Y137" i="5"/>
  <c r="AB137" i="5" s="1"/>
  <c r="O20" i="5"/>
  <c r="B43" i="58" s="1"/>
  <c r="Y136" i="5"/>
  <c r="AB136" i="5" s="1"/>
  <c r="E48" i="39"/>
  <c r="B44" i="58"/>
  <c r="Y138" i="5"/>
  <c r="AB138" i="5" s="1"/>
  <c r="Y132" i="5"/>
  <c r="AB132" i="5" s="1"/>
  <c r="E11" i="34"/>
  <c r="Y135" i="5"/>
  <c r="AB135" i="5" s="1"/>
  <c r="Y179" i="5"/>
  <c r="AB179" i="5" s="1"/>
  <c r="Y177" i="5"/>
  <c r="AB177" i="5" s="1"/>
  <c r="H54" i="39"/>
  <c r="Y176" i="5"/>
  <c r="AB176" i="5" s="1"/>
  <c r="Y178" i="5"/>
  <c r="AB178" i="5" s="1"/>
  <c r="H40" i="34"/>
  <c r="B50" i="58"/>
  <c r="Y180" i="5"/>
  <c r="AB180" i="5" s="1"/>
  <c r="O28" i="5"/>
  <c r="H55" i="39" s="1"/>
  <c r="H24" i="39"/>
  <c r="E24" i="39"/>
  <c r="B20" i="58"/>
  <c r="G10" i="48"/>
  <c r="H10" i="48" s="1"/>
  <c r="I10" i="48" s="1"/>
  <c r="B26" i="58"/>
  <c r="E35" i="34"/>
  <c r="Y3" i="5"/>
  <c r="AB3" i="5" s="1"/>
  <c r="Y11" i="5"/>
  <c r="AB11" i="5" s="1"/>
  <c r="O2" i="5"/>
  <c r="Y10" i="5"/>
  <c r="AB10" i="5" s="1"/>
  <c r="Y4" i="5"/>
  <c r="AB4" i="5" s="1"/>
  <c r="Y7" i="5"/>
  <c r="AB7" i="5" s="1"/>
  <c r="Y9" i="5"/>
  <c r="AB9" i="5" s="1"/>
  <c r="Y8" i="5"/>
  <c r="AB8" i="5" s="1"/>
  <c r="E30" i="39"/>
  <c r="H30" i="39"/>
  <c r="Y5" i="5"/>
  <c r="AB5" i="5" s="1"/>
  <c r="Y6" i="5"/>
  <c r="AB6" i="5" s="1"/>
  <c r="Y2" i="5"/>
  <c r="AB2" i="5" s="1"/>
  <c r="B31" i="58"/>
  <c r="Y45" i="5"/>
  <c r="AB45" i="5" s="1"/>
  <c r="Y37" i="5"/>
  <c r="AB37" i="5" s="1"/>
  <c r="H35" i="39"/>
  <c r="Y47" i="5"/>
  <c r="AB47" i="5" s="1"/>
  <c r="E35" i="39"/>
  <c r="Y46" i="5"/>
  <c r="AB46" i="5" s="1"/>
  <c r="Y44" i="5"/>
  <c r="AB44" i="5" s="1"/>
  <c r="H30" i="34"/>
  <c r="Y43" i="5"/>
  <c r="AB43" i="5" s="1"/>
  <c r="Y38" i="5"/>
  <c r="AB38" i="5" s="1"/>
  <c r="O7" i="5"/>
  <c r="Y42" i="5"/>
  <c r="AB42" i="5" s="1"/>
  <c r="Y41" i="5"/>
  <c r="AB41" i="5" s="1"/>
  <c r="Y40" i="5"/>
  <c r="AB40" i="5" s="1"/>
  <c r="Y39" i="5"/>
  <c r="AB39" i="5" s="1"/>
  <c r="N22" i="66"/>
  <c r="M22" i="66"/>
  <c r="K22" i="66" s="1"/>
  <c r="H20" i="34"/>
  <c r="Y322" i="5"/>
  <c r="AB322" i="5" s="1"/>
  <c r="H75" i="39"/>
  <c r="E75" i="39"/>
  <c r="Y319" i="5"/>
  <c r="AB319" i="5" s="1"/>
  <c r="Y320" i="5"/>
  <c r="AB320" i="5" s="1"/>
  <c r="B71" i="58"/>
  <c r="Y321" i="5"/>
  <c r="AB321" i="5" s="1"/>
  <c r="Y317" i="5"/>
  <c r="AB317" i="5" s="1"/>
  <c r="Y318" i="5"/>
  <c r="AB318" i="5" s="1"/>
  <c r="E81" i="39"/>
  <c r="Y356" i="5"/>
  <c r="AB356" i="5" s="1"/>
  <c r="Y355" i="5"/>
  <c r="AB355" i="5" s="1"/>
  <c r="H23" i="34"/>
  <c r="O53" i="5"/>
  <c r="B77" i="58"/>
  <c r="Y358" i="5"/>
  <c r="AB358" i="5" s="1"/>
  <c r="Y359" i="5"/>
  <c r="AB359" i="5" s="1"/>
  <c r="Y354" i="5"/>
  <c r="AB354" i="5" s="1"/>
  <c r="Y357" i="5"/>
  <c r="AB357" i="5" s="1"/>
  <c r="H81" i="39"/>
  <c r="Y353" i="5"/>
  <c r="AB353" i="5" s="1"/>
  <c r="T27" i="66"/>
  <c r="N25" i="66"/>
  <c r="M25" i="66"/>
  <c r="K25" i="66" s="1"/>
  <c r="Y327" i="5"/>
  <c r="AB327" i="5" s="1"/>
  <c r="Y324" i="5"/>
  <c r="AB324" i="5" s="1"/>
  <c r="Y333" i="5"/>
  <c r="AB333" i="5" s="1"/>
  <c r="Y328" i="5"/>
  <c r="AB328" i="5" s="1"/>
  <c r="Y326" i="5"/>
  <c r="AB326" i="5" s="1"/>
  <c r="E23" i="34"/>
  <c r="Y334" i="5"/>
  <c r="AB334" i="5" s="1"/>
  <c r="E77" i="39"/>
  <c r="B73" i="58"/>
  <c r="Y335" i="5"/>
  <c r="AB335" i="5" s="1"/>
  <c r="H77" i="39"/>
  <c r="Y329" i="5"/>
  <c r="AB329" i="5" s="1"/>
  <c r="Y331" i="5"/>
  <c r="AB331" i="5" s="1"/>
  <c r="Y332" i="5"/>
  <c r="AB332" i="5" s="1"/>
  <c r="Y325" i="5"/>
  <c r="AB325" i="5" s="1"/>
  <c r="Y323" i="5"/>
  <c r="AB323" i="5" s="1"/>
  <c r="Y330" i="5"/>
  <c r="AB330" i="5" s="1"/>
  <c r="O49" i="5"/>
  <c r="H20" i="39"/>
  <c r="E20" i="39"/>
  <c r="B16" i="58"/>
  <c r="G14" i="65"/>
  <c r="H14" i="65" s="1"/>
  <c r="I14" i="65" s="1"/>
  <c r="Y204" i="5"/>
  <c r="AB204" i="5" s="1"/>
  <c r="Y203" i="5"/>
  <c r="AB203" i="5" s="1"/>
  <c r="Y205" i="5"/>
  <c r="AB205" i="5" s="1"/>
  <c r="Y201" i="5"/>
  <c r="AB201" i="5" s="1"/>
  <c r="Y202" i="5"/>
  <c r="AB202" i="5" s="1"/>
  <c r="H13" i="34"/>
  <c r="E58" i="39"/>
  <c r="Y200" i="5"/>
  <c r="AB200" i="5" s="1"/>
  <c r="Y206" i="5"/>
  <c r="AB206" i="5" s="1"/>
  <c r="Y197" i="5"/>
  <c r="AB197" i="5" s="1"/>
  <c r="B54" i="58"/>
  <c r="Y208" i="5"/>
  <c r="AB208" i="5" s="1"/>
  <c r="Y207" i="5"/>
  <c r="AB207" i="5" s="1"/>
  <c r="H58" i="39"/>
  <c r="Y198" i="5"/>
  <c r="AB198" i="5" s="1"/>
  <c r="Y199" i="5"/>
  <c r="AB199" i="5" s="1"/>
  <c r="R29" i="63"/>
  <c r="R94" i="63"/>
  <c r="X28" i="63"/>
  <c r="V28" i="63" s="1"/>
  <c r="U25" i="63"/>
  <c r="S25" i="63" s="1"/>
  <c r="X77" i="63"/>
  <c r="V77" i="63" s="1"/>
  <c r="X21" i="63"/>
  <c r="V21" i="63" s="1"/>
  <c r="U95" i="63"/>
  <c r="U91" i="63"/>
  <c r="S91" i="63" s="1"/>
  <c r="U68" i="63"/>
  <c r="S68" i="63" s="1"/>
  <c r="R43" i="63"/>
  <c r="P43" i="63" s="1"/>
  <c r="R53" i="63"/>
  <c r="U37" i="63"/>
  <c r="S37" i="63" s="1"/>
  <c r="R22" i="63"/>
  <c r="R112" i="63"/>
  <c r="U45" i="63"/>
  <c r="S45" i="63" s="1"/>
  <c r="R47" i="63"/>
  <c r="X99" i="63"/>
  <c r="V99" i="63" s="1"/>
  <c r="X98" i="63"/>
  <c r="V98" i="63" s="1"/>
  <c r="U46" i="63"/>
  <c r="S46" i="63" s="1"/>
  <c r="U121" i="63"/>
  <c r="S121" i="63" s="1"/>
  <c r="X85" i="63"/>
  <c r="V85" i="63" s="1"/>
  <c r="U58" i="63"/>
  <c r="S58" i="63" s="1"/>
  <c r="U55" i="63"/>
  <c r="S55" i="63" s="1"/>
  <c r="U88" i="63"/>
  <c r="S88" i="63" s="1"/>
  <c r="X116" i="63"/>
  <c r="V116" i="63" s="1"/>
  <c r="U41" i="63"/>
  <c r="S41" i="63" s="1"/>
  <c r="X22" i="63"/>
  <c r="V22" i="63" s="1"/>
  <c r="X19" i="63"/>
  <c r="V19" i="63" s="1"/>
  <c r="R115" i="63"/>
  <c r="P115" i="63" s="1"/>
  <c r="X60" i="63"/>
  <c r="V60" i="63" s="1"/>
  <c r="R119" i="63"/>
  <c r="P119" i="63" s="1"/>
  <c r="R100" i="63"/>
  <c r="X38" i="63"/>
  <c r="V38" i="63" s="1"/>
  <c r="U105" i="63"/>
  <c r="S105" i="63" s="1"/>
  <c r="R110" i="63"/>
  <c r="P110" i="63" s="1"/>
  <c r="X57" i="63"/>
  <c r="U104" i="63"/>
  <c r="S104" i="63" s="1"/>
  <c r="U48" i="63"/>
  <c r="S48" i="63" s="1"/>
  <c r="R101" i="63"/>
  <c r="X30" i="63"/>
  <c r="V30" i="63" s="1"/>
  <c r="U85" i="63"/>
  <c r="S85" i="63" s="1"/>
  <c r="U67" i="63"/>
  <c r="S67" i="63" s="1"/>
  <c r="R76" i="63"/>
  <c r="R92" i="63"/>
  <c r="X96" i="63"/>
  <c r="V96" i="63" s="1"/>
  <c r="U30" i="63"/>
  <c r="S30" i="63" s="1"/>
  <c r="X45" i="63"/>
  <c r="V45" i="63" s="1"/>
  <c r="U64" i="63"/>
  <c r="S64" i="63" s="1"/>
  <c r="R63" i="63"/>
  <c r="P63" i="63" s="1"/>
  <c r="R24" i="63"/>
  <c r="P24" i="63" s="1"/>
  <c r="X74" i="63"/>
  <c r="V74" i="63" s="1"/>
  <c r="X81" i="63"/>
  <c r="V81" i="63" s="1"/>
  <c r="R33" i="63"/>
  <c r="P33" i="63" s="1"/>
  <c r="U32" i="63"/>
  <c r="S32" i="63" s="1"/>
  <c r="R23" i="63"/>
  <c r="X47" i="63"/>
  <c r="V47" i="63" s="1"/>
  <c r="U42" i="63"/>
  <c r="S42" i="63" s="1"/>
  <c r="R105" i="63"/>
  <c r="P105" i="63" s="1"/>
  <c r="R83" i="63"/>
  <c r="R78" i="63"/>
  <c r="P78" i="63" s="1"/>
  <c r="X66" i="63"/>
  <c r="V66" i="63" s="1"/>
  <c r="U101" i="63"/>
  <c r="S101" i="63" s="1"/>
  <c r="R61" i="63"/>
  <c r="R80" i="63"/>
  <c r="R32" i="63"/>
  <c r="P32" i="63" s="1"/>
  <c r="R50" i="63"/>
  <c r="X93" i="63"/>
  <c r="V93" i="63" s="1"/>
  <c r="R87" i="63"/>
  <c r="R117" i="63"/>
  <c r="P117" i="63" s="1"/>
  <c r="X71" i="63"/>
  <c r="V71" i="63" s="1"/>
  <c r="R54" i="63"/>
  <c r="U49" i="63"/>
  <c r="S49" i="63" s="1"/>
  <c r="X39" i="63"/>
  <c r="V39" i="63" s="1"/>
  <c r="R82" i="63"/>
  <c r="P82" i="63" s="1"/>
  <c r="X55" i="63"/>
  <c r="V55" i="63" s="1"/>
  <c r="R51" i="63"/>
  <c r="P51" i="63" s="1"/>
  <c r="R70" i="63"/>
  <c r="R99" i="63"/>
  <c r="P99" i="63" s="1"/>
  <c r="U19" i="63"/>
  <c r="S19" i="63" s="1"/>
  <c r="R58" i="63"/>
  <c r="R75" i="63"/>
  <c r="X119" i="63"/>
  <c r="V119" i="63" s="1"/>
  <c r="X48" i="63"/>
  <c r="V48" i="63" s="1"/>
  <c r="X110" i="63"/>
  <c r="V110" i="63" s="1"/>
  <c r="U33" i="63"/>
  <c r="S33" i="63" s="1"/>
  <c r="U51" i="63"/>
  <c r="S51" i="63" s="1"/>
  <c r="X103" i="63"/>
  <c r="V103" i="63" s="1"/>
  <c r="X69" i="63"/>
  <c r="X54" i="63"/>
  <c r="V54" i="63" s="1"/>
  <c r="U107" i="63"/>
  <c r="S107" i="63" s="1"/>
  <c r="R72" i="63"/>
  <c r="R81" i="63"/>
  <c r="P81" i="63" s="1"/>
  <c r="X35" i="63"/>
  <c r="V35" i="63" s="1"/>
  <c r="U27" i="63"/>
  <c r="S27" i="63" s="1"/>
  <c r="R102" i="63"/>
  <c r="U114" i="63"/>
  <c r="S114" i="63" s="1"/>
  <c r="X70" i="63"/>
  <c r="V70" i="63" s="1"/>
  <c r="R109" i="63"/>
  <c r="P109" i="63" s="1"/>
  <c r="R86" i="63"/>
  <c r="R97" i="63"/>
  <c r="X44" i="63"/>
  <c r="V44" i="63" s="1"/>
  <c r="X58" i="63"/>
  <c r="V58" i="63" s="1"/>
  <c r="R96" i="63"/>
  <c r="U93" i="63"/>
  <c r="S93" i="63" s="1"/>
  <c r="X90" i="63"/>
  <c r="V90" i="63" s="1"/>
  <c r="R77" i="63"/>
  <c r="R52" i="63"/>
  <c r="P52" i="63" s="1"/>
  <c r="U87" i="63"/>
  <c r="S87" i="63" s="1"/>
  <c r="X26" i="63"/>
  <c r="V26" i="63" s="1"/>
  <c r="U71" i="63"/>
  <c r="S71" i="63" s="1"/>
  <c r="U83" i="63"/>
  <c r="S83" i="63" s="1"/>
  <c r="U116" i="63"/>
  <c r="S116" i="63" s="1"/>
  <c r="U108" i="63"/>
  <c r="S108" i="63" s="1"/>
  <c r="U74" i="63"/>
  <c r="S74" i="63" s="1"/>
  <c r="X32" i="63"/>
  <c r="V32" i="63" s="1"/>
  <c r="R106" i="63"/>
  <c r="X50" i="63"/>
  <c r="V50" i="63" s="1"/>
  <c r="X52" i="63"/>
  <c r="V52" i="63" s="1"/>
  <c r="U59" i="63"/>
  <c r="S59" i="63" s="1"/>
  <c r="X18" i="63"/>
  <c r="V18" i="63" s="1"/>
  <c r="R79" i="63"/>
  <c r="R93" i="63"/>
  <c r="R88" i="63"/>
  <c r="X20" i="63"/>
  <c r="V20" i="63" s="1"/>
  <c r="R45" i="63"/>
  <c r="X101" i="63"/>
  <c r="V101" i="63" s="1"/>
  <c r="R114" i="63"/>
  <c r="U82" i="63"/>
  <c r="S82" i="63" s="1"/>
  <c r="X92" i="63"/>
  <c r="V92" i="63" s="1"/>
  <c r="X63" i="63"/>
  <c r="V63" i="63" s="1"/>
  <c r="X43" i="63"/>
  <c r="V43" i="63" s="1"/>
  <c r="U118" i="63"/>
  <c r="S118" i="63" s="1"/>
  <c r="R31" i="63"/>
  <c r="U66" i="63"/>
  <c r="S66" i="63" s="1"/>
  <c r="X23" i="63"/>
  <c r="V23" i="63" s="1"/>
  <c r="U35" i="63"/>
  <c r="U110" i="63"/>
  <c r="S110" i="63" s="1"/>
  <c r="R111" i="63"/>
  <c r="R20" i="63"/>
  <c r="U29" i="63"/>
  <c r="S29" i="63" s="1"/>
  <c r="R34" i="63"/>
  <c r="P34" i="63" s="1"/>
  <c r="U52" i="63"/>
  <c r="S52" i="63" s="1"/>
  <c r="X113" i="63"/>
  <c r="V113" i="63" s="1"/>
  <c r="U73" i="63"/>
  <c r="S73" i="63" s="1"/>
  <c r="U79" i="63"/>
  <c r="S79" i="63" s="1"/>
  <c r="X37" i="63"/>
  <c r="V37" i="63" s="1"/>
  <c r="R48" i="63"/>
  <c r="R65" i="63"/>
  <c r="X25" i="63"/>
  <c r="V25" i="63" s="1"/>
  <c r="R89" i="63"/>
  <c r="U62" i="63"/>
  <c r="S62" i="63" s="1"/>
  <c r="X94" i="63"/>
  <c r="V94" i="63" s="1"/>
  <c r="R98" i="63"/>
  <c r="U111" i="63"/>
  <c r="S111" i="63" s="1"/>
  <c r="U72" i="63"/>
  <c r="S72" i="63" s="1"/>
  <c r="X107" i="63"/>
  <c r="V107" i="63" s="1"/>
  <c r="U70" i="63"/>
  <c r="S70" i="63" s="1"/>
  <c r="U94" i="63"/>
  <c r="S94" i="63" s="1"/>
  <c r="X112" i="63"/>
  <c r="V112" i="63" s="1"/>
  <c r="R46" i="63"/>
  <c r="R64" i="63"/>
  <c r="R73" i="63"/>
  <c r="X17" i="63"/>
  <c r="V17" i="63" s="1"/>
  <c r="X89" i="63"/>
  <c r="V89" i="63" s="1"/>
  <c r="U112" i="63"/>
  <c r="S112" i="63" s="1"/>
  <c r="U98" i="63"/>
  <c r="S98" i="63" s="1"/>
  <c r="R27" i="63"/>
  <c r="P27" i="63" s="1"/>
  <c r="U97" i="63"/>
  <c r="S97" i="63" s="1"/>
  <c r="R120" i="63"/>
  <c r="P120" i="63" s="1"/>
  <c r="R62" i="63"/>
  <c r="R38" i="63"/>
  <c r="X73" i="63"/>
  <c r="V73" i="63" s="1"/>
  <c r="R41" i="63"/>
  <c r="U20" i="63"/>
  <c r="S20" i="63" s="1"/>
  <c r="R108" i="63"/>
  <c r="P108" i="63" s="1"/>
  <c r="X100" i="63"/>
  <c r="V100" i="63" s="1"/>
  <c r="U119" i="63"/>
  <c r="S119" i="63" s="1"/>
  <c r="X87" i="63"/>
  <c r="V87" i="63" s="1"/>
  <c r="X95" i="63"/>
  <c r="V95" i="63" s="1"/>
  <c r="U109" i="63"/>
  <c r="S109" i="63" s="1"/>
  <c r="R26" i="63"/>
  <c r="P26" i="63" s="1"/>
  <c r="X86" i="63"/>
  <c r="V86" i="63" s="1"/>
  <c r="U50" i="63"/>
  <c r="S50" i="63" s="1"/>
  <c r="R71" i="63"/>
  <c r="X64" i="63"/>
  <c r="V64" i="63" s="1"/>
  <c r="U53" i="63"/>
  <c r="S53" i="63" s="1"/>
  <c r="U115" i="63"/>
  <c r="S115" i="63" s="1"/>
  <c r="X53" i="63"/>
  <c r="V53" i="63" s="1"/>
  <c r="R49" i="63"/>
  <c r="U103" i="63"/>
  <c r="S103" i="63" s="1"/>
  <c r="X51" i="63"/>
  <c r="V51" i="63" s="1"/>
  <c r="X56" i="63"/>
  <c r="V56" i="63" s="1"/>
  <c r="X75" i="63"/>
  <c r="V75" i="63" s="1"/>
  <c r="X27" i="63"/>
  <c r="U40" i="63"/>
  <c r="S40" i="63" s="1"/>
  <c r="X68" i="63"/>
  <c r="V68" i="63" s="1"/>
  <c r="R28" i="63"/>
  <c r="P28" i="63" s="1"/>
  <c r="X120" i="63"/>
  <c r="V120" i="63" s="1"/>
  <c r="X72" i="63"/>
  <c r="V72" i="63" s="1"/>
  <c r="U21" i="63"/>
  <c r="S21" i="63" s="1"/>
  <c r="X46" i="63"/>
  <c r="V46" i="63" s="1"/>
  <c r="R18" i="63"/>
  <c r="U16" i="63"/>
  <c r="S16" i="63" s="1"/>
  <c r="U77" i="63"/>
  <c r="S77" i="63" s="1"/>
  <c r="R25" i="63"/>
  <c r="R35" i="63"/>
  <c r="R40" i="63"/>
  <c r="P40" i="63" s="1"/>
  <c r="R67" i="63"/>
  <c r="U75" i="63"/>
  <c r="S75" i="63" s="1"/>
  <c r="U38" i="63"/>
  <c r="S38" i="63" s="1"/>
  <c r="R59" i="63"/>
  <c r="R36" i="63"/>
  <c r="U36" i="63"/>
  <c r="S36" i="63" s="1"/>
  <c r="U56" i="63"/>
  <c r="S56" i="63" s="1"/>
  <c r="X42" i="63"/>
  <c r="V42" i="63" s="1"/>
  <c r="X33" i="63"/>
  <c r="V33" i="63" s="1"/>
  <c r="X49" i="63"/>
  <c r="V49" i="63" s="1"/>
  <c r="X84" i="63"/>
  <c r="V84" i="63" s="1"/>
  <c r="U60" i="63"/>
  <c r="S60" i="63" s="1"/>
  <c r="U69" i="63"/>
  <c r="S69" i="63" s="1"/>
  <c r="U102" i="63"/>
  <c r="S102" i="63" s="1"/>
  <c r="R121" i="63"/>
  <c r="U113" i="63"/>
  <c r="S113" i="63" s="1"/>
  <c r="X76" i="63"/>
  <c r="V76" i="63" s="1"/>
  <c r="U78" i="63"/>
  <c r="S78" i="63" s="1"/>
  <c r="R84" i="63"/>
  <c r="P84" i="63" s="1"/>
  <c r="X29" i="63"/>
  <c r="V29" i="63" s="1"/>
  <c r="U61" i="63"/>
  <c r="S61" i="63" s="1"/>
  <c r="X109" i="63"/>
  <c r="V109" i="63" s="1"/>
  <c r="U106" i="63"/>
  <c r="S106" i="63" s="1"/>
  <c r="U57" i="63"/>
  <c r="S57" i="63" s="1"/>
  <c r="R56" i="63"/>
  <c r="U17" i="63"/>
  <c r="S17" i="63" s="1"/>
  <c r="U76" i="63"/>
  <c r="S76" i="63" s="1"/>
  <c r="X117" i="63"/>
  <c r="V117" i="63" s="1"/>
  <c r="U47" i="63"/>
  <c r="S47" i="63" s="1"/>
  <c r="U18" i="63"/>
  <c r="S18" i="63" s="1"/>
  <c r="X24" i="63"/>
  <c r="X78" i="63"/>
  <c r="V78" i="63" s="1"/>
  <c r="X34" i="63"/>
  <c r="V34" i="63" s="1"/>
  <c r="X36" i="63"/>
  <c r="V36" i="63" s="1"/>
  <c r="R69" i="63"/>
  <c r="U100" i="63"/>
  <c r="S100" i="63" s="1"/>
  <c r="X88" i="63"/>
  <c r="V88" i="63" s="1"/>
  <c r="R19" i="63"/>
  <c r="R85" i="63"/>
  <c r="R30" i="63"/>
  <c r="P30" i="63" s="1"/>
  <c r="U120" i="63"/>
  <c r="S120" i="63" s="1"/>
  <c r="U92" i="63"/>
  <c r="S92" i="63" s="1"/>
  <c r="X62" i="63"/>
  <c r="V62" i="63" s="1"/>
  <c r="R16" i="63"/>
  <c r="X59" i="63"/>
  <c r="V59" i="63" s="1"/>
  <c r="X118" i="63"/>
  <c r="R55" i="63"/>
  <c r="U117" i="63"/>
  <c r="S117" i="63" s="1"/>
  <c r="U80" i="63"/>
  <c r="S80" i="63" s="1"/>
  <c r="X40" i="63"/>
  <c r="V40" i="63" s="1"/>
  <c r="U99" i="63"/>
  <c r="S99" i="63" s="1"/>
  <c r="R21" i="63"/>
  <c r="R113" i="63"/>
  <c r="R42" i="63"/>
  <c r="X104" i="63"/>
  <c r="V104" i="63" s="1"/>
  <c r="U34" i="63"/>
  <c r="S34" i="63" s="1"/>
  <c r="U65" i="63"/>
  <c r="S65" i="63" s="1"/>
  <c r="X121" i="63"/>
  <c r="V121" i="63" s="1"/>
  <c r="U44" i="63"/>
  <c r="S44" i="63" s="1"/>
  <c r="X41" i="63"/>
  <c r="V41" i="63" s="1"/>
  <c r="X31" i="63"/>
  <c r="V31" i="63" s="1"/>
  <c r="X61" i="63"/>
  <c r="V61" i="63" s="1"/>
  <c r="X79" i="63"/>
  <c r="U89" i="63"/>
  <c r="S89" i="63" s="1"/>
  <c r="R118" i="63"/>
  <c r="P118" i="63" s="1"/>
  <c r="U24" i="63"/>
  <c r="S24" i="63" s="1"/>
  <c r="X16" i="63"/>
  <c r="V16" i="63" s="1"/>
  <c r="X83" i="63"/>
  <c r="V83" i="63" s="1"/>
  <c r="R74" i="63"/>
  <c r="U23" i="63"/>
  <c r="S23" i="63" s="1"/>
  <c r="U96" i="63"/>
  <c r="S96" i="63" s="1"/>
  <c r="X67" i="63"/>
  <c r="V67" i="63" s="1"/>
  <c r="R91" i="63"/>
  <c r="U31" i="63"/>
  <c r="S31" i="63" s="1"/>
  <c r="X114" i="63"/>
  <c r="V114" i="63" s="1"/>
  <c r="R116" i="63"/>
  <c r="P116" i="63" s="1"/>
  <c r="R37" i="63"/>
  <c r="P37" i="63" s="1"/>
  <c r="X106" i="63"/>
  <c r="V106" i="63" s="1"/>
  <c r="X102" i="63"/>
  <c r="V102" i="63" s="1"/>
  <c r="R66" i="63"/>
  <c r="P66" i="63" s="1"/>
  <c r="U63" i="63"/>
  <c r="S63" i="63" s="1"/>
  <c r="U84" i="63"/>
  <c r="S84" i="63" s="1"/>
  <c r="R44" i="63"/>
  <c r="P44" i="63" s="1"/>
  <c r="X115" i="63"/>
  <c r="V115" i="63" s="1"/>
  <c r="R17" i="63"/>
  <c r="P17" i="63" s="1"/>
  <c r="X108" i="63"/>
  <c r="V108" i="63" s="1"/>
  <c r="R68" i="63"/>
  <c r="U81" i="63"/>
  <c r="S81" i="63" s="1"/>
  <c r="X80" i="63"/>
  <c r="V80" i="63" s="1"/>
  <c r="R107" i="63"/>
  <c r="P107" i="63" s="1"/>
  <c r="R60" i="63"/>
  <c r="U43" i="63"/>
  <c r="S43" i="63" s="1"/>
  <c r="X111" i="63"/>
  <c r="V111" i="63" s="1"/>
  <c r="U39" i="63"/>
  <c r="S39" i="63" s="1"/>
  <c r="R39" i="63"/>
  <c r="R57" i="63"/>
  <c r="U54" i="63"/>
  <c r="S54" i="63" s="1"/>
  <c r="X82" i="63"/>
  <c r="V82" i="63" s="1"/>
  <c r="U90" i="63"/>
  <c r="S90" i="63" s="1"/>
  <c r="U26" i="63"/>
  <c r="S26" i="63" s="1"/>
  <c r="X97" i="63"/>
  <c r="R103" i="63"/>
  <c r="U86" i="63"/>
  <c r="S86" i="63" s="1"/>
  <c r="X91" i="63"/>
  <c r="V91" i="63" s="1"/>
  <c r="U28" i="63"/>
  <c r="S28" i="63" s="1"/>
  <c r="X105" i="63"/>
  <c r="V105" i="63" s="1"/>
  <c r="R90" i="63"/>
  <c r="R95" i="63"/>
  <c r="X65" i="63"/>
  <c r="V65" i="63" s="1"/>
  <c r="R104" i="63"/>
  <c r="P104" i="63" s="1"/>
  <c r="U22" i="63"/>
  <c r="S22" i="63" s="1"/>
  <c r="B17" i="58"/>
  <c r="E21" i="39"/>
  <c r="G16" i="65"/>
  <c r="H16" i="65" s="1"/>
  <c r="I16" i="65" s="1"/>
  <c r="H21" i="39"/>
  <c r="Y226" i="5"/>
  <c r="AB226" i="5" s="1"/>
  <c r="Y225" i="5"/>
  <c r="AB225" i="5" s="1"/>
  <c r="H60" i="39"/>
  <c r="Y230" i="5"/>
  <c r="AB230" i="5" s="1"/>
  <c r="B56" i="58"/>
  <c r="Y227" i="5"/>
  <c r="AB227" i="5" s="1"/>
  <c r="Y229" i="5"/>
  <c r="AB229" i="5" s="1"/>
  <c r="Y228" i="5"/>
  <c r="AB228" i="5" s="1"/>
  <c r="H15" i="34"/>
  <c r="E60" i="39"/>
  <c r="N19" i="66"/>
  <c r="M19" i="66"/>
  <c r="K19" i="66" s="1"/>
  <c r="V27" i="66"/>
  <c r="Y194" i="5"/>
  <c r="AB194" i="5" s="1"/>
  <c r="E57" i="39"/>
  <c r="Y188" i="5"/>
  <c r="AB188" i="5" s="1"/>
  <c r="Y195" i="5"/>
  <c r="AB195" i="5" s="1"/>
  <c r="Y196" i="5"/>
  <c r="AB196" i="5" s="1"/>
  <c r="Y189" i="5"/>
  <c r="AB189" i="5" s="1"/>
  <c r="H12" i="34"/>
  <c r="Y190" i="5"/>
  <c r="AB190" i="5" s="1"/>
  <c r="B53" i="58"/>
  <c r="Y192" i="5"/>
  <c r="AB192" i="5" s="1"/>
  <c r="H57" i="39"/>
  <c r="Y193" i="5"/>
  <c r="AB193" i="5" s="1"/>
  <c r="Y191" i="5"/>
  <c r="AB191" i="5" s="1"/>
  <c r="H37" i="39"/>
  <c r="Y60" i="5"/>
  <c r="AB60" i="5" s="1"/>
  <c r="Y71" i="5"/>
  <c r="AB71" i="5" s="1"/>
  <c r="Y64" i="5"/>
  <c r="AB64" i="5" s="1"/>
  <c r="Y61" i="5"/>
  <c r="AB61" i="5" s="1"/>
  <c r="Y62" i="5"/>
  <c r="AB62" i="5" s="1"/>
  <c r="H32" i="34"/>
  <c r="Y72" i="5"/>
  <c r="AB72" i="5" s="1"/>
  <c r="Y66" i="5"/>
  <c r="AB66" i="5" s="1"/>
  <c r="Y69" i="5"/>
  <c r="AB69" i="5" s="1"/>
  <c r="Y70" i="5"/>
  <c r="AB70" i="5" s="1"/>
  <c r="B33" i="58"/>
  <c r="Y68" i="5"/>
  <c r="AB68" i="5" s="1"/>
  <c r="Y67" i="5"/>
  <c r="AB67" i="5" s="1"/>
  <c r="Y63" i="5"/>
  <c r="AB63" i="5" s="1"/>
  <c r="E37" i="39"/>
  <c r="Y65" i="5"/>
  <c r="AB65" i="5" s="1"/>
  <c r="G20" i="65"/>
  <c r="H20" i="65" s="1"/>
  <c r="I20" i="65" s="1"/>
  <c r="H23" i="39"/>
  <c r="E23" i="39"/>
  <c r="B19" i="58"/>
  <c r="N24" i="66"/>
  <c r="M24" i="66"/>
  <c r="K24" i="66" s="1"/>
  <c r="Y302" i="5"/>
  <c r="AB302" i="5" s="1"/>
  <c r="H73" i="39"/>
  <c r="Y299" i="5"/>
  <c r="AB299" i="5" s="1"/>
  <c r="Y300" i="5"/>
  <c r="AB300" i="5" s="1"/>
  <c r="Y303" i="5"/>
  <c r="AB303" i="5" s="1"/>
  <c r="B69" i="58"/>
  <c r="E73" i="39"/>
  <c r="Y298" i="5"/>
  <c r="AB298" i="5" s="1"/>
  <c r="Y301" i="5"/>
  <c r="AB301" i="5" s="1"/>
  <c r="H18" i="34"/>
  <c r="O45" i="5"/>
  <c r="Y128" i="5"/>
  <c r="AB128" i="5" s="1"/>
  <c r="E46" i="39"/>
  <c r="E20" i="34"/>
  <c r="Y127" i="5"/>
  <c r="AB127" i="5" s="1"/>
  <c r="H46" i="39"/>
  <c r="Y125" i="5"/>
  <c r="AB125" i="5" s="1"/>
  <c r="Y130" i="5"/>
  <c r="AB130" i="5" s="1"/>
  <c r="B42" i="58"/>
  <c r="Y126" i="5"/>
  <c r="AB126" i="5" s="1"/>
  <c r="Y129" i="5"/>
  <c r="AB129" i="5" s="1"/>
  <c r="Y373" i="5"/>
  <c r="AB373" i="5" s="1"/>
  <c r="B80" i="58"/>
  <c r="Y377" i="5"/>
  <c r="AB377" i="5" s="1"/>
  <c r="H26" i="34"/>
  <c r="Y378" i="5"/>
  <c r="AB378" i="5" s="1"/>
  <c r="Y376" i="5"/>
  <c r="AB376" i="5" s="1"/>
  <c r="Y374" i="5"/>
  <c r="AB374" i="5" s="1"/>
  <c r="H84" i="39"/>
  <c r="E84" i="39"/>
  <c r="Y375" i="5"/>
  <c r="AB375" i="5" s="1"/>
  <c r="N21" i="66"/>
  <c r="M21" i="66"/>
  <c r="K21" i="66" s="1"/>
  <c r="N23" i="66"/>
  <c r="M23" i="66"/>
  <c r="K23" i="66" s="1"/>
  <c r="S27" i="66"/>
  <c r="H24" i="34"/>
  <c r="Y366" i="5"/>
  <c r="AB366" i="5" s="1"/>
  <c r="Y364" i="5"/>
  <c r="AB364" i="5" s="1"/>
  <c r="B78" i="58"/>
  <c r="Y363" i="5"/>
  <c r="AB363" i="5" s="1"/>
  <c r="H82" i="39"/>
  <c r="Y361" i="5"/>
  <c r="AB361" i="5" s="1"/>
  <c r="Y362" i="5"/>
  <c r="AB362" i="5" s="1"/>
  <c r="E82" i="39"/>
  <c r="Y360" i="5"/>
  <c r="AB360" i="5" s="1"/>
  <c r="Y365" i="5"/>
  <c r="AB365" i="5" s="1"/>
  <c r="E22" i="39"/>
  <c r="H22" i="39"/>
  <c r="G18" i="65"/>
  <c r="H18" i="65" s="1"/>
  <c r="I18" i="65" s="1"/>
  <c r="B18" i="58"/>
  <c r="B23" i="58"/>
  <c r="E27" i="39"/>
  <c r="H27" i="39"/>
  <c r="G16" i="48"/>
  <c r="H16" i="48" s="1"/>
  <c r="I16" i="48" s="1"/>
  <c r="H33" i="39"/>
  <c r="Y33" i="5"/>
  <c r="AB33" i="5" s="1"/>
  <c r="Y36" i="5"/>
  <c r="AB36" i="5" s="1"/>
  <c r="E33" i="39"/>
  <c r="Y31" i="5"/>
  <c r="AB31" i="5" s="1"/>
  <c r="B29" i="58"/>
  <c r="Y35" i="5"/>
  <c r="AB35" i="5" s="1"/>
  <c r="E38" i="34"/>
  <c r="Y32" i="5"/>
  <c r="AB32" i="5" s="1"/>
  <c r="Y34" i="5"/>
  <c r="AB34" i="5" s="1"/>
  <c r="N18" i="66"/>
  <c r="M18" i="66"/>
  <c r="K18" i="66" s="1"/>
  <c r="N20" i="66"/>
  <c r="M20" i="66"/>
  <c r="K20" i="66" s="1"/>
  <c r="Y27" i="5"/>
  <c r="AB27" i="5" s="1"/>
  <c r="Y21" i="5"/>
  <c r="AB21" i="5" s="1"/>
  <c r="Y28" i="5"/>
  <c r="AB28" i="5" s="1"/>
  <c r="E32" i="39"/>
  <c r="Y29" i="5"/>
  <c r="AB29" i="5" s="1"/>
  <c r="Y26" i="5"/>
  <c r="AB26" i="5" s="1"/>
  <c r="E37" i="34"/>
  <c r="Y22" i="5"/>
  <c r="AB22" i="5" s="1"/>
  <c r="H32" i="39"/>
  <c r="B28" i="58"/>
  <c r="Y25" i="5"/>
  <c r="AB25" i="5" s="1"/>
  <c r="Y23" i="5"/>
  <c r="AB23" i="5" s="1"/>
  <c r="Y24" i="5"/>
  <c r="AB24" i="5" s="1"/>
  <c r="Y30" i="5"/>
  <c r="AB30" i="5" s="1"/>
  <c r="Y341" i="5"/>
  <c r="AB341" i="5" s="1"/>
  <c r="Y346" i="5"/>
  <c r="AB346" i="5" s="1"/>
  <c r="Y338" i="5"/>
  <c r="AB338" i="5" s="1"/>
  <c r="Y336" i="5"/>
  <c r="AB336" i="5" s="1"/>
  <c r="E24" i="34"/>
  <c r="E78" i="39"/>
  <c r="Y340" i="5"/>
  <c r="AB340" i="5" s="1"/>
  <c r="B74" i="58"/>
  <c r="Y344" i="5"/>
  <c r="AB344" i="5" s="1"/>
  <c r="Y342" i="5"/>
  <c r="AB342" i="5" s="1"/>
  <c r="Y343" i="5"/>
  <c r="AB343" i="5" s="1"/>
  <c r="H78" i="39"/>
  <c r="Y345" i="5"/>
  <c r="AB345" i="5" s="1"/>
  <c r="Y337" i="5"/>
  <c r="AB337" i="5" s="1"/>
  <c r="Y339" i="5"/>
  <c r="AB339" i="5" s="1"/>
  <c r="Y16" i="5"/>
  <c r="AB16" i="5" s="1"/>
  <c r="E36" i="34"/>
  <c r="Y17" i="5"/>
  <c r="AB17" i="5" s="1"/>
  <c r="H31" i="39"/>
  <c r="Y15" i="5"/>
  <c r="AB15" i="5" s="1"/>
  <c r="Y18" i="5"/>
  <c r="AB18" i="5" s="1"/>
  <c r="E31" i="39"/>
  <c r="Y19" i="5"/>
  <c r="AB19" i="5" s="1"/>
  <c r="Y14" i="5"/>
  <c r="AB14" i="5" s="1"/>
  <c r="Y20" i="5"/>
  <c r="AB20" i="5" s="1"/>
  <c r="Y13" i="5"/>
  <c r="AB13" i="5" s="1"/>
  <c r="Y12" i="5"/>
  <c r="AB12" i="5" s="1"/>
  <c r="B27" i="58"/>
  <c r="Y121" i="5"/>
  <c r="AB121" i="5" s="1"/>
  <c r="H45" i="39"/>
  <c r="Y118" i="5"/>
  <c r="AB118" i="5" s="1"/>
  <c r="Y117" i="5"/>
  <c r="AB117" i="5" s="1"/>
  <c r="Y124" i="5"/>
  <c r="AB124" i="5" s="1"/>
  <c r="B41" i="58"/>
  <c r="Y123" i="5"/>
  <c r="AB123" i="5" s="1"/>
  <c r="Y120" i="5"/>
  <c r="AB120" i="5" s="1"/>
  <c r="Y119" i="5"/>
  <c r="AB119" i="5" s="1"/>
  <c r="Y122" i="5"/>
  <c r="AB122" i="5" s="1"/>
  <c r="E45" i="39"/>
  <c r="E19" i="34"/>
  <c r="Y116" i="5"/>
  <c r="AB116" i="5" s="1"/>
  <c r="E66" i="39"/>
  <c r="Y266" i="5"/>
  <c r="AB266" i="5" s="1"/>
  <c r="Y269" i="5"/>
  <c r="AB269" i="5" s="1"/>
  <c r="Y264" i="5"/>
  <c r="AB264" i="5" s="1"/>
  <c r="E32" i="34"/>
  <c r="Y268" i="5"/>
  <c r="AB268" i="5" s="1"/>
  <c r="Y267" i="5"/>
  <c r="AB267" i="5" s="1"/>
  <c r="Y265" i="5"/>
  <c r="AB265" i="5" s="1"/>
  <c r="B62" i="58"/>
  <c r="H66" i="39"/>
  <c r="V107" i="60"/>
  <c r="T107" i="60" s="1"/>
  <c r="V17" i="60"/>
  <c r="T17" i="60" s="1"/>
  <c r="V64" i="60"/>
  <c r="T64" i="60" s="1"/>
  <c r="S80" i="60"/>
  <c r="Q80" i="60" s="1"/>
  <c r="S94" i="60"/>
  <c r="Q94" i="60" s="1"/>
  <c r="V52" i="60"/>
  <c r="T52" i="60" s="1"/>
  <c r="S114" i="60"/>
  <c r="S85" i="60"/>
  <c r="Q85" i="60" s="1"/>
  <c r="P112" i="60"/>
  <c r="P53" i="60"/>
  <c r="V87" i="60"/>
  <c r="T87" i="60" s="1"/>
  <c r="S75" i="60"/>
  <c r="Q75" i="60" s="1"/>
  <c r="V22" i="60"/>
  <c r="S70" i="60"/>
  <c r="Q70" i="60" s="1"/>
  <c r="S104" i="60"/>
  <c r="Q104" i="60" s="1"/>
  <c r="S123" i="60"/>
  <c r="Q123" i="60" s="1"/>
  <c r="V77" i="60"/>
  <c r="T77" i="60" s="1"/>
  <c r="S67" i="60"/>
  <c r="Q67" i="60" s="1"/>
  <c r="S56" i="60"/>
  <c r="Q56" i="60" s="1"/>
  <c r="S32" i="60"/>
  <c r="Q32" i="60" s="1"/>
  <c r="V121" i="60"/>
  <c r="P117" i="60"/>
  <c r="S100" i="60"/>
  <c r="Q100" i="60" s="1"/>
  <c r="S43" i="60"/>
  <c r="Q43" i="60" s="1"/>
  <c r="P121" i="60"/>
  <c r="V72" i="60"/>
  <c r="T72" i="60" s="1"/>
  <c r="P109" i="60"/>
  <c r="V90" i="60"/>
  <c r="T90" i="60" s="1"/>
  <c r="S46" i="60"/>
  <c r="Q46" i="60" s="1"/>
  <c r="V118" i="60"/>
  <c r="T118" i="60" s="1"/>
  <c r="P24" i="60"/>
  <c r="P17" i="60"/>
  <c r="V57" i="60"/>
  <c r="T57" i="60" s="1"/>
  <c r="S50" i="60"/>
  <c r="Q50" i="60" s="1"/>
  <c r="P116" i="60"/>
  <c r="S115" i="60"/>
  <c r="Q115" i="60" s="1"/>
  <c r="P35" i="60"/>
  <c r="S96" i="60"/>
  <c r="Q96" i="60" s="1"/>
  <c r="P51" i="60"/>
  <c r="P94" i="60"/>
  <c r="V53" i="60"/>
  <c r="T53" i="60" s="1"/>
  <c r="V75" i="60"/>
  <c r="T75" i="60" s="1"/>
  <c r="S27" i="60"/>
  <c r="Q27" i="60" s="1"/>
  <c r="V71" i="60"/>
  <c r="S86" i="60"/>
  <c r="Q86" i="60" s="1"/>
  <c r="V94" i="60"/>
  <c r="T94" i="60" s="1"/>
  <c r="V54" i="60"/>
  <c r="T54" i="60" s="1"/>
  <c r="S105" i="60"/>
  <c r="Q105" i="60" s="1"/>
  <c r="P50" i="60"/>
  <c r="S61" i="60"/>
  <c r="Q61" i="60" s="1"/>
  <c r="S99" i="60"/>
  <c r="Q99" i="60" s="1"/>
  <c r="P98" i="60"/>
  <c r="P107" i="60"/>
  <c r="S47" i="60"/>
  <c r="Q47" i="60" s="1"/>
  <c r="P104" i="60"/>
  <c r="V41" i="60"/>
  <c r="T41" i="60" s="1"/>
  <c r="S33" i="60"/>
  <c r="Q33" i="60" s="1"/>
  <c r="S66" i="60"/>
  <c r="Q66" i="60" s="1"/>
  <c r="V85" i="60"/>
  <c r="T85" i="60" s="1"/>
  <c r="V91" i="60"/>
  <c r="T91" i="60" s="1"/>
  <c r="V30" i="60"/>
  <c r="T30" i="60" s="1"/>
  <c r="V103" i="60"/>
  <c r="V78" i="60"/>
  <c r="T78" i="60" s="1"/>
  <c r="V43" i="60"/>
  <c r="T43" i="60" s="1"/>
  <c r="V88" i="60"/>
  <c r="T88" i="60" s="1"/>
  <c r="P72" i="60"/>
  <c r="P57" i="60"/>
  <c r="V27" i="60"/>
  <c r="T27" i="60" s="1"/>
  <c r="P16" i="60"/>
  <c r="V24" i="60"/>
  <c r="T24" i="60" s="1"/>
  <c r="P123" i="60"/>
  <c r="P91" i="60"/>
  <c r="P29" i="60"/>
  <c r="V109" i="60"/>
  <c r="T109" i="60" s="1"/>
  <c r="S45" i="60"/>
  <c r="Q45" i="60" s="1"/>
  <c r="V50" i="60"/>
  <c r="P27" i="60"/>
  <c r="V28" i="60"/>
  <c r="T28" i="60" s="1"/>
  <c r="V61" i="60"/>
  <c r="T61" i="60" s="1"/>
  <c r="S111" i="60"/>
  <c r="Q111" i="60" s="1"/>
  <c r="P87" i="60"/>
  <c r="P23" i="60"/>
  <c r="V49" i="60"/>
  <c r="T49" i="60" s="1"/>
  <c r="V32" i="60"/>
  <c r="T32" i="60" s="1"/>
  <c r="S117" i="60"/>
  <c r="Q117" i="60" s="1"/>
  <c r="P20" i="60"/>
  <c r="V70" i="60"/>
  <c r="T70" i="60" s="1"/>
  <c r="P119" i="60"/>
  <c r="P52" i="60"/>
  <c r="S28" i="60"/>
  <c r="Q28" i="60" s="1"/>
  <c r="S84" i="60"/>
  <c r="Q84" i="60" s="1"/>
  <c r="V38" i="60"/>
  <c r="T38" i="60" s="1"/>
  <c r="S120" i="60"/>
  <c r="Q120" i="60" s="1"/>
  <c r="V59" i="60"/>
  <c r="T59" i="60" s="1"/>
  <c r="V112" i="60"/>
  <c r="T112" i="60" s="1"/>
  <c r="V102" i="60"/>
  <c r="T102" i="60" s="1"/>
  <c r="P82" i="60"/>
  <c r="S77" i="60"/>
  <c r="Q77" i="60" s="1"/>
  <c r="S74" i="60"/>
  <c r="Q74" i="60" s="1"/>
  <c r="P44" i="60"/>
  <c r="V35" i="60"/>
  <c r="T35" i="60" s="1"/>
  <c r="P31" i="60"/>
  <c r="P62" i="60"/>
  <c r="V37" i="60"/>
  <c r="T37" i="60" s="1"/>
  <c r="V20" i="60"/>
  <c r="T20" i="60" s="1"/>
  <c r="S34" i="60"/>
  <c r="Q34" i="60" s="1"/>
  <c r="S121" i="60"/>
  <c r="S106" i="60"/>
  <c r="Q106" i="60" s="1"/>
  <c r="V110" i="60"/>
  <c r="T110" i="60" s="1"/>
  <c r="S17" i="60"/>
  <c r="Q17" i="60" s="1"/>
  <c r="P65" i="60"/>
  <c r="S39" i="60"/>
  <c r="V119" i="60"/>
  <c r="T119" i="60" s="1"/>
  <c r="V46" i="60"/>
  <c r="T46" i="60" s="1"/>
  <c r="P60" i="60"/>
  <c r="P81" i="60"/>
  <c r="V60" i="60"/>
  <c r="T60" i="60" s="1"/>
  <c r="V40" i="60"/>
  <c r="T40" i="60" s="1"/>
  <c r="V39" i="60"/>
  <c r="P18" i="60"/>
  <c r="V82" i="60"/>
  <c r="T82" i="60" s="1"/>
  <c r="S102" i="60"/>
  <c r="Q102" i="60" s="1"/>
  <c r="P70" i="60"/>
  <c r="P25" i="60"/>
  <c r="V16" i="60"/>
  <c r="T16" i="60" s="1"/>
  <c r="V79" i="60"/>
  <c r="T79" i="60" s="1"/>
  <c r="P78" i="60"/>
  <c r="V122" i="60"/>
  <c r="P26" i="60"/>
  <c r="S93" i="60"/>
  <c r="Q93" i="60" s="1"/>
  <c r="V81" i="60"/>
  <c r="T81" i="60" s="1"/>
  <c r="P75" i="60"/>
  <c r="V96" i="60"/>
  <c r="T96" i="60" s="1"/>
  <c r="P89" i="60"/>
  <c r="S68" i="60"/>
  <c r="Q68" i="60" s="1"/>
  <c r="S78" i="60"/>
  <c r="Q78" i="60" s="1"/>
  <c r="S101" i="60"/>
  <c r="Q101" i="60" s="1"/>
  <c r="V33" i="60"/>
  <c r="T33" i="60" s="1"/>
  <c r="P45" i="60"/>
  <c r="V95" i="60"/>
  <c r="T95" i="60" s="1"/>
  <c r="P39" i="60"/>
  <c r="V80" i="60"/>
  <c r="S71" i="60"/>
  <c r="P115" i="60"/>
  <c r="V123" i="60"/>
  <c r="T123" i="60" s="1"/>
  <c r="S65" i="60"/>
  <c r="Q65" i="60" s="1"/>
  <c r="P21" i="60"/>
  <c r="S95" i="60"/>
  <c r="Q95" i="60" s="1"/>
  <c r="V116" i="60"/>
  <c r="T116" i="60" s="1"/>
  <c r="P76" i="60"/>
  <c r="S48" i="60"/>
  <c r="Q48" i="60" s="1"/>
  <c r="S53" i="60"/>
  <c r="Q53" i="60" s="1"/>
  <c r="S38" i="60"/>
  <c r="V86" i="60"/>
  <c r="T86" i="60" s="1"/>
  <c r="S25" i="60"/>
  <c r="Q25" i="60" s="1"/>
  <c r="S103" i="60"/>
  <c r="Q103" i="60" s="1"/>
  <c r="V106" i="60"/>
  <c r="T106" i="60" s="1"/>
  <c r="S113" i="60"/>
  <c r="P84" i="60"/>
  <c r="P106" i="60"/>
  <c r="S98" i="60"/>
  <c r="Q98" i="60" s="1"/>
  <c r="S79" i="60"/>
  <c r="Q79" i="60" s="1"/>
  <c r="V113" i="60"/>
  <c r="S118" i="60"/>
  <c r="Q118" i="60" s="1"/>
  <c r="P95" i="60"/>
  <c r="S87" i="60"/>
  <c r="Q87" i="60" s="1"/>
  <c r="S31" i="60"/>
  <c r="Q31" i="60" s="1"/>
  <c r="P122" i="60"/>
  <c r="V31" i="60"/>
  <c r="T31" i="60" s="1"/>
  <c r="S55" i="60"/>
  <c r="Q55" i="60" s="1"/>
  <c r="S20" i="60"/>
  <c r="Q20" i="60" s="1"/>
  <c r="P102" i="60"/>
  <c r="V25" i="60"/>
  <c r="T25" i="60" s="1"/>
  <c r="S119" i="60"/>
  <c r="Q119" i="60" s="1"/>
  <c r="V55" i="60"/>
  <c r="T55" i="60" s="1"/>
  <c r="V99" i="60"/>
  <c r="T99" i="60" s="1"/>
  <c r="S41" i="60"/>
  <c r="Q41" i="60" s="1"/>
  <c r="V92" i="60"/>
  <c r="T92" i="60" s="1"/>
  <c r="S64" i="60"/>
  <c r="Q64" i="60" s="1"/>
  <c r="P33" i="60"/>
  <c r="P100" i="60"/>
  <c r="V65" i="60"/>
  <c r="T65" i="60" s="1"/>
  <c r="S16" i="60"/>
  <c r="Q16" i="60" s="1"/>
  <c r="P56" i="60"/>
  <c r="P47" i="60"/>
  <c r="S107" i="60"/>
  <c r="Q107" i="60" s="1"/>
  <c r="P32" i="60"/>
  <c r="P42" i="60"/>
  <c r="P85" i="60"/>
  <c r="P22" i="60"/>
  <c r="S37" i="60"/>
  <c r="Q37" i="60" s="1"/>
  <c r="V56" i="60"/>
  <c r="T56" i="60" s="1"/>
  <c r="V105" i="60"/>
  <c r="T105" i="60" s="1"/>
  <c r="V117" i="60"/>
  <c r="T117" i="60" s="1"/>
  <c r="V84" i="60"/>
  <c r="P99" i="60"/>
  <c r="S82" i="60"/>
  <c r="Q82" i="60" s="1"/>
  <c r="P80" i="60"/>
  <c r="P92" i="60"/>
  <c r="V114" i="60"/>
  <c r="S72" i="60"/>
  <c r="Q72" i="60" s="1"/>
  <c r="P97" i="60"/>
  <c r="S59" i="60"/>
  <c r="Q59" i="60" s="1"/>
  <c r="S19" i="60"/>
  <c r="Q19" i="60" s="1"/>
  <c r="S21" i="60"/>
  <c r="Q21" i="60" s="1"/>
  <c r="S122" i="60"/>
  <c r="Q122" i="60" s="1"/>
  <c r="S60" i="60"/>
  <c r="Q60" i="60" s="1"/>
  <c r="V51" i="60"/>
  <c r="V120" i="60"/>
  <c r="T120" i="60" s="1"/>
  <c r="V26" i="60"/>
  <c r="T26" i="60" s="1"/>
  <c r="V111" i="60"/>
  <c r="T111" i="60" s="1"/>
  <c r="V69" i="60"/>
  <c r="T69" i="60" s="1"/>
  <c r="P69" i="60"/>
  <c r="P34" i="60"/>
  <c r="S35" i="60"/>
  <c r="Q35" i="60" s="1"/>
  <c r="P64" i="60"/>
  <c r="S90" i="60"/>
  <c r="Q90" i="60" s="1"/>
  <c r="V100" i="60"/>
  <c r="T100" i="60" s="1"/>
  <c r="V108" i="60"/>
  <c r="T108" i="60" s="1"/>
  <c r="P61" i="60"/>
  <c r="S116" i="60"/>
  <c r="Q116" i="60" s="1"/>
  <c r="P67" i="60"/>
  <c r="S63" i="60"/>
  <c r="Q63" i="60" s="1"/>
  <c r="V101" i="60"/>
  <c r="T101" i="60" s="1"/>
  <c r="P88" i="60"/>
  <c r="P86" i="60"/>
  <c r="V73" i="60"/>
  <c r="T73" i="60" s="1"/>
  <c r="S24" i="60"/>
  <c r="Q24" i="60" s="1"/>
  <c r="S49" i="60"/>
  <c r="Q49" i="60" s="1"/>
  <c r="P66" i="60"/>
  <c r="P103" i="60"/>
  <c r="P120" i="60"/>
  <c r="S110" i="60"/>
  <c r="P68" i="60"/>
  <c r="P71" i="60"/>
  <c r="V83" i="60"/>
  <c r="T83" i="60" s="1"/>
  <c r="V29" i="60"/>
  <c r="T29" i="60" s="1"/>
  <c r="S52" i="60"/>
  <c r="Q52" i="60" s="1"/>
  <c r="P43" i="60"/>
  <c r="S51" i="60"/>
  <c r="Q51" i="60" s="1"/>
  <c r="S42" i="60"/>
  <c r="Q42" i="60" s="1"/>
  <c r="P46" i="60"/>
  <c r="S23" i="60"/>
  <c r="Q23" i="60" s="1"/>
  <c r="P79" i="60"/>
  <c r="P30" i="60"/>
  <c r="P59" i="60"/>
  <c r="V104" i="60"/>
  <c r="P118" i="60"/>
  <c r="V67" i="60"/>
  <c r="T67" i="60" s="1"/>
  <c r="P40" i="60"/>
  <c r="S91" i="60"/>
  <c r="Q91" i="60" s="1"/>
  <c r="P96" i="60"/>
  <c r="S58" i="60"/>
  <c r="Q58" i="60" s="1"/>
  <c r="P93" i="60"/>
  <c r="P36" i="60"/>
  <c r="S97" i="60"/>
  <c r="Q97" i="60" s="1"/>
  <c r="P55" i="60"/>
  <c r="P54" i="60"/>
  <c r="S108" i="60"/>
  <c r="Q108" i="60" s="1"/>
  <c r="S76" i="60"/>
  <c r="Q76" i="60" s="1"/>
  <c r="V48" i="60"/>
  <c r="V18" i="60"/>
  <c r="T18" i="60" s="1"/>
  <c r="S83" i="60"/>
  <c r="Q83" i="60" s="1"/>
  <c r="S26" i="60"/>
  <c r="Q26" i="60" s="1"/>
  <c r="V19" i="60"/>
  <c r="P105" i="60"/>
  <c r="P113" i="60"/>
  <c r="V34" i="60"/>
  <c r="T34" i="60" s="1"/>
  <c r="S88" i="60"/>
  <c r="Q88" i="60" s="1"/>
  <c r="V66" i="60"/>
  <c r="V63" i="60"/>
  <c r="T63" i="60" s="1"/>
  <c r="S69" i="60"/>
  <c r="S36" i="60"/>
  <c r="Q36" i="60" s="1"/>
  <c r="S112" i="60"/>
  <c r="Q112" i="60" s="1"/>
  <c r="V58" i="60"/>
  <c r="S109" i="60"/>
  <c r="Q109" i="60" s="1"/>
  <c r="V47" i="60"/>
  <c r="T47" i="60" s="1"/>
  <c r="P63" i="60"/>
  <c r="P41" i="60"/>
  <c r="P38" i="60"/>
  <c r="V36" i="60"/>
  <c r="T36" i="60" s="1"/>
  <c r="P111" i="60"/>
  <c r="V23" i="60"/>
  <c r="T23" i="60" s="1"/>
  <c r="P19" i="60"/>
  <c r="V93" i="60"/>
  <c r="T93" i="60" s="1"/>
  <c r="P48" i="60"/>
  <c r="V115" i="60"/>
  <c r="T115" i="60" s="1"/>
  <c r="S54" i="60"/>
  <c r="Q54" i="60" s="1"/>
  <c r="P114" i="60"/>
  <c r="S81" i="60"/>
  <c r="Q81" i="60" s="1"/>
  <c r="S30" i="60"/>
  <c r="Q30" i="60" s="1"/>
  <c r="P37" i="60"/>
  <c r="S44" i="60"/>
  <c r="Q44" i="60" s="1"/>
  <c r="V98" i="60"/>
  <c r="T98" i="60" s="1"/>
  <c r="S73" i="60"/>
  <c r="Q73" i="60" s="1"/>
  <c r="V21" i="60"/>
  <c r="T21" i="60" s="1"/>
  <c r="P83" i="60"/>
  <c r="S18" i="60"/>
  <c r="Q18" i="60" s="1"/>
  <c r="V42" i="60"/>
  <c r="T42" i="60" s="1"/>
  <c r="S22" i="60"/>
  <c r="Q22" i="60" s="1"/>
  <c r="P73" i="60"/>
  <c r="P77" i="60"/>
  <c r="S57" i="60"/>
  <c r="Q57" i="60" s="1"/>
  <c r="V62" i="60"/>
  <c r="T62" i="60" s="1"/>
  <c r="P49" i="60"/>
  <c r="V44" i="60"/>
  <c r="T44" i="60" s="1"/>
  <c r="P108" i="60"/>
  <c r="S40" i="60"/>
  <c r="Q40" i="60" s="1"/>
  <c r="S92" i="60"/>
  <c r="Q92" i="60" s="1"/>
  <c r="P101" i="60"/>
  <c r="S62" i="60"/>
  <c r="Q62" i="60" s="1"/>
  <c r="V45" i="60"/>
  <c r="P58" i="60"/>
  <c r="S89" i="60"/>
  <c r="Q89" i="60" s="1"/>
  <c r="S29" i="60"/>
  <c r="Q29" i="60" s="1"/>
  <c r="V74" i="60"/>
  <c r="T74" i="60" s="1"/>
  <c r="V76" i="60"/>
  <c r="T76" i="60" s="1"/>
  <c r="P110" i="60"/>
  <c r="V97" i="60"/>
  <c r="T97" i="60" s="1"/>
  <c r="V68" i="60"/>
  <c r="P90" i="60"/>
  <c r="V89" i="60"/>
  <c r="T89" i="60" s="1"/>
  <c r="P74" i="60"/>
  <c r="P28" i="60"/>
  <c r="N26" i="66"/>
  <c r="M26" i="66"/>
  <c r="K26" i="66" s="1"/>
  <c r="Y160" i="5"/>
  <c r="AB160" i="5" s="1"/>
  <c r="Y163" i="5"/>
  <c r="AB163" i="5" s="1"/>
  <c r="Y164" i="5"/>
  <c r="AB164" i="5" s="1"/>
  <c r="Y158" i="5"/>
  <c r="AB158" i="5" s="1"/>
  <c r="B48" i="58"/>
  <c r="Y165" i="5"/>
  <c r="AB165" i="5" s="1"/>
  <c r="O24" i="5"/>
  <c r="Y162" i="5"/>
  <c r="AB162" i="5" s="1"/>
  <c r="H38" i="34"/>
  <c r="E52" i="39"/>
  <c r="Y159" i="5"/>
  <c r="AB159" i="5" s="1"/>
  <c r="H52" i="39"/>
  <c r="Y161" i="5"/>
  <c r="AB161" i="5" s="1"/>
  <c r="B15" i="58"/>
  <c r="H19" i="39"/>
  <c r="G12" i="65"/>
  <c r="H12" i="65" s="1"/>
  <c r="I12" i="65" s="1"/>
  <c r="E19" i="39"/>
  <c r="B21" i="58"/>
  <c r="E25" i="39"/>
  <c r="G12" i="48"/>
  <c r="H12" i="48" s="1"/>
  <c r="I12" i="48" s="1"/>
  <c r="H25" i="39"/>
  <c r="Y175" i="5"/>
  <c r="AB175" i="5" s="1"/>
  <c r="Y169" i="5"/>
  <c r="AB169" i="5" s="1"/>
  <c r="Y173" i="5"/>
  <c r="AB173" i="5" s="1"/>
  <c r="Y174" i="5"/>
  <c r="AB174" i="5" s="1"/>
  <c r="Y172" i="5"/>
  <c r="AB172" i="5" s="1"/>
  <c r="Y170" i="5"/>
  <c r="AB170" i="5" s="1"/>
  <c r="Y167" i="5"/>
  <c r="AB167" i="5" s="1"/>
  <c r="B49" i="58"/>
  <c r="E53" i="39"/>
  <c r="Y166" i="5"/>
  <c r="AB166" i="5" s="1"/>
  <c r="H39" i="34"/>
  <c r="Y171" i="5"/>
  <c r="AB171" i="5" s="1"/>
  <c r="Y168" i="5"/>
  <c r="AB168" i="5" s="1"/>
  <c r="H53" i="39"/>
  <c r="G14" i="48"/>
  <c r="H14" i="48" s="1"/>
  <c r="I14" i="48" s="1"/>
  <c r="E26" i="39"/>
  <c r="H26" i="39"/>
  <c r="B22" i="58"/>
  <c r="Y55" i="5"/>
  <c r="AB55" i="5" s="1"/>
  <c r="Y48" i="5"/>
  <c r="AB48" i="5" s="1"/>
  <c r="Y59" i="5"/>
  <c r="AB59" i="5" s="1"/>
  <c r="H31" i="34"/>
  <c r="Y54" i="5"/>
  <c r="AB54" i="5" s="1"/>
  <c r="Y49" i="5"/>
  <c r="AB49" i="5" s="1"/>
  <c r="B32" i="58"/>
  <c r="Y52" i="5"/>
  <c r="AB52" i="5" s="1"/>
  <c r="E36" i="39"/>
  <c r="Y51" i="5"/>
  <c r="AB51" i="5" s="1"/>
  <c r="Y56" i="5"/>
  <c r="AB56" i="5" s="1"/>
  <c r="H36" i="39"/>
  <c r="Y57" i="5"/>
  <c r="AB57" i="5" s="1"/>
  <c r="Y50" i="5"/>
  <c r="AB50" i="5" s="1"/>
  <c r="Y53" i="5"/>
  <c r="AB53" i="5" s="1"/>
  <c r="Y58" i="5"/>
  <c r="AB58" i="5" s="1"/>
  <c r="Q27" i="66"/>
  <c r="Y273" i="5"/>
  <c r="AB273" i="5" s="1"/>
  <c r="E41" i="34"/>
  <c r="E68" i="39"/>
  <c r="B64" i="58"/>
  <c r="Y274" i="5"/>
  <c r="AB274" i="5" s="1"/>
  <c r="O40" i="5"/>
  <c r="Y270" i="5"/>
  <c r="AB270" i="5" s="1"/>
  <c r="H68" i="39"/>
  <c r="Y271" i="5"/>
  <c r="AB271" i="5" s="1"/>
  <c r="Y272" i="5"/>
  <c r="AB272" i="5" s="1"/>
  <c r="Y275" i="5"/>
  <c r="AB275" i="5" s="1"/>
  <c r="G18" i="48"/>
  <c r="H18" i="48" s="1"/>
  <c r="I18" i="48" s="1"/>
  <c r="H28" i="39"/>
  <c r="B24" i="58"/>
  <c r="E28" i="39"/>
  <c r="Y217" i="5"/>
  <c r="AB217" i="5" s="1"/>
  <c r="H59" i="39"/>
  <c r="Y216" i="5"/>
  <c r="AB216" i="5" s="1"/>
  <c r="Y214" i="5"/>
  <c r="AB214" i="5" s="1"/>
  <c r="Y219" i="5"/>
  <c r="AB219" i="5" s="1"/>
  <c r="Y209" i="5"/>
  <c r="AB209" i="5" s="1"/>
  <c r="Y212" i="5"/>
  <c r="AB212" i="5" s="1"/>
  <c r="Y221" i="5"/>
  <c r="AB221" i="5" s="1"/>
  <c r="Y213" i="5"/>
  <c r="AB213" i="5" s="1"/>
  <c r="E59" i="39"/>
  <c r="Y218" i="5"/>
  <c r="AB218" i="5" s="1"/>
  <c r="Y215" i="5"/>
  <c r="AB215" i="5" s="1"/>
  <c r="Y224" i="5"/>
  <c r="AB224" i="5" s="1"/>
  <c r="Y210" i="5"/>
  <c r="AB210" i="5" s="1"/>
  <c r="H14" i="34"/>
  <c r="Y222" i="5"/>
  <c r="AB222" i="5" s="1"/>
  <c r="Y220" i="5"/>
  <c r="AB220" i="5" s="1"/>
  <c r="Y211" i="5"/>
  <c r="AB211" i="5" s="1"/>
  <c r="Y223" i="5"/>
  <c r="AB223" i="5" s="1"/>
  <c r="B55" i="58"/>
  <c r="M16" i="66"/>
  <c r="K16" i="66" s="1"/>
  <c r="P27" i="66"/>
  <c r="E18" i="39"/>
  <c r="B14" i="58"/>
  <c r="H18" i="39"/>
  <c r="G10" i="65"/>
  <c r="H10" i="65" s="1"/>
  <c r="I10" i="65" s="1"/>
  <c r="V97" i="49"/>
  <c r="T97" i="49" s="1"/>
  <c r="P90" i="50" s="1"/>
  <c r="S24" i="49"/>
  <c r="Q24" i="49" s="1"/>
  <c r="N17" i="50" s="1"/>
  <c r="S87" i="49"/>
  <c r="Q87" i="49" s="1"/>
  <c r="N80" i="50" s="1"/>
  <c r="P73" i="49"/>
  <c r="P93" i="49"/>
  <c r="S80" i="49"/>
  <c r="Q80" i="49" s="1"/>
  <c r="N73" i="50" s="1"/>
  <c r="V54" i="49"/>
  <c r="T54" i="49" s="1"/>
  <c r="P47" i="50" s="1"/>
  <c r="S44" i="49"/>
  <c r="Q44" i="49" s="1"/>
  <c r="N37" i="50" s="1"/>
  <c r="P21" i="49"/>
  <c r="P77" i="49"/>
  <c r="P97" i="49"/>
  <c r="P63" i="49"/>
  <c r="S97" i="49"/>
  <c r="Q97" i="49" s="1"/>
  <c r="N90" i="50" s="1"/>
  <c r="V23" i="49"/>
  <c r="T23" i="49" s="1"/>
  <c r="P16" i="50" s="1"/>
  <c r="V30" i="49"/>
  <c r="T30" i="49" s="1"/>
  <c r="P23" i="50" s="1"/>
  <c r="V50" i="49"/>
  <c r="T50" i="49" s="1"/>
  <c r="V79" i="49"/>
  <c r="T79" i="49" s="1"/>
  <c r="P72" i="50" s="1"/>
  <c r="S61" i="49"/>
  <c r="Q61" i="49" s="1"/>
  <c r="N54" i="50" s="1"/>
  <c r="V85" i="49"/>
  <c r="T85" i="49" s="1"/>
  <c r="P78" i="50" s="1"/>
  <c r="S77" i="49"/>
  <c r="Q77" i="49" s="1"/>
  <c r="N70" i="50" s="1"/>
  <c r="S88" i="49"/>
  <c r="Q88" i="49" s="1"/>
  <c r="N81" i="50" s="1"/>
  <c r="V47" i="49"/>
  <c r="T47" i="49" s="1"/>
  <c r="S69" i="49"/>
  <c r="Q69" i="49" s="1"/>
  <c r="N62" i="50" s="1"/>
  <c r="V32" i="49"/>
  <c r="T32" i="49" s="1"/>
  <c r="P25" i="50" s="1"/>
  <c r="S92" i="49"/>
  <c r="Q92" i="49" s="1"/>
  <c r="N85" i="50" s="1"/>
  <c r="S29" i="49"/>
  <c r="Q29" i="49" s="1"/>
  <c r="N22" i="50" s="1"/>
  <c r="P39" i="49"/>
  <c r="S95" i="49"/>
  <c r="Q95" i="49" s="1"/>
  <c r="N88" i="50" s="1"/>
  <c r="S22" i="49"/>
  <c r="Q22" i="49" s="1"/>
  <c r="N15" i="50" s="1"/>
  <c r="P72" i="49"/>
  <c r="P70" i="49"/>
  <c r="P86" i="49"/>
  <c r="P90" i="49"/>
  <c r="V87" i="49"/>
  <c r="T87" i="49" s="1"/>
  <c r="V90" i="49"/>
  <c r="T90" i="49" s="1"/>
  <c r="P83" i="50" s="1"/>
  <c r="P44" i="49"/>
  <c r="V81" i="49"/>
  <c r="T81" i="49" s="1"/>
  <c r="P74" i="50" s="1"/>
  <c r="P41" i="49"/>
  <c r="S110" i="49"/>
  <c r="Q110" i="49" s="1"/>
  <c r="N103" i="50" s="1"/>
  <c r="P64" i="49"/>
  <c r="V89" i="49"/>
  <c r="T89" i="49" s="1"/>
  <c r="P82" i="50" s="1"/>
  <c r="S30" i="49"/>
  <c r="Q30" i="49" s="1"/>
  <c r="N23" i="50" s="1"/>
  <c r="V120" i="49"/>
  <c r="T120" i="49" s="1"/>
  <c r="P113" i="50" s="1"/>
  <c r="V110" i="49"/>
  <c r="T110" i="49" s="1"/>
  <c r="P103" i="50" s="1"/>
  <c r="V19" i="49"/>
  <c r="T19" i="49" s="1"/>
  <c r="P12" i="50" s="1"/>
  <c r="S94" i="49"/>
  <c r="Q94" i="49" s="1"/>
  <c r="N87" i="50" s="1"/>
  <c r="S36" i="49"/>
  <c r="Q36" i="49" s="1"/>
  <c r="N29" i="50" s="1"/>
  <c r="P89" i="49"/>
  <c r="V25" i="49"/>
  <c r="T25" i="49" s="1"/>
  <c r="P18" i="50" s="1"/>
  <c r="V22" i="49"/>
  <c r="T22" i="49" s="1"/>
  <c r="P15" i="50" s="1"/>
  <c r="S85" i="49"/>
  <c r="Q85" i="49" s="1"/>
  <c r="P49" i="49"/>
  <c r="S115" i="49"/>
  <c r="Q115" i="49" s="1"/>
  <c r="N108" i="50" s="1"/>
  <c r="S67" i="49"/>
  <c r="Q67" i="49" s="1"/>
  <c r="N60" i="50" s="1"/>
  <c r="V106" i="49"/>
  <c r="T106" i="49" s="1"/>
  <c r="P99" i="50" s="1"/>
  <c r="S72" i="49"/>
  <c r="Q72" i="49" s="1"/>
  <c r="N65" i="50" s="1"/>
  <c r="V21" i="49"/>
  <c r="T21" i="49" s="1"/>
  <c r="P14" i="50" s="1"/>
  <c r="P98" i="49"/>
  <c r="P99" i="49"/>
  <c r="P60" i="49"/>
  <c r="V63" i="49"/>
  <c r="T63" i="49" s="1"/>
  <c r="P56" i="50" s="1"/>
  <c r="S71" i="49"/>
  <c r="Q71" i="49" s="1"/>
  <c r="N64" i="50" s="1"/>
  <c r="V114" i="49"/>
  <c r="T114" i="49" s="1"/>
  <c r="V55" i="49"/>
  <c r="T55" i="49" s="1"/>
  <c r="P48" i="50" s="1"/>
  <c r="S105" i="49"/>
  <c r="Q105" i="49" s="1"/>
  <c r="N98" i="50" s="1"/>
  <c r="V104" i="49"/>
  <c r="T104" i="49" s="1"/>
  <c r="P97" i="50" s="1"/>
  <c r="P107" i="49"/>
  <c r="P118" i="49"/>
  <c r="P82" i="49"/>
  <c r="V70" i="49"/>
  <c r="T70" i="49" s="1"/>
  <c r="P63" i="50" s="1"/>
  <c r="V27" i="49"/>
  <c r="T27" i="49" s="1"/>
  <c r="P20" i="50" s="1"/>
  <c r="S104" i="49"/>
  <c r="Q104" i="49" s="1"/>
  <c r="N97" i="50" s="1"/>
  <c r="P23" i="49"/>
  <c r="P18" i="49"/>
  <c r="P26" i="49"/>
  <c r="V123" i="49"/>
  <c r="T123" i="49" s="1"/>
  <c r="P116" i="50" s="1"/>
  <c r="P34" i="49"/>
  <c r="P27" i="49"/>
  <c r="P57" i="49"/>
  <c r="V56" i="49"/>
  <c r="T56" i="49" s="1"/>
  <c r="P49" i="50" s="1"/>
  <c r="V34" i="49"/>
  <c r="T34" i="49" s="1"/>
  <c r="S106" i="49"/>
  <c r="Q106" i="49" s="1"/>
  <c r="N99" i="50" s="1"/>
  <c r="P53" i="49"/>
  <c r="S111" i="49"/>
  <c r="Q111" i="49" s="1"/>
  <c r="N104" i="50" s="1"/>
  <c r="V95" i="49"/>
  <c r="T95" i="49" s="1"/>
  <c r="P88" i="50" s="1"/>
  <c r="S117" i="49"/>
  <c r="Q117" i="49" s="1"/>
  <c r="N110" i="50" s="1"/>
  <c r="P110" i="49"/>
  <c r="V44" i="49"/>
  <c r="T44" i="49" s="1"/>
  <c r="P37" i="50" s="1"/>
  <c r="P85" i="49"/>
  <c r="S59" i="49"/>
  <c r="Q59" i="49" s="1"/>
  <c r="N52" i="50" s="1"/>
  <c r="P120" i="49"/>
  <c r="V39" i="49"/>
  <c r="T39" i="49" s="1"/>
  <c r="P32" i="50" s="1"/>
  <c r="V111" i="49"/>
  <c r="T111" i="49" s="1"/>
  <c r="P104" i="50" s="1"/>
  <c r="S116" i="49"/>
  <c r="Q116" i="49" s="1"/>
  <c r="N109" i="50" s="1"/>
  <c r="V62" i="49"/>
  <c r="T62" i="49" s="1"/>
  <c r="P55" i="50" s="1"/>
  <c r="S57" i="49"/>
  <c r="Q57" i="49" s="1"/>
  <c r="N50" i="50" s="1"/>
  <c r="S62" i="49"/>
  <c r="Q62" i="49" s="1"/>
  <c r="N55" i="50" s="1"/>
  <c r="V40" i="49"/>
  <c r="T40" i="49" s="1"/>
  <c r="P33" i="50" s="1"/>
  <c r="S17" i="49"/>
  <c r="Q17" i="49" s="1"/>
  <c r="N10" i="50" s="1"/>
  <c r="S34" i="49"/>
  <c r="Q34" i="49" s="1"/>
  <c r="N27" i="50" s="1"/>
  <c r="V31" i="49"/>
  <c r="T31" i="49" s="1"/>
  <c r="P24" i="50" s="1"/>
  <c r="S55" i="49"/>
  <c r="Q55" i="49" s="1"/>
  <c r="N48" i="50" s="1"/>
  <c r="P62" i="49"/>
  <c r="V51" i="49"/>
  <c r="T51" i="49" s="1"/>
  <c r="P44" i="50" s="1"/>
  <c r="S114" i="49"/>
  <c r="Q114" i="49" s="1"/>
  <c r="N107" i="50" s="1"/>
  <c r="P78" i="49"/>
  <c r="S100" i="49"/>
  <c r="Q100" i="49" s="1"/>
  <c r="N93" i="50" s="1"/>
  <c r="S75" i="49"/>
  <c r="Q75" i="49" s="1"/>
  <c r="N68" i="50" s="1"/>
  <c r="P19" i="49"/>
  <c r="V77" i="49"/>
  <c r="T77" i="49" s="1"/>
  <c r="P70" i="50" s="1"/>
  <c r="S18" i="49"/>
  <c r="Q18" i="49" s="1"/>
  <c r="N11" i="50" s="1"/>
  <c r="P22" i="49"/>
  <c r="S26" i="49"/>
  <c r="Q26" i="49" s="1"/>
  <c r="N19" i="50" s="1"/>
  <c r="V69" i="49"/>
  <c r="T69" i="49" s="1"/>
  <c r="P62" i="50" s="1"/>
  <c r="P92" i="49"/>
  <c r="S63" i="49"/>
  <c r="Q63" i="49" s="1"/>
  <c r="N56" i="50" s="1"/>
  <c r="V98" i="49"/>
  <c r="T98" i="49" s="1"/>
  <c r="P91" i="50" s="1"/>
  <c r="P75" i="49"/>
  <c r="S27" i="49"/>
  <c r="Q27" i="49" s="1"/>
  <c r="N20" i="50" s="1"/>
  <c r="S38" i="49"/>
  <c r="Q38" i="49" s="1"/>
  <c r="N31" i="50" s="1"/>
  <c r="P119" i="49"/>
  <c r="S21" i="49"/>
  <c r="Q21" i="49" s="1"/>
  <c r="N14" i="50" s="1"/>
  <c r="V75" i="49"/>
  <c r="T75" i="49" s="1"/>
  <c r="P68" i="50" s="1"/>
  <c r="S33" i="49"/>
  <c r="Q33" i="49" s="1"/>
  <c r="N26" i="50" s="1"/>
  <c r="V57" i="49"/>
  <c r="T57" i="49" s="1"/>
  <c r="P50" i="50" s="1"/>
  <c r="S91" i="49"/>
  <c r="Q91" i="49" s="1"/>
  <c r="N84" i="50" s="1"/>
  <c r="P42" i="49"/>
  <c r="P56" i="49"/>
  <c r="V64" i="49"/>
  <c r="T64" i="49" s="1"/>
  <c r="P57" i="50" s="1"/>
  <c r="S51" i="49"/>
  <c r="Q51" i="49" s="1"/>
  <c r="N44" i="50" s="1"/>
  <c r="S83" i="49"/>
  <c r="Q83" i="49" s="1"/>
  <c r="N76" i="50" s="1"/>
  <c r="S108" i="49"/>
  <c r="Q108" i="49" s="1"/>
  <c r="S46" i="49"/>
  <c r="Q46" i="49" s="1"/>
  <c r="N39" i="50" s="1"/>
  <c r="S122" i="49"/>
  <c r="Q122" i="49" s="1"/>
  <c r="N115" i="50" s="1"/>
  <c r="S47" i="49"/>
  <c r="Q47" i="49" s="1"/>
  <c r="N40" i="50" s="1"/>
  <c r="S82" i="49"/>
  <c r="Q82" i="49" s="1"/>
  <c r="N75" i="50" s="1"/>
  <c r="P101" i="49"/>
  <c r="P52" i="49"/>
  <c r="S101" i="49"/>
  <c r="Q101" i="49" s="1"/>
  <c r="N94" i="50" s="1"/>
  <c r="S113" i="49"/>
  <c r="Q113" i="49" s="1"/>
  <c r="N106" i="50" s="1"/>
  <c r="P51" i="49"/>
  <c r="S39" i="49"/>
  <c r="Q39" i="49" s="1"/>
  <c r="N32" i="50" s="1"/>
  <c r="P31" i="49"/>
  <c r="S41" i="49"/>
  <c r="Q41" i="49" s="1"/>
  <c r="N34" i="50" s="1"/>
  <c r="S56" i="49"/>
  <c r="Q56" i="49" s="1"/>
  <c r="N49" i="50" s="1"/>
  <c r="V117" i="49"/>
  <c r="T117" i="49" s="1"/>
  <c r="P110" i="50" s="1"/>
  <c r="V28" i="49"/>
  <c r="T28" i="49" s="1"/>
  <c r="P21" i="50" s="1"/>
  <c r="P108" i="49"/>
  <c r="V17" i="49"/>
  <c r="T17" i="49" s="1"/>
  <c r="P10" i="50" s="1"/>
  <c r="P100" i="49"/>
  <c r="V116" i="49"/>
  <c r="T116" i="49" s="1"/>
  <c r="P109" i="50" s="1"/>
  <c r="S118" i="49"/>
  <c r="Q118" i="49" s="1"/>
  <c r="N111" i="50" s="1"/>
  <c r="P24" i="49"/>
  <c r="P102" i="49"/>
  <c r="P33" i="49"/>
  <c r="S74" i="49"/>
  <c r="Q74" i="49" s="1"/>
  <c r="N67" i="50" s="1"/>
  <c r="V119" i="49"/>
  <c r="T119" i="49" s="1"/>
  <c r="P112" i="50" s="1"/>
  <c r="S81" i="49"/>
  <c r="Q81" i="49" s="1"/>
  <c r="N74" i="50" s="1"/>
  <c r="V58" i="49"/>
  <c r="T58" i="49" s="1"/>
  <c r="P51" i="50" s="1"/>
  <c r="S20" i="49"/>
  <c r="Q20" i="49" s="1"/>
  <c r="N13" i="50" s="1"/>
  <c r="V18" i="49"/>
  <c r="T18" i="49" s="1"/>
  <c r="P47" i="49"/>
  <c r="V67" i="49"/>
  <c r="T67" i="49" s="1"/>
  <c r="P60" i="50" s="1"/>
  <c r="P88" i="49"/>
  <c r="S32" i="49"/>
  <c r="Q32" i="49" s="1"/>
  <c r="N25" i="50" s="1"/>
  <c r="P25" i="49"/>
  <c r="P46" i="49"/>
  <c r="V100" i="49"/>
  <c r="T100" i="49" s="1"/>
  <c r="P93" i="50" s="1"/>
  <c r="S45" i="49"/>
  <c r="Q45" i="49" s="1"/>
  <c r="N38" i="50" s="1"/>
  <c r="P111" i="49"/>
  <c r="P43" i="49"/>
  <c r="V113" i="49"/>
  <c r="T113" i="49" s="1"/>
  <c r="P106" i="50" s="1"/>
  <c r="V52" i="49"/>
  <c r="T52" i="49" s="1"/>
  <c r="P45" i="50" s="1"/>
  <c r="P48" i="49"/>
  <c r="V78" i="49"/>
  <c r="T78" i="49" s="1"/>
  <c r="S16" i="49"/>
  <c r="Q16" i="49" s="1"/>
  <c r="N9" i="50" s="1"/>
  <c r="V71" i="49"/>
  <c r="T71" i="49" s="1"/>
  <c r="P64" i="50" s="1"/>
  <c r="S102" i="49"/>
  <c r="Q102" i="49" s="1"/>
  <c r="N95" i="50" s="1"/>
  <c r="V92" i="49"/>
  <c r="T92" i="49" s="1"/>
  <c r="P85" i="50" s="1"/>
  <c r="S86" i="49"/>
  <c r="Q86" i="49" s="1"/>
  <c r="N79" i="50" s="1"/>
  <c r="V73" i="49"/>
  <c r="T73" i="49" s="1"/>
  <c r="P66" i="50" s="1"/>
  <c r="P40" i="49"/>
  <c r="S121" i="49"/>
  <c r="Q121" i="49" s="1"/>
  <c r="N114" i="50" s="1"/>
  <c r="S43" i="49"/>
  <c r="Q43" i="49" s="1"/>
  <c r="N36" i="50" s="1"/>
  <c r="S119" i="49"/>
  <c r="Q119" i="49" s="1"/>
  <c r="N112" i="50" s="1"/>
  <c r="V42" i="49"/>
  <c r="T42" i="49" s="1"/>
  <c r="P35" i="50" s="1"/>
  <c r="S37" i="49"/>
  <c r="Q37" i="49" s="1"/>
  <c r="N30" i="50" s="1"/>
  <c r="V115" i="49"/>
  <c r="T115" i="49" s="1"/>
  <c r="P108" i="50" s="1"/>
  <c r="P84" i="49"/>
  <c r="P69" i="49"/>
  <c r="P68" i="49"/>
  <c r="P58" i="49"/>
  <c r="S107" i="49"/>
  <c r="Q107" i="49" s="1"/>
  <c r="N100" i="50" s="1"/>
  <c r="S90" i="49"/>
  <c r="Q90" i="49" s="1"/>
  <c r="N83" i="50" s="1"/>
  <c r="S58" i="49"/>
  <c r="Q58" i="49" s="1"/>
  <c r="N51" i="50" s="1"/>
  <c r="P45" i="49"/>
  <c r="P38" i="49"/>
  <c r="S50" i="49"/>
  <c r="Q50" i="49" s="1"/>
  <c r="N43" i="50" s="1"/>
  <c r="P95" i="49"/>
  <c r="V37" i="49"/>
  <c r="T37" i="49" s="1"/>
  <c r="P30" i="50" s="1"/>
  <c r="V108" i="49"/>
  <c r="T108" i="49" s="1"/>
  <c r="P101" i="50" s="1"/>
  <c r="P66" i="49"/>
  <c r="S25" i="49"/>
  <c r="Q25" i="49" s="1"/>
  <c r="N18" i="50" s="1"/>
  <c r="P91" i="49"/>
  <c r="P61" i="49"/>
  <c r="V86" i="49"/>
  <c r="T86" i="49" s="1"/>
  <c r="P79" i="50" s="1"/>
  <c r="P35" i="49"/>
  <c r="S35" i="49"/>
  <c r="Q35" i="49" s="1"/>
  <c r="N28" i="50" s="1"/>
  <c r="V76" i="49"/>
  <c r="T76" i="49" s="1"/>
  <c r="P69" i="50" s="1"/>
  <c r="S76" i="49"/>
  <c r="Q76" i="49" s="1"/>
  <c r="N69" i="50" s="1"/>
  <c r="S112" i="49"/>
  <c r="Q112" i="49" s="1"/>
  <c r="N105" i="50" s="1"/>
  <c r="V101" i="49"/>
  <c r="T101" i="49" s="1"/>
  <c r="P94" i="50" s="1"/>
  <c r="S48" i="49"/>
  <c r="Q48" i="49" s="1"/>
  <c r="N41" i="50" s="1"/>
  <c r="V102" i="49"/>
  <c r="T102" i="49" s="1"/>
  <c r="P95" i="50" s="1"/>
  <c r="S54" i="49"/>
  <c r="Q54" i="49" s="1"/>
  <c r="N47" i="50" s="1"/>
  <c r="S96" i="49"/>
  <c r="Q96" i="49" s="1"/>
  <c r="N89" i="50" s="1"/>
  <c r="S64" i="49"/>
  <c r="P37" i="49"/>
  <c r="P114" i="49"/>
  <c r="P54" i="49"/>
  <c r="P81" i="49"/>
  <c r="V72" i="49"/>
  <c r="T72" i="49" s="1"/>
  <c r="P65" i="50" s="1"/>
  <c r="S70" i="49"/>
  <c r="Q70" i="49" s="1"/>
  <c r="N63" i="50" s="1"/>
  <c r="P30" i="49"/>
  <c r="V82" i="49"/>
  <c r="T82" i="49" s="1"/>
  <c r="P75" i="50" s="1"/>
  <c r="V74" i="49"/>
  <c r="T74" i="49" s="1"/>
  <c r="P67" i="50" s="1"/>
  <c r="P113" i="49"/>
  <c r="V43" i="49"/>
  <c r="T43" i="49" s="1"/>
  <c r="P36" i="50" s="1"/>
  <c r="V94" i="49"/>
  <c r="T94" i="49" s="1"/>
  <c r="P87" i="50" s="1"/>
  <c r="V65" i="49"/>
  <c r="T65" i="49" s="1"/>
  <c r="P58" i="50" s="1"/>
  <c r="S120" i="49"/>
  <c r="Q120" i="49" s="1"/>
  <c r="N113" i="50" s="1"/>
  <c r="P123" i="49"/>
  <c r="P116" i="49"/>
  <c r="V91" i="49"/>
  <c r="T91" i="49" s="1"/>
  <c r="P84" i="50" s="1"/>
  <c r="P96" i="49"/>
  <c r="S99" i="49"/>
  <c r="Q99" i="49" s="1"/>
  <c r="N92" i="50" s="1"/>
  <c r="V49" i="49"/>
  <c r="T49" i="49" s="1"/>
  <c r="P42" i="50" s="1"/>
  <c r="V118" i="49"/>
  <c r="T118" i="49" s="1"/>
  <c r="P111" i="50" s="1"/>
  <c r="V59" i="49"/>
  <c r="T59" i="49" s="1"/>
  <c r="P52" i="50" s="1"/>
  <c r="V61" i="49"/>
  <c r="T61" i="49" s="1"/>
  <c r="P54" i="50" s="1"/>
  <c r="V122" i="49"/>
  <c r="S89" i="49"/>
  <c r="Q89" i="49" s="1"/>
  <c r="N82" i="50" s="1"/>
  <c r="V80" i="49"/>
  <c r="T80" i="49" s="1"/>
  <c r="P73" i="50" s="1"/>
  <c r="V29" i="49"/>
  <c r="T29" i="49" s="1"/>
  <c r="P22" i="50" s="1"/>
  <c r="S40" i="49"/>
  <c r="Q40" i="49" s="1"/>
  <c r="N33" i="50" s="1"/>
  <c r="V121" i="49"/>
  <c r="T121" i="49" s="1"/>
  <c r="P112" i="49"/>
  <c r="S60" i="49"/>
  <c r="Q60" i="49" s="1"/>
  <c r="N53" i="50" s="1"/>
  <c r="P117" i="49"/>
  <c r="S68" i="49"/>
  <c r="Q68" i="49" s="1"/>
  <c r="P115" i="49"/>
  <c r="V46" i="49"/>
  <c r="T46" i="49" s="1"/>
  <c r="P39" i="50" s="1"/>
  <c r="P94" i="49"/>
  <c r="P67" i="49"/>
  <c r="S98" i="49"/>
  <c r="Q98" i="49" s="1"/>
  <c r="N91" i="50" s="1"/>
  <c r="V103" i="49"/>
  <c r="T103" i="49" s="1"/>
  <c r="P96" i="50" s="1"/>
  <c r="P29" i="49"/>
  <c r="V112" i="49"/>
  <c r="T112" i="49" s="1"/>
  <c r="P105" i="50" s="1"/>
  <c r="V20" i="49"/>
  <c r="T20" i="49" s="1"/>
  <c r="P122" i="49"/>
  <c r="P17" i="49"/>
  <c r="V36" i="49"/>
  <c r="T36" i="49" s="1"/>
  <c r="S52" i="49"/>
  <c r="Q52" i="49" s="1"/>
  <c r="N45" i="50" s="1"/>
  <c r="V66" i="49"/>
  <c r="T66" i="49" s="1"/>
  <c r="P59" i="50" s="1"/>
  <c r="V107" i="49"/>
  <c r="T107" i="49" s="1"/>
  <c r="P100" i="50" s="1"/>
  <c r="P74" i="49"/>
  <c r="S123" i="49"/>
  <c r="Q123" i="49" s="1"/>
  <c r="N116" i="50" s="1"/>
  <c r="V45" i="49"/>
  <c r="T45" i="49" s="1"/>
  <c r="P38" i="50" s="1"/>
  <c r="S103" i="49"/>
  <c r="Q103" i="49" s="1"/>
  <c r="N96" i="50" s="1"/>
  <c r="S49" i="49"/>
  <c r="Q49" i="49" s="1"/>
  <c r="N42" i="50" s="1"/>
  <c r="P80" i="49"/>
  <c r="S53" i="49"/>
  <c r="Q53" i="49" s="1"/>
  <c r="N46" i="50" s="1"/>
  <c r="P83" i="49"/>
  <c r="P71" i="49"/>
  <c r="P28" i="49"/>
  <c r="P65" i="49"/>
  <c r="P32" i="49"/>
  <c r="V105" i="49"/>
  <c r="T105" i="49" s="1"/>
  <c r="P98" i="50" s="1"/>
  <c r="P16" i="49"/>
  <c r="V96" i="49"/>
  <c r="T96" i="49" s="1"/>
  <c r="P105" i="49"/>
  <c r="S31" i="49"/>
  <c r="Q31" i="49" s="1"/>
  <c r="N24" i="50" s="1"/>
  <c r="S66" i="49"/>
  <c r="Q66" i="49" s="1"/>
  <c r="N59" i="50" s="1"/>
  <c r="S65" i="49"/>
  <c r="Q65" i="49" s="1"/>
  <c r="N58" i="50" s="1"/>
  <c r="V35" i="49"/>
  <c r="T35" i="49" s="1"/>
  <c r="P28" i="50" s="1"/>
  <c r="S73" i="49"/>
  <c r="Q73" i="49" s="1"/>
  <c r="N66" i="50" s="1"/>
  <c r="P20" i="49"/>
  <c r="P87" i="49"/>
  <c r="P104" i="49"/>
  <c r="P103" i="49"/>
  <c r="S78" i="49"/>
  <c r="Q78" i="49" s="1"/>
  <c r="N71" i="50" s="1"/>
  <c r="S23" i="49"/>
  <c r="Q23" i="49" s="1"/>
  <c r="N16" i="50" s="1"/>
  <c r="V26" i="49"/>
  <c r="T26" i="49" s="1"/>
  <c r="P19" i="50" s="1"/>
  <c r="V68" i="49"/>
  <c r="T68" i="49" s="1"/>
  <c r="V48" i="49"/>
  <c r="T48" i="49" s="1"/>
  <c r="P41" i="50" s="1"/>
  <c r="V99" i="49"/>
  <c r="T99" i="49" s="1"/>
  <c r="P92" i="50" s="1"/>
  <c r="P59" i="49"/>
  <c r="V83" i="49"/>
  <c r="T83" i="49" s="1"/>
  <c r="P76" i="50" s="1"/>
  <c r="P36" i="49"/>
  <c r="P106" i="49"/>
  <c r="P50" i="49"/>
  <c r="S84" i="49"/>
  <c r="Q84" i="49" s="1"/>
  <c r="N77" i="50" s="1"/>
  <c r="S109" i="49"/>
  <c r="Q109" i="49" s="1"/>
  <c r="N102" i="50" s="1"/>
  <c r="S79" i="49"/>
  <c r="Q79" i="49" s="1"/>
  <c r="N72" i="50" s="1"/>
  <c r="S42" i="49"/>
  <c r="Q42" i="49" s="1"/>
  <c r="N35" i="50" s="1"/>
  <c r="V88" i="49"/>
  <c r="T88" i="49" s="1"/>
  <c r="P81" i="50" s="1"/>
  <c r="V109" i="49"/>
  <c r="T109" i="49" s="1"/>
  <c r="P102" i="50" s="1"/>
  <c r="S93" i="49"/>
  <c r="Q93" i="49" s="1"/>
  <c r="P79" i="49"/>
  <c r="V24" i="49"/>
  <c r="T24" i="49" s="1"/>
  <c r="V93" i="49"/>
  <c r="T93" i="49" s="1"/>
  <c r="P86" i="50" s="1"/>
  <c r="V38" i="49"/>
  <c r="T38" i="49" s="1"/>
  <c r="S19" i="49"/>
  <c r="Q19" i="49" s="1"/>
  <c r="N12" i="50" s="1"/>
  <c r="P109" i="49"/>
  <c r="S28" i="49"/>
  <c r="Q28" i="49" s="1"/>
  <c r="N21" i="50" s="1"/>
  <c r="V53" i="49"/>
  <c r="T53" i="49" s="1"/>
  <c r="P46" i="50" s="1"/>
  <c r="V60" i="49"/>
  <c r="T60" i="49" s="1"/>
  <c r="V84" i="49"/>
  <c r="T84" i="49" s="1"/>
  <c r="P77" i="50" s="1"/>
  <c r="V33" i="49"/>
  <c r="T33" i="49" s="1"/>
  <c r="P26" i="50" s="1"/>
  <c r="V41" i="49"/>
  <c r="T41" i="49" s="1"/>
  <c r="P34" i="50" s="1"/>
  <c r="P76" i="49"/>
  <c r="P55" i="49"/>
  <c r="V16" i="49"/>
  <c r="T16" i="49" s="1"/>
  <c r="P9" i="50" s="1"/>
  <c r="P121" i="49"/>
  <c r="Y88" i="5"/>
  <c r="AB88" i="5" s="1"/>
  <c r="Y86" i="5"/>
  <c r="AB86" i="5" s="1"/>
  <c r="E39" i="39"/>
  <c r="Y84" i="5"/>
  <c r="AB84" i="5" s="1"/>
  <c r="Y85" i="5"/>
  <c r="AB85" i="5" s="1"/>
  <c r="Y82" i="5"/>
  <c r="AB82" i="5" s="1"/>
  <c r="Y81" i="5"/>
  <c r="AB81" i="5" s="1"/>
  <c r="Y83" i="5"/>
  <c r="AB83" i="5" s="1"/>
  <c r="Y87" i="5"/>
  <c r="AB87" i="5" s="1"/>
  <c r="H34" i="34"/>
  <c r="B35" i="58"/>
  <c r="H39" i="39"/>
  <c r="E85" i="39"/>
  <c r="B81" i="58"/>
  <c r="Y382" i="5"/>
  <c r="AB382" i="5" s="1"/>
  <c r="H85" i="39"/>
  <c r="Y380" i="5"/>
  <c r="AB380" i="5" s="1"/>
  <c r="Y384" i="5"/>
  <c r="AB384" i="5" s="1"/>
  <c r="Y383" i="5"/>
  <c r="AB383" i="5" s="1"/>
  <c r="Y379" i="5"/>
  <c r="AB379" i="5" s="1"/>
  <c r="H27" i="34"/>
  <c r="Y381" i="5"/>
  <c r="AB381" i="5" s="1"/>
  <c r="H69" i="39"/>
  <c r="Y282" i="5"/>
  <c r="AB282" i="5" s="1"/>
  <c r="Y280" i="5"/>
  <c r="AB280" i="5" s="1"/>
  <c r="B65" i="58"/>
  <c r="Y281" i="5"/>
  <c r="AB281" i="5" s="1"/>
  <c r="Y278" i="5"/>
  <c r="AB278" i="5" s="1"/>
  <c r="E42" i="34"/>
  <c r="Y283" i="5"/>
  <c r="AB283" i="5" s="1"/>
  <c r="Y279" i="5"/>
  <c r="AB279" i="5" s="1"/>
  <c r="E69" i="39"/>
  <c r="Y284" i="5"/>
  <c r="AB284" i="5" s="1"/>
  <c r="Y277" i="5"/>
  <c r="AB277" i="5" s="1"/>
  <c r="Y276" i="5"/>
  <c r="AB276" i="5" s="1"/>
  <c r="N17" i="66"/>
  <c r="M17" i="66"/>
  <c r="K17" i="66" s="1"/>
  <c r="Y109" i="5"/>
  <c r="AB109" i="5" s="1"/>
  <c r="Y104" i="5"/>
  <c r="AB104" i="5" s="1"/>
  <c r="Y110" i="5"/>
  <c r="AB110" i="5" s="1"/>
  <c r="B39" i="58"/>
  <c r="O14" i="5"/>
  <c r="H43" i="39"/>
  <c r="E17" i="34"/>
  <c r="Y106" i="5"/>
  <c r="AB106" i="5" s="1"/>
  <c r="Y103" i="5"/>
  <c r="AB103" i="5" s="1"/>
  <c r="E43" i="39"/>
  <c r="Y105" i="5"/>
  <c r="AB105" i="5" s="1"/>
  <c r="Y108" i="5"/>
  <c r="AB108" i="5" s="1"/>
  <c r="Y107" i="5"/>
  <c r="AB107" i="5" s="1"/>
  <c r="Y155" i="5"/>
  <c r="AB155" i="5" s="1"/>
  <c r="B46" i="58"/>
  <c r="Y150" i="5"/>
  <c r="AB150" i="5" s="1"/>
  <c r="E13" i="34"/>
  <c r="Y156" i="5"/>
  <c r="AB156" i="5" s="1"/>
  <c r="H50" i="39"/>
  <c r="Y152" i="5"/>
  <c r="AB152" i="5" s="1"/>
  <c r="Y151" i="5"/>
  <c r="AB151" i="5" s="1"/>
  <c r="Y154" i="5"/>
  <c r="AB154" i="5" s="1"/>
  <c r="Y157" i="5"/>
  <c r="AB157" i="5" s="1"/>
  <c r="E50" i="39"/>
  <c r="Y153" i="5"/>
  <c r="AB153" i="5" s="1"/>
  <c r="Y263" i="5"/>
  <c r="AB263" i="5" s="1"/>
  <c r="E65" i="39"/>
  <c r="Y260" i="5"/>
  <c r="AB260" i="5" s="1"/>
  <c r="E31" i="34"/>
  <c r="Y259" i="5"/>
  <c r="AB259" i="5" s="1"/>
  <c r="H65" i="39"/>
  <c r="Y261" i="5"/>
  <c r="AB261" i="5" s="1"/>
  <c r="Y262" i="5"/>
  <c r="AB262" i="5" s="1"/>
  <c r="B61" i="58"/>
  <c r="S3" i="5" l="1"/>
  <c r="H47" i="39"/>
  <c r="E47" i="39"/>
  <c r="E10" i="34"/>
  <c r="M27" i="66"/>
  <c r="O25" i="63"/>
  <c r="M25" i="63" s="1"/>
  <c r="S6" i="5"/>
  <c r="H61" i="39"/>
  <c r="B57" i="58"/>
  <c r="E27" i="34"/>
  <c r="O44" i="63"/>
  <c r="M44" i="63" s="1"/>
  <c r="O85" i="63"/>
  <c r="M85" i="63" s="1"/>
  <c r="B51" i="58"/>
  <c r="M62" i="49"/>
  <c r="K62" i="49" s="1"/>
  <c r="J55" i="50" s="1"/>
  <c r="O71" i="63"/>
  <c r="M71" i="63" s="1"/>
  <c r="E55" i="39"/>
  <c r="O66" i="63"/>
  <c r="M66" i="63" s="1"/>
  <c r="H10" i="34"/>
  <c r="S9" i="5"/>
  <c r="M70" i="60"/>
  <c r="K70" i="60" s="1"/>
  <c r="M116" i="49"/>
  <c r="K116" i="49" s="1"/>
  <c r="J109" i="50" s="1"/>
  <c r="M110" i="60"/>
  <c r="K110" i="60" s="1"/>
  <c r="K27" i="66"/>
  <c r="M38" i="60"/>
  <c r="K38" i="60" s="1"/>
  <c r="O30" i="63"/>
  <c r="M30" i="63" s="1"/>
  <c r="O35" i="63"/>
  <c r="M35" i="63" s="1"/>
  <c r="O37" i="63"/>
  <c r="M37" i="63" s="1"/>
  <c r="O116" i="63"/>
  <c r="M116" i="63" s="1"/>
  <c r="M71" i="60"/>
  <c r="W154" i="5"/>
  <c r="M48" i="60"/>
  <c r="K48" i="60" s="1"/>
  <c r="M63" i="60"/>
  <c r="K63" i="60" s="1"/>
  <c r="M76" i="49"/>
  <c r="K76" i="49" s="1"/>
  <c r="J69" i="50" s="1"/>
  <c r="M117" i="49"/>
  <c r="K117" i="49" s="1"/>
  <c r="J110" i="50" s="1"/>
  <c r="W49" i="5"/>
  <c r="M39" i="60"/>
  <c r="O107" i="63"/>
  <c r="M107" i="63" s="1"/>
  <c r="O120" i="63"/>
  <c r="M120" i="63" s="1"/>
  <c r="W4" i="5"/>
  <c r="M99" i="60"/>
  <c r="K99" i="60" s="1"/>
  <c r="O118" i="63"/>
  <c r="M118" i="63" s="1"/>
  <c r="W5" i="5"/>
  <c r="M43" i="49"/>
  <c r="K43" i="49" s="1"/>
  <c r="J36" i="50" s="1"/>
  <c r="W85" i="5"/>
  <c r="M110" i="49"/>
  <c r="K110" i="49" s="1"/>
  <c r="J103" i="50" s="1"/>
  <c r="W56" i="5"/>
  <c r="O40" i="63"/>
  <c r="M40" i="63" s="1"/>
  <c r="O108" i="63"/>
  <c r="M108" i="63" s="1"/>
  <c r="O27" i="63"/>
  <c r="M27" i="63" s="1"/>
  <c r="O119" i="63"/>
  <c r="M119" i="63" s="1"/>
  <c r="N27" i="66"/>
  <c r="W103" i="5"/>
  <c r="W104" i="5"/>
  <c r="W86" i="5"/>
  <c r="M40" i="49"/>
  <c r="K40" i="49" s="1"/>
  <c r="J33" i="50" s="1"/>
  <c r="M105" i="60"/>
  <c r="K105" i="60" s="1"/>
  <c r="W259" i="5"/>
  <c r="W157" i="5"/>
  <c r="W48" i="5"/>
  <c r="M43" i="60"/>
  <c r="K43" i="60" s="1"/>
  <c r="W81" i="5"/>
  <c r="W276" i="5"/>
  <c r="W82" i="5"/>
  <c r="M74" i="49"/>
  <c r="K74" i="49" s="1"/>
  <c r="J67" i="50" s="1"/>
  <c r="M101" i="60"/>
  <c r="K101" i="60" s="1"/>
  <c r="W25" i="5"/>
  <c r="O109" i="63"/>
  <c r="M109" i="63" s="1"/>
  <c r="W252" i="5"/>
  <c r="W115" i="5"/>
  <c r="M69" i="49"/>
  <c r="K69" i="49" s="1"/>
  <c r="J62" i="50" s="1"/>
  <c r="N69" i="49"/>
  <c r="L62" i="50" s="1"/>
  <c r="N48" i="49"/>
  <c r="L41" i="50" s="1"/>
  <c r="M48" i="49"/>
  <c r="K48" i="49" s="1"/>
  <c r="J41" i="50" s="1"/>
  <c r="N25" i="49"/>
  <c r="L18" i="50" s="1"/>
  <c r="M25" i="49"/>
  <c r="K25" i="49" s="1"/>
  <c r="J18" i="50" s="1"/>
  <c r="M100" i="49"/>
  <c r="K100" i="49" s="1"/>
  <c r="J93" i="50" s="1"/>
  <c r="N100" i="49"/>
  <c r="L93" i="50" s="1"/>
  <c r="W263" i="5"/>
  <c r="W156" i="5"/>
  <c r="W107" i="5"/>
  <c r="S4" i="5"/>
  <c r="H41" i="39"/>
  <c r="E15" i="34"/>
  <c r="E41" i="39"/>
  <c r="B37" i="58"/>
  <c r="W261" i="5"/>
  <c r="W153" i="5"/>
  <c r="W108" i="5"/>
  <c r="W288" i="5"/>
  <c r="W284" i="5"/>
  <c r="W83" i="5"/>
  <c r="M121" i="49"/>
  <c r="K121" i="49" s="1"/>
  <c r="J114" i="50" s="1"/>
  <c r="N106" i="49"/>
  <c r="L99" i="50" s="1"/>
  <c r="M106" i="49"/>
  <c r="K106" i="49" s="1"/>
  <c r="J99" i="50" s="1"/>
  <c r="N65" i="49"/>
  <c r="L58" i="50" s="1"/>
  <c r="M65" i="49"/>
  <c r="K65" i="49" s="1"/>
  <c r="J58" i="50" s="1"/>
  <c r="M122" i="49"/>
  <c r="K122" i="49" s="1"/>
  <c r="J115" i="50" s="1"/>
  <c r="M54" i="49"/>
  <c r="K54" i="49" s="1"/>
  <c r="J47" i="50" s="1"/>
  <c r="N54" i="49"/>
  <c r="L47" i="50" s="1"/>
  <c r="M91" i="49"/>
  <c r="K91" i="49" s="1"/>
  <c r="J84" i="50" s="1"/>
  <c r="N91" i="49"/>
  <c r="L84" i="50" s="1"/>
  <c r="M45" i="49"/>
  <c r="K45" i="49" s="1"/>
  <c r="J38" i="50" s="1"/>
  <c r="N45" i="49"/>
  <c r="L38" i="50" s="1"/>
  <c r="M88" i="49"/>
  <c r="K88" i="49" s="1"/>
  <c r="J81" i="50" s="1"/>
  <c r="N88" i="49"/>
  <c r="L81" i="50" s="1"/>
  <c r="N108" i="49"/>
  <c r="L101" i="50" s="1"/>
  <c r="M108" i="49"/>
  <c r="K108" i="49" s="1"/>
  <c r="J101" i="50" s="1"/>
  <c r="M118" i="49"/>
  <c r="K118" i="49" s="1"/>
  <c r="J111" i="50" s="1"/>
  <c r="N118" i="49"/>
  <c r="L111" i="50" s="1"/>
  <c r="M60" i="49"/>
  <c r="K60" i="49" s="1"/>
  <c r="J53" i="50" s="1"/>
  <c r="N60" i="49"/>
  <c r="L53" i="50" s="1"/>
  <c r="M49" i="49"/>
  <c r="K49" i="49" s="1"/>
  <c r="J42" i="50" s="1"/>
  <c r="N49" i="49"/>
  <c r="L42" i="50" s="1"/>
  <c r="M44" i="49"/>
  <c r="K44" i="49" s="1"/>
  <c r="J37" i="50" s="1"/>
  <c r="M63" i="49"/>
  <c r="K63" i="49" s="1"/>
  <c r="J56" i="50" s="1"/>
  <c r="N73" i="49"/>
  <c r="L66" i="50" s="1"/>
  <c r="M73" i="49"/>
  <c r="K73" i="49" s="1"/>
  <c r="J66" i="50" s="1"/>
  <c r="W315" i="5"/>
  <c r="W89" i="5"/>
  <c r="W212" i="5"/>
  <c r="W114" i="5"/>
  <c r="W273" i="5"/>
  <c r="W57" i="5"/>
  <c r="W175" i="5"/>
  <c r="W158" i="5"/>
  <c r="N28" i="60"/>
  <c r="M28" i="60"/>
  <c r="K28" i="60" s="1"/>
  <c r="M37" i="60"/>
  <c r="K37" i="60" s="1"/>
  <c r="N37" i="60"/>
  <c r="M19" i="60"/>
  <c r="K19" i="60" s="1"/>
  <c r="N19" i="60"/>
  <c r="N96" i="60"/>
  <c r="M96" i="60"/>
  <c r="K96" i="60" s="1"/>
  <c r="M79" i="60"/>
  <c r="K79" i="60" s="1"/>
  <c r="N79" i="60"/>
  <c r="N61" i="60"/>
  <c r="M61" i="60"/>
  <c r="K61" i="60" s="1"/>
  <c r="M42" i="60"/>
  <c r="K42" i="60" s="1"/>
  <c r="N42" i="60"/>
  <c r="N33" i="60"/>
  <c r="M33" i="60"/>
  <c r="K33" i="60" s="1"/>
  <c r="M102" i="60"/>
  <c r="K102" i="60" s="1"/>
  <c r="N102" i="60"/>
  <c r="N75" i="60"/>
  <c r="M75" i="60"/>
  <c r="K75" i="60" s="1"/>
  <c r="M25" i="60"/>
  <c r="K25" i="60" s="1"/>
  <c r="N25" i="60"/>
  <c r="M81" i="60"/>
  <c r="K81" i="60" s="1"/>
  <c r="N81" i="60"/>
  <c r="N44" i="60"/>
  <c r="M44" i="60"/>
  <c r="K44" i="60" s="1"/>
  <c r="M98" i="60"/>
  <c r="K98" i="60" s="1"/>
  <c r="W265" i="5"/>
  <c r="W180" i="5"/>
  <c r="W119" i="5"/>
  <c r="W121" i="5"/>
  <c r="W339" i="5"/>
  <c r="W340" i="5"/>
  <c r="W146" i="5"/>
  <c r="W28" i="5"/>
  <c r="W34" i="5"/>
  <c r="W33" i="5"/>
  <c r="W141" i="5"/>
  <c r="W307" i="5"/>
  <c r="W363" i="5"/>
  <c r="W374" i="5"/>
  <c r="W129" i="5"/>
  <c r="W301" i="5"/>
  <c r="W68" i="5"/>
  <c r="W61" i="5"/>
  <c r="W314" i="5"/>
  <c r="W230" i="5"/>
  <c r="W76" i="5"/>
  <c r="W148" i="5"/>
  <c r="O57" i="63"/>
  <c r="M57" i="63" s="1"/>
  <c r="P57" i="63"/>
  <c r="O114" i="63"/>
  <c r="M114" i="63" s="1"/>
  <c r="P114" i="63"/>
  <c r="P96" i="63"/>
  <c r="O96" i="63"/>
  <c r="M96" i="63" s="1"/>
  <c r="O102" i="63"/>
  <c r="M102" i="63" s="1"/>
  <c r="P102" i="63"/>
  <c r="P54" i="63"/>
  <c r="O54" i="63"/>
  <c r="M54" i="63" s="1"/>
  <c r="P61" i="63"/>
  <c r="O61" i="63"/>
  <c r="M61" i="63" s="1"/>
  <c r="P23" i="63"/>
  <c r="O23" i="63"/>
  <c r="M23" i="63" s="1"/>
  <c r="O101" i="63"/>
  <c r="M101" i="63" s="1"/>
  <c r="P101" i="63"/>
  <c r="W186" i="5"/>
  <c r="W306" i="5"/>
  <c r="W328" i="5"/>
  <c r="W133" i="5"/>
  <c r="W317" i="5"/>
  <c r="W322" i="5"/>
  <c r="W39" i="5"/>
  <c r="W10" i="5"/>
  <c r="W142" i="5"/>
  <c r="W278" i="5"/>
  <c r="W105" i="5"/>
  <c r="W110" i="5"/>
  <c r="W316" i="5"/>
  <c r="W280" i="5"/>
  <c r="W379" i="5"/>
  <c r="N36" i="49"/>
  <c r="L29" i="50" s="1"/>
  <c r="M36" i="49"/>
  <c r="K36" i="49" s="1"/>
  <c r="J29" i="50" s="1"/>
  <c r="M28" i="49"/>
  <c r="K28" i="49" s="1"/>
  <c r="J21" i="50" s="1"/>
  <c r="N28" i="49"/>
  <c r="L21" i="50" s="1"/>
  <c r="N115" i="49"/>
  <c r="L108" i="50" s="1"/>
  <c r="M115" i="49"/>
  <c r="K115" i="49" s="1"/>
  <c r="J108" i="50" s="1"/>
  <c r="N96" i="49"/>
  <c r="L89" i="50" s="1"/>
  <c r="M96" i="49"/>
  <c r="K96" i="49" s="1"/>
  <c r="J89" i="50" s="1"/>
  <c r="M113" i="49"/>
  <c r="K113" i="49" s="1"/>
  <c r="J106" i="50" s="1"/>
  <c r="N113" i="49"/>
  <c r="L106" i="50" s="1"/>
  <c r="N114" i="49"/>
  <c r="L107" i="50" s="1"/>
  <c r="M114" i="49"/>
  <c r="K114" i="49" s="1"/>
  <c r="J107" i="50" s="1"/>
  <c r="M33" i="49"/>
  <c r="K33" i="49" s="1"/>
  <c r="J26" i="50" s="1"/>
  <c r="N33" i="49"/>
  <c r="L26" i="50" s="1"/>
  <c r="N92" i="49"/>
  <c r="L85" i="50" s="1"/>
  <c r="M92" i="49"/>
  <c r="K92" i="49" s="1"/>
  <c r="J85" i="50" s="1"/>
  <c r="M120" i="49"/>
  <c r="K120" i="49" s="1"/>
  <c r="J113" i="50" s="1"/>
  <c r="N53" i="49"/>
  <c r="L46" i="50" s="1"/>
  <c r="M53" i="49"/>
  <c r="K53" i="49" s="1"/>
  <c r="J46" i="50" s="1"/>
  <c r="M26" i="49"/>
  <c r="K26" i="49" s="1"/>
  <c r="J19" i="50" s="1"/>
  <c r="N26" i="49"/>
  <c r="L19" i="50" s="1"/>
  <c r="M107" i="49"/>
  <c r="K107" i="49" s="1"/>
  <c r="J100" i="50" s="1"/>
  <c r="N107" i="49"/>
  <c r="L100" i="50" s="1"/>
  <c r="M99" i="49"/>
  <c r="K99" i="49" s="1"/>
  <c r="J92" i="50" s="1"/>
  <c r="N99" i="49"/>
  <c r="L92" i="50" s="1"/>
  <c r="N39" i="49"/>
  <c r="L32" i="50" s="1"/>
  <c r="M39" i="49"/>
  <c r="K39" i="49" s="1"/>
  <c r="J32" i="50" s="1"/>
  <c r="N97" i="49"/>
  <c r="L90" i="50" s="1"/>
  <c r="M97" i="49"/>
  <c r="K97" i="49" s="1"/>
  <c r="J90" i="50" s="1"/>
  <c r="W247" i="5"/>
  <c r="W210" i="5"/>
  <c r="W209" i="5"/>
  <c r="W54" i="5"/>
  <c r="W159" i="5"/>
  <c r="W164" i="5"/>
  <c r="M74" i="60"/>
  <c r="K74" i="60" s="1"/>
  <c r="M108" i="60"/>
  <c r="K108" i="60" s="1"/>
  <c r="N108" i="60"/>
  <c r="M113" i="60"/>
  <c r="K113" i="60" s="1"/>
  <c r="N113" i="60"/>
  <c r="N32" i="60"/>
  <c r="M32" i="60"/>
  <c r="K32" i="60" s="1"/>
  <c r="M21" i="60"/>
  <c r="K21" i="60" s="1"/>
  <c r="N21" i="60"/>
  <c r="M45" i="60"/>
  <c r="K45" i="60" s="1"/>
  <c r="N45" i="60"/>
  <c r="M60" i="60"/>
  <c r="K60" i="60" s="1"/>
  <c r="N60" i="60"/>
  <c r="N57" i="60"/>
  <c r="M57" i="60"/>
  <c r="K57" i="60" s="1"/>
  <c r="M116" i="60"/>
  <c r="K116" i="60" s="1"/>
  <c r="M109" i="60"/>
  <c r="K109" i="60" s="1"/>
  <c r="W267" i="5"/>
  <c r="W113" i="5"/>
  <c r="W120" i="5"/>
  <c r="W254" i="5"/>
  <c r="W337" i="5"/>
  <c r="W349" i="5"/>
  <c r="W21" i="5"/>
  <c r="W32" i="5"/>
  <c r="W309" i="5"/>
  <c r="W376" i="5"/>
  <c r="W126" i="5"/>
  <c r="W302" i="5"/>
  <c r="W64" i="5"/>
  <c r="W311" i="5"/>
  <c r="W189" i="5"/>
  <c r="W177" i="5"/>
  <c r="P39" i="63"/>
  <c r="O39" i="63"/>
  <c r="M39" i="63" s="1"/>
  <c r="P68" i="63"/>
  <c r="O68" i="63"/>
  <c r="M68" i="63" s="1"/>
  <c r="P55" i="63"/>
  <c r="O55" i="63"/>
  <c r="M55" i="63" s="1"/>
  <c r="P121" i="63"/>
  <c r="O121" i="63"/>
  <c r="M121" i="63" s="1"/>
  <c r="O89" i="63"/>
  <c r="M89" i="63" s="1"/>
  <c r="P89" i="63"/>
  <c r="O99" i="63"/>
  <c r="M99" i="63" s="1"/>
  <c r="O112" i="63"/>
  <c r="M112" i="63" s="1"/>
  <c r="P112" i="63"/>
  <c r="W367" i="5"/>
  <c r="W207" i="5"/>
  <c r="E76" i="39"/>
  <c r="B72" i="58"/>
  <c r="S5" i="5"/>
  <c r="H76" i="39"/>
  <c r="E22" i="34"/>
  <c r="W335" i="5"/>
  <c r="W333" i="5"/>
  <c r="W93" i="5"/>
  <c r="W357" i="5"/>
  <c r="W355" i="5"/>
  <c r="W321" i="5"/>
  <c r="W44" i="5"/>
  <c r="W179" i="5"/>
  <c r="E29" i="39"/>
  <c r="S7" i="5"/>
  <c r="B25" i="58"/>
  <c r="H29" i="39"/>
  <c r="E34" i="34"/>
  <c r="W150" i="5"/>
  <c r="W282" i="5"/>
  <c r="W383" i="5"/>
  <c r="W255" i="5"/>
  <c r="M55" i="49"/>
  <c r="K55" i="49" s="1"/>
  <c r="J48" i="50" s="1"/>
  <c r="N55" i="49"/>
  <c r="L48" i="50" s="1"/>
  <c r="M109" i="49"/>
  <c r="K109" i="49" s="1"/>
  <c r="J102" i="50" s="1"/>
  <c r="N103" i="49"/>
  <c r="L96" i="50" s="1"/>
  <c r="M103" i="49"/>
  <c r="K103" i="49" s="1"/>
  <c r="J96" i="50" s="1"/>
  <c r="M71" i="49"/>
  <c r="K71" i="49" s="1"/>
  <c r="J64" i="50" s="1"/>
  <c r="M37" i="49"/>
  <c r="K37" i="49" s="1"/>
  <c r="J30" i="50" s="1"/>
  <c r="N37" i="49"/>
  <c r="L30" i="50" s="1"/>
  <c r="M66" i="49"/>
  <c r="K66" i="49" s="1"/>
  <c r="J59" i="50" s="1"/>
  <c r="M111" i="49"/>
  <c r="K111" i="49" s="1"/>
  <c r="J104" i="50" s="1"/>
  <c r="N111" i="49"/>
  <c r="L104" i="50" s="1"/>
  <c r="M47" i="49"/>
  <c r="K47" i="49" s="1"/>
  <c r="J40" i="50" s="1"/>
  <c r="N47" i="49"/>
  <c r="L40" i="50" s="1"/>
  <c r="M102" i="49"/>
  <c r="K102" i="49" s="1"/>
  <c r="J95" i="50" s="1"/>
  <c r="N102" i="49"/>
  <c r="L95" i="50" s="1"/>
  <c r="N52" i="49"/>
  <c r="L45" i="50" s="1"/>
  <c r="M52" i="49"/>
  <c r="K52" i="49" s="1"/>
  <c r="J45" i="50" s="1"/>
  <c r="M78" i="49"/>
  <c r="K78" i="49" s="1"/>
  <c r="J71" i="50" s="1"/>
  <c r="M18" i="49"/>
  <c r="K18" i="49" s="1"/>
  <c r="J11" i="50" s="1"/>
  <c r="M98" i="49"/>
  <c r="K98" i="49" s="1"/>
  <c r="J91" i="50" s="1"/>
  <c r="N77" i="49"/>
  <c r="L70" i="50" s="1"/>
  <c r="M77" i="49"/>
  <c r="K77" i="49" s="1"/>
  <c r="J70" i="50" s="1"/>
  <c r="W250" i="5"/>
  <c r="W224" i="5"/>
  <c r="W219" i="5"/>
  <c r="W270" i="5"/>
  <c r="W94" i="5"/>
  <c r="W167" i="5"/>
  <c r="W369" i="5"/>
  <c r="W163" i="5"/>
  <c r="M111" i="60"/>
  <c r="K111" i="60" s="1"/>
  <c r="N111" i="60"/>
  <c r="N54" i="60"/>
  <c r="M54" i="60"/>
  <c r="K54" i="60" s="1"/>
  <c r="N40" i="60"/>
  <c r="M40" i="60"/>
  <c r="K40" i="60" s="1"/>
  <c r="M46" i="60"/>
  <c r="K46" i="60" s="1"/>
  <c r="N46" i="60"/>
  <c r="M68" i="60"/>
  <c r="K68" i="60" s="1"/>
  <c r="N68" i="60"/>
  <c r="M86" i="60"/>
  <c r="K86" i="60" s="1"/>
  <c r="N86" i="60"/>
  <c r="M97" i="60"/>
  <c r="K97" i="60" s="1"/>
  <c r="N97" i="60"/>
  <c r="N23" i="60"/>
  <c r="M23" i="60"/>
  <c r="K23" i="60" s="1"/>
  <c r="N72" i="60"/>
  <c r="M72" i="60"/>
  <c r="K72" i="60" s="1"/>
  <c r="M53" i="60"/>
  <c r="K53" i="60" s="1"/>
  <c r="N53" i="60"/>
  <c r="W268" i="5"/>
  <c r="W297" i="5"/>
  <c r="W123" i="5"/>
  <c r="W18" i="5"/>
  <c r="W345" i="5"/>
  <c r="W285" i="5"/>
  <c r="W27" i="5"/>
  <c r="W365" i="5"/>
  <c r="W378" i="5"/>
  <c r="W128" i="5"/>
  <c r="W298" i="5"/>
  <c r="W139" i="5"/>
  <c r="W70" i="5"/>
  <c r="W71" i="5"/>
  <c r="W191" i="5"/>
  <c r="W196" i="5"/>
  <c r="W225" i="5"/>
  <c r="W294" i="5"/>
  <c r="O104" i="63"/>
  <c r="M104" i="63" s="1"/>
  <c r="O103" i="63"/>
  <c r="M103" i="63" s="1"/>
  <c r="P103" i="63"/>
  <c r="O42" i="63"/>
  <c r="M42" i="63" s="1"/>
  <c r="P19" i="63"/>
  <c r="O19" i="63"/>
  <c r="M19" i="63" s="1"/>
  <c r="O28" i="63"/>
  <c r="M28" i="63" s="1"/>
  <c r="O49" i="63"/>
  <c r="M49" i="63" s="1"/>
  <c r="O26" i="63"/>
  <c r="M26" i="63" s="1"/>
  <c r="O41" i="63"/>
  <c r="M41" i="63" s="1"/>
  <c r="O34" i="63"/>
  <c r="M34" i="63" s="1"/>
  <c r="P31" i="63"/>
  <c r="O31" i="63"/>
  <c r="M31" i="63" s="1"/>
  <c r="O45" i="63"/>
  <c r="M45" i="63" s="1"/>
  <c r="O70" i="63"/>
  <c r="M70" i="63" s="1"/>
  <c r="P70" i="63"/>
  <c r="O117" i="63"/>
  <c r="M117" i="63" s="1"/>
  <c r="O33" i="63"/>
  <c r="M33" i="63" s="1"/>
  <c r="O115" i="63"/>
  <c r="M115" i="63" s="1"/>
  <c r="O22" i="63"/>
  <c r="M22" i="63" s="1"/>
  <c r="P22" i="63"/>
  <c r="W347" i="5"/>
  <c r="W208" i="5"/>
  <c r="W202" i="5"/>
  <c r="W330" i="5"/>
  <c r="W324" i="5"/>
  <c r="W90" i="5"/>
  <c r="W354" i="5"/>
  <c r="W356" i="5"/>
  <c r="W40" i="5"/>
  <c r="W46" i="5"/>
  <c r="W295" i="5"/>
  <c r="W11" i="5"/>
  <c r="M101" i="49"/>
  <c r="K101" i="49" s="1"/>
  <c r="J94" i="50" s="1"/>
  <c r="M119" i="49"/>
  <c r="K119" i="49" s="1"/>
  <c r="J112" i="50" s="1"/>
  <c r="M85" i="49"/>
  <c r="K85" i="49" s="1"/>
  <c r="J78" i="50" s="1"/>
  <c r="N23" i="49"/>
  <c r="L16" i="50" s="1"/>
  <c r="M23" i="49"/>
  <c r="K23" i="49" s="1"/>
  <c r="J16" i="50" s="1"/>
  <c r="N90" i="49"/>
  <c r="L83" i="50" s="1"/>
  <c r="M90" i="49"/>
  <c r="K90" i="49" s="1"/>
  <c r="J83" i="50" s="1"/>
  <c r="N21" i="49"/>
  <c r="L14" i="50" s="1"/>
  <c r="M21" i="49"/>
  <c r="K21" i="49" s="1"/>
  <c r="J14" i="50" s="1"/>
  <c r="W215" i="5"/>
  <c r="W214" i="5"/>
  <c r="E40" i="34"/>
  <c r="H67" i="39"/>
  <c r="S8" i="5"/>
  <c r="E67" i="39"/>
  <c r="B63" i="58"/>
  <c r="W244" i="5"/>
  <c r="W59" i="5"/>
  <c r="W168" i="5"/>
  <c r="W170" i="5"/>
  <c r="W351" i="5"/>
  <c r="W160" i="5"/>
  <c r="N90" i="60"/>
  <c r="M90" i="60"/>
  <c r="K90" i="60" s="1"/>
  <c r="M58" i="60"/>
  <c r="K58" i="60" s="1"/>
  <c r="N58" i="60"/>
  <c r="M49" i="60"/>
  <c r="K49" i="60" s="1"/>
  <c r="N49" i="60"/>
  <c r="N83" i="60"/>
  <c r="M83" i="60"/>
  <c r="K83" i="60" s="1"/>
  <c r="N114" i="60"/>
  <c r="M114" i="60"/>
  <c r="K114" i="60" s="1"/>
  <c r="M55" i="60"/>
  <c r="K55" i="60" s="1"/>
  <c r="N55" i="60"/>
  <c r="N88" i="60"/>
  <c r="M88" i="60"/>
  <c r="K88" i="60" s="1"/>
  <c r="N47" i="60"/>
  <c r="M47" i="60"/>
  <c r="K47" i="60" s="1"/>
  <c r="M26" i="60"/>
  <c r="K26" i="60" s="1"/>
  <c r="N26" i="60"/>
  <c r="N82" i="60"/>
  <c r="M82" i="60"/>
  <c r="K82" i="60" s="1"/>
  <c r="M52" i="60"/>
  <c r="K52" i="60" s="1"/>
  <c r="N52" i="60"/>
  <c r="M87" i="60"/>
  <c r="K87" i="60" s="1"/>
  <c r="N87" i="60"/>
  <c r="M29" i="60"/>
  <c r="K29" i="60" s="1"/>
  <c r="M50" i="60"/>
  <c r="K50" i="60" s="1"/>
  <c r="M121" i="60"/>
  <c r="M112" i="60"/>
  <c r="K112" i="60" s="1"/>
  <c r="N112" i="60"/>
  <c r="W116" i="5"/>
  <c r="W12" i="5"/>
  <c r="W15" i="5"/>
  <c r="W336" i="5"/>
  <c r="W305" i="5"/>
  <c r="W22" i="5"/>
  <c r="W35" i="5"/>
  <c r="W176" i="5"/>
  <c r="W360" i="5"/>
  <c r="W364" i="5"/>
  <c r="W136" i="5"/>
  <c r="W130" i="5"/>
  <c r="W296" i="5"/>
  <c r="W144" i="5"/>
  <c r="W69" i="5"/>
  <c r="W193" i="5"/>
  <c r="W195" i="5"/>
  <c r="W228" i="5"/>
  <c r="W226" i="5"/>
  <c r="O17" i="63"/>
  <c r="M17" i="63" s="1"/>
  <c r="P74" i="63"/>
  <c r="O74" i="63"/>
  <c r="M74" i="63" s="1"/>
  <c r="P113" i="63"/>
  <c r="O113" i="63"/>
  <c r="M113" i="63" s="1"/>
  <c r="O36" i="63"/>
  <c r="M36" i="63" s="1"/>
  <c r="P65" i="63"/>
  <c r="O65" i="63"/>
  <c r="M65" i="63" s="1"/>
  <c r="O106" i="63"/>
  <c r="M106" i="63" s="1"/>
  <c r="P97" i="63"/>
  <c r="O97" i="63"/>
  <c r="M97" i="63" s="1"/>
  <c r="O81" i="63"/>
  <c r="M81" i="63" s="1"/>
  <c r="O51" i="63"/>
  <c r="M51" i="63" s="1"/>
  <c r="O87" i="63"/>
  <c r="M87" i="63" s="1"/>
  <c r="P87" i="63"/>
  <c r="O78" i="63"/>
  <c r="M78" i="63" s="1"/>
  <c r="P92" i="63"/>
  <c r="O92" i="63"/>
  <c r="M92" i="63" s="1"/>
  <c r="W348" i="5"/>
  <c r="W201" i="5"/>
  <c r="W323" i="5"/>
  <c r="W327" i="5"/>
  <c r="W241" i="5"/>
  <c r="W359" i="5"/>
  <c r="W41" i="5"/>
  <c r="W73" i="5"/>
  <c r="W3" i="5"/>
  <c r="W138" i="5"/>
  <c r="M104" i="49"/>
  <c r="K104" i="49" s="1"/>
  <c r="J97" i="50" s="1"/>
  <c r="N104" i="49"/>
  <c r="L97" i="50" s="1"/>
  <c r="N83" i="49"/>
  <c r="L76" i="50" s="1"/>
  <c r="M83" i="49"/>
  <c r="K83" i="49" s="1"/>
  <c r="J76" i="50" s="1"/>
  <c r="M29" i="49"/>
  <c r="K29" i="49" s="1"/>
  <c r="J22" i="50" s="1"/>
  <c r="N29" i="49"/>
  <c r="L22" i="50" s="1"/>
  <c r="N24" i="49"/>
  <c r="L17" i="50" s="1"/>
  <c r="M24" i="49"/>
  <c r="K24" i="49" s="1"/>
  <c r="J17" i="50" s="1"/>
  <c r="W151" i="5"/>
  <c r="W106" i="5"/>
  <c r="W283" i="5"/>
  <c r="W92" i="5"/>
  <c r="W384" i="5"/>
  <c r="W84" i="5"/>
  <c r="M87" i="49"/>
  <c r="K87" i="49" s="1"/>
  <c r="J80" i="50" s="1"/>
  <c r="N87" i="49"/>
  <c r="L80" i="50" s="1"/>
  <c r="M123" i="49"/>
  <c r="K123" i="49" s="1"/>
  <c r="J116" i="50" s="1"/>
  <c r="N30" i="49"/>
  <c r="L23" i="50" s="1"/>
  <c r="M30" i="49"/>
  <c r="K30" i="49" s="1"/>
  <c r="J23" i="50" s="1"/>
  <c r="M58" i="49"/>
  <c r="K58" i="49" s="1"/>
  <c r="J51" i="50" s="1"/>
  <c r="N56" i="49"/>
  <c r="L49" i="50" s="1"/>
  <c r="M56" i="49"/>
  <c r="K56" i="49" s="1"/>
  <c r="J49" i="50" s="1"/>
  <c r="M22" i="49"/>
  <c r="K22" i="49" s="1"/>
  <c r="J15" i="50" s="1"/>
  <c r="N22" i="49"/>
  <c r="L15" i="50" s="1"/>
  <c r="N89" i="49"/>
  <c r="L82" i="50" s="1"/>
  <c r="M89" i="49"/>
  <c r="K89" i="49" s="1"/>
  <c r="J82" i="50" s="1"/>
  <c r="M64" i="49"/>
  <c r="K64" i="49" s="1"/>
  <c r="J57" i="50" s="1"/>
  <c r="M86" i="49"/>
  <c r="K86" i="49" s="1"/>
  <c r="J79" i="50" s="1"/>
  <c r="N86" i="49"/>
  <c r="L79" i="50" s="1"/>
  <c r="W145" i="5"/>
  <c r="W223" i="5"/>
  <c r="W218" i="5"/>
  <c r="W216" i="5"/>
  <c r="W274" i="5"/>
  <c r="W77" i="5"/>
  <c r="W51" i="5"/>
  <c r="W171" i="5"/>
  <c r="W172" i="5"/>
  <c r="W312" i="5"/>
  <c r="W162" i="5"/>
  <c r="M118" i="60"/>
  <c r="K118" i="60" s="1"/>
  <c r="N118" i="60"/>
  <c r="M120" i="60"/>
  <c r="K120" i="60" s="1"/>
  <c r="N64" i="60"/>
  <c r="M64" i="60"/>
  <c r="K64" i="60" s="1"/>
  <c r="M56" i="60"/>
  <c r="K56" i="60" s="1"/>
  <c r="N56" i="60"/>
  <c r="M122" i="60"/>
  <c r="K122" i="60" s="1"/>
  <c r="N106" i="60"/>
  <c r="M106" i="60"/>
  <c r="K106" i="60" s="1"/>
  <c r="M115" i="60"/>
  <c r="K115" i="60" s="1"/>
  <c r="N115" i="60"/>
  <c r="M18" i="60"/>
  <c r="K18" i="60" s="1"/>
  <c r="N18" i="60"/>
  <c r="M119" i="60"/>
  <c r="K119" i="60" s="1"/>
  <c r="N91" i="60"/>
  <c r="M91" i="60"/>
  <c r="K91" i="60" s="1"/>
  <c r="N94" i="60"/>
  <c r="M94" i="60"/>
  <c r="K94" i="60" s="1"/>
  <c r="M17" i="60"/>
  <c r="K17" i="60" s="1"/>
  <c r="N17" i="60"/>
  <c r="W251" i="5"/>
  <c r="W264" i="5"/>
  <c r="W124" i="5"/>
  <c r="W13" i="5"/>
  <c r="W343" i="5"/>
  <c r="W338" i="5"/>
  <c r="W310" i="5"/>
  <c r="W366" i="5"/>
  <c r="W375" i="5"/>
  <c r="W377" i="5"/>
  <c r="W80" i="5"/>
  <c r="W293" i="5"/>
  <c r="W65" i="5"/>
  <c r="W66" i="5"/>
  <c r="W60" i="5"/>
  <c r="W188" i="5"/>
  <c r="W242" i="5"/>
  <c r="O95" i="63"/>
  <c r="M95" i="63" s="1"/>
  <c r="O21" i="63"/>
  <c r="M21" i="63" s="1"/>
  <c r="P21" i="63"/>
  <c r="O16" i="63"/>
  <c r="M16" i="63" s="1"/>
  <c r="P16" i="63"/>
  <c r="P59" i="63"/>
  <c r="O59" i="63"/>
  <c r="M59" i="63" s="1"/>
  <c r="P38" i="63"/>
  <c r="O38" i="63"/>
  <c r="M38" i="63" s="1"/>
  <c r="P48" i="63"/>
  <c r="O48" i="63"/>
  <c r="M48" i="63" s="1"/>
  <c r="P20" i="63"/>
  <c r="O20" i="63"/>
  <c r="M20" i="63" s="1"/>
  <c r="P88" i="63"/>
  <c r="O88" i="63"/>
  <c r="M88" i="63" s="1"/>
  <c r="O52" i="63"/>
  <c r="M52" i="63" s="1"/>
  <c r="P86" i="63"/>
  <c r="O86" i="63"/>
  <c r="M86" i="63" s="1"/>
  <c r="O72" i="63"/>
  <c r="M72" i="63" s="1"/>
  <c r="P72" i="63"/>
  <c r="O83" i="63"/>
  <c r="M83" i="63" s="1"/>
  <c r="P83" i="63"/>
  <c r="O76" i="63"/>
  <c r="M76" i="63" s="1"/>
  <c r="P76" i="63"/>
  <c r="O110" i="63"/>
  <c r="M110" i="63" s="1"/>
  <c r="P53" i="63"/>
  <c r="O53" i="63"/>
  <c r="M53" i="63" s="1"/>
  <c r="W290" i="5"/>
  <c r="W197" i="5"/>
  <c r="W205" i="5"/>
  <c r="W185" i="5"/>
  <c r="W325" i="5"/>
  <c r="W240" i="5"/>
  <c r="W358" i="5"/>
  <c r="W75" i="5"/>
  <c r="W320" i="5"/>
  <c r="W131" i="5"/>
  <c r="W42" i="5"/>
  <c r="W47" i="5"/>
  <c r="W253" i="5"/>
  <c r="W8" i="5"/>
  <c r="W279" i="5"/>
  <c r="N59" i="49"/>
  <c r="L52" i="50" s="1"/>
  <c r="M59" i="49"/>
  <c r="K59" i="49" s="1"/>
  <c r="J52" i="50" s="1"/>
  <c r="M105" i="49"/>
  <c r="K105" i="49" s="1"/>
  <c r="J98" i="50" s="1"/>
  <c r="N105" i="49"/>
  <c r="L98" i="50" s="1"/>
  <c r="W260" i="5"/>
  <c r="W155" i="5"/>
  <c r="W109" i="5"/>
  <c r="W112" i="5"/>
  <c r="W152" i="5"/>
  <c r="W149" i="5"/>
  <c r="W183" i="5"/>
  <c r="W258" i="5"/>
  <c r="W239" i="5"/>
  <c r="W380" i="5"/>
  <c r="M20" i="49"/>
  <c r="K20" i="49" s="1"/>
  <c r="J13" i="50" s="1"/>
  <c r="M16" i="49"/>
  <c r="K16" i="49" s="1"/>
  <c r="J9" i="50" s="1"/>
  <c r="N16" i="49"/>
  <c r="L9" i="50" s="1"/>
  <c r="M80" i="49"/>
  <c r="K80" i="49" s="1"/>
  <c r="J73" i="50" s="1"/>
  <c r="N112" i="49"/>
  <c r="L105" i="50" s="1"/>
  <c r="M112" i="49"/>
  <c r="K112" i="49" s="1"/>
  <c r="J105" i="50" s="1"/>
  <c r="M35" i="49"/>
  <c r="K35" i="49" s="1"/>
  <c r="J28" i="50" s="1"/>
  <c r="N35" i="49"/>
  <c r="L28" i="50" s="1"/>
  <c r="N95" i="49"/>
  <c r="L88" i="50" s="1"/>
  <c r="M95" i="49"/>
  <c r="K95" i="49" s="1"/>
  <c r="J88" i="50" s="1"/>
  <c r="M68" i="49"/>
  <c r="K68" i="49" s="1"/>
  <c r="J61" i="50" s="1"/>
  <c r="N68" i="49"/>
  <c r="L61" i="50" s="1"/>
  <c r="N46" i="49"/>
  <c r="L39" i="50" s="1"/>
  <c r="M46" i="49"/>
  <c r="K46" i="49" s="1"/>
  <c r="J39" i="50" s="1"/>
  <c r="M31" i="49"/>
  <c r="K31" i="49" s="1"/>
  <c r="J24" i="50" s="1"/>
  <c r="N31" i="49"/>
  <c r="L24" i="50" s="1"/>
  <c r="M42" i="49"/>
  <c r="K42" i="49" s="1"/>
  <c r="J35" i="50" s="1"/>
  <c r="N57" i="49"/>
  <c r="L50" i="50" s="1"/>
  <c r="M57" i="49"/>
  <c r="K57" i="49" s="1"/>
  <c r="J50" i="50" s="1"/>
  <c r="M70" i="49"/>
  <c r="K70" i="49" s="1"/>
  <c r="J63" i="50" s="1"/>
  <c r="W184" i="5"/>
  <c r="W211" i="5"/>
  <c r="W275" i="5"/>
  <c r="W58" i="5"/>
  <c r="W55" i="5"/>
  <c r="W174" i="5"/>
  <c r="W143" i="5"/>
  <c r="W308" i="5"/>
  <c r="B47" i="58"/>
  <c r="H51" i="39"/>
  <c r="H37" i="34"/>
  <c r="E51" i="39"/>
  <c r="S13" i="5"/>
  <c r="M41" i="60"/>
  <c r="K41" i="60" s="1"/>
  <c r="N41" i="60"/>
  <c r="M36" i="60"/>
  <c r="K36" i="60" s="1"/>
  <c r="N36" i="60"/>
  <c r="M103" i="60"/>
  <c r="K103" i="60" s="1"/>
  <c r="N103" i="60"/>
  <c r="N92" i="60"/>
  <c r="M92" i="60"/>
  <c r="K92" i="60" s="1"/>
  <c r="N84" i="60"/>
  <c r="M84" i="60"/>
  <c r="K84" i="60" s="1"/>
  <c r="N78" i="60"/>
  <c r="M78" i="60"/>
  <c r="K78" i="60" s="1"/>
  <c r="M65" i="60"/>
  <c r="K65" i="60" s="1"/>
  <c r="N65" i="60"/>
  <c r="M62" i="60"/>
  <c r="K62" i="60" s="1"/>
  <c r="M123" i="60"/>
  <c r="K123" i="60" s="1"/>
  <c r="M104" i="60"/>
  <c r="K104" i="60" s="1"/>
  <c r="M51" i="60"/>
  <c r="K51" i="60" s="1"/>
  <c r="M24" i="60"/>
  <c r="K24" i="60" s="1"/>
  <c r="W269" i="5"/>
  <c r="W117" i="5"/>
  <c r="W20" i="5"/>
  <c r="W17" i="5"/>
  <c r="W342" i="5"/>
  <c r="W346" i="5"/>
  <c r="W30" i="5"/>
  <c r="W26" i="5"/>
  <c r="W31" i="5"/>
  <c r="W370" i="5"/>
  <c r="W362" i="5"/>
  <c r="W125" i="5"/>
  <c r="W257" i="5"/>
  <c r="W303" i="5"/>
  <c r="W78" i="5"/>
  <c r="W72" i="5"/>
  <c r="W192" i="5"/>
  <c r="W229" i="5"/>
  <c r="W249" i="5"/>
  <c r="P90" i="63"/>
  <c r="O90" i="63"/>
  <c r="M90" i="63" s="1"/>
  <c r="O60" i="63"/>
  <c r="M60" i="63" s="1"/>
  <c r="P60" i="63"/>
  <c r="O69" i="63"/>
  <c r="M69" i="63" s="1"/>
  <c r="P69" i="63"/>
  <c r="O84" i="63"/>
  <c r="M84" i="63" s="1"/>
  <c r="P18" i="63"/>
  <c r="O18" i="63"/>
  <c r="M18" i="63" s="1"/>
  <c r="O62" i="63"/>
  <c r="M62" i="63" s="1"/>
  <c r="P73" i="63"/>
  <c r="O73" i="63"/>
  <c r="M73" i="63" s="1"/>
  <c r="O111" i="63"/>
  <c r="M111" i="63" s="1"/>
  <c r="P111" i="63"/>
  <c r="P93" i="63"/>
  <c r="O93" i="63"/>
  <c r="M93" i="63" s="1"/>
  <c r="P77" i="63"/>
  <c r="O77" i="63"/>
  <c r="M77" i="63" s="1"/>
  <c r="O82" i="63"/>
  <c r="M82" i="63" s="1"/>
  <c r="P50" i="63"/>
  <c r="O50" i="63"/>
  <c r="M50" i="63" s="1"/>
  <c r="O105" i="63"/>
  <c r="M105" i="63" s="1"/>
  <c r="O24" i="63"/>
  <c r="M24" i="63" s="1"/>
  <c r="O43" i="63"/>
  <c r="M43" i="63" s="1"/>
  <c r="O94" i="63"/>
  <c r="M94" i="63" s="1"/>
  <c r="P94" i="63"/>
  <c r="W304" i="5"/>
  <c r="W206" i="5"/>
  <c r="W203" i="5"/>
  <c r="W187" i="5"/>
  <c r="W332" i="5"/>
  <c r="W334" i="5"/>
  <c r="W178" i="5"/>
  <c r="W74" i="5"/>
  <c r="W319" i="5"/>
  <c r="W134" i="5"/>
  <c r="H29" i="34"/>
  <c r="H34" i="39"/>
  <c r="E34" i="39"/>
  <c r="B30" i="58"/>
  <c r="S12" i="5"/>
  <c r="W9" i="5"/>
  <c r="N75" i="49"/>
  <c r="L68" i="50" s="1"/>
  <c r="M75" i="49"/>
  <c r="K75" i="49" s="1"/>
  <c r="J68" i="50" s="1"/>
  <c r="M27" i="49"/>
  <c r="K27" i="49" s="1"/>
  <c r="J20" i="50" s="1"/>
  <c r="N41" i="49"/>
  <c r="L34" i="50" s="1"/>
  <c r="M41" i="49"/>
  <c r="K41" i="49" s="1"/>
  <c r="J34" i="50" s="1"/>
  <c r="M72" i="49"/>
  <c r="K72" i="49" s="1"/>
  <c r="J65" i="50" s="1"/>
  <c r="W289" i="5"/>
  <c r="W220" i="5"/>
  <c r="W213" i="5"/>
  <c r="W272" i="5"/>
  <c r="W53" i="5"/>
  <c r="W52" i="5"/>
  <c r="W173" i="5"/>
  <c r="W165" i="5"/>
  <c r="W132" i="5"/>
  <c r="M77" i="60"/>
  <c r="K77" i="60" s="1"/>
  <c r="N77" i="60"/>
  <c r="M93" i="60"/>
  <c r="K93" i="60" s="1"/>
  <c r="N93" i="60"/>
  <c r="N59" i="60"/>
  <c r="M59" i="60"/>
  <c r="K59" i="60" s="1"/>
  <c r="M66" i="60"/>
  <c r="K66" i="60" s="1"/>
  <c r="M67" i="60"/>
  <c r="K67" i="60" s="1"/>
  <c r="N67" i="60"/>
  <c r="M34" i="60"/>
  <c r="K34" i="60" s="1"/>
  <c r="N80" i="60"/>
  <c r="M80" i="60"/>
  <c r="K80" i="60" s="1"/>
  <c r="M22" i="60"/>
  <c r="K22" i="60" s="1"/>
  <c r="N22" i="60"/>
  <c r="M76" i="60"/>
  <c r="K76" i="60" s="1"/>
  <c r="N89" i="60"/>
  <c r="M89" i="60"/>
  <c r="K89" i="60" s="1"/>
  <c r="M31" i="60"/>
  <c r="K31" i="60" s="1"/>
  <c r="N31" i="60"/>
  <c r="M20" i="60"/>
  <c r="K20" i="60" s="1"/>
  <c r="N20" i="60"/>
  <c r="M117" i="60"/>
  <c r="K117" i="60" s="1"/>
  <c r="W266" i="5"/>
  <c r="W118" i="5"/>
  <c r="W14" i="5"/>
  <c r="W344" i="5"/>
  <c r="W24" i="5"/>
  <c r="W29" i="5"/>
  <c r="W371" i="5"/>
  <c r="W361" i="5"/>
  <c r="W373" i="5"/>
  <c r="E72" i="39"/>
  <c r="H72" i="39"/>
  <c r="S10" i="5"/>
  <c r="H17" i="34"/>
  <c r="B68" i="58"/>
  <c r="W300" i="5"/>
  <c r="W63" i="5"/>
  <c r="W368" i="5"/>
  <c r="W194" i="5"/>
  <c r="W227" i="5"/>
  <c r="W246" i="5"/>
  <c r="O64" i="63"/>
  <c r="M64" i="63" s="1"/>
  <c r="O98" i="63"/>
  <c r="M98" i="63" s="1"/>
  <c r="P98" i="63"/>
  <c r="P79" i="63"/>
  <c r="O79" i="63"/>
  <c r="M79" i="63" s="1"/>
  <c r="P75" i="63"/>
  <c r="O75" i="63"/>
  <c r="M75" i="63" s="1"/>
  <c r="O32" i="63"/>
  <c r="M32" i="63" s="1"/>
  <c r="O63" i="63"/>
  <c r="M63" i="63" s="1"/>
  <c r="O29" i="63"/>
  <c r="M29" i="63" s="1"/>
  <c r="P29" i="63"/>
  <c r="W199" i="5"/>
  <c r="W200" i="5"/>
  <c r="W204" i="5"/>
  <c r="W350" i="5"/>
  <c r="W331" i="5"/>
  <c r="W111" i="5"/>
  <c r="W256" i="5"/>
  <c r="W248" i="5"/>
  <c r="W38" i="5"/>
  <c r="W37" i="5"/>
  <c r="W2" i="5"/>
  <c r="W237" i="5"/>
  <c r="W96" i="5"/>
  <c r="W100" i="5"/>
  <c r="W235" i="5"/>
  <c r="W236" i="5"/>
  <c r="W232" i="5"/>
  <c r="W233" i="5"/>
  <c r="W181" i="5"/>
  <c r="W98" i="5"/>
  <c r="W234" i="5"/>
  <c r="W231" i="5"/>
  <c r="W95" i="5"/>
  <c r="W101" i="5"/>
  <c r="W99" i="5"/>
  <c r="W102" i="5"/>
  <c r="W97" i="5"/>
  <c r="W238" i="5"/>
  <c r="W7" i="5"/>
  <c r="W79" i="5"/>
  <c r="W372" i="5"/>
  <c r="M67" i="49"/>
  <c r="K67" i="49" s="1"/>
  <c r="J60" i="50" s="1"/>
  <c r="N67" i="49"/>
  <c r="L60" i="50" s="1"/>
  <c r="W262" i="5"/>
  <c r="W352" i="5"/>
  <c r="W277" i="5"/>
  <c r="W281" i="5"/>
  <c r="W381" i="5"/>
  <c r="W382" i="5"/>
  <c r="W87" i="5"/>
  <c r="W88" i="5"/>
  <c r="M79" i="49"/>
  <c r="K79" i="49" s="1"/>
  <c r="J72" i="50" s="1"/>
  <c r="N79" i="49"/>
  <c r="L72" i="50" s="1"/>
  <c r="N50" i="49"/>
  <c r="L43" i="50" s="1"/>
  <c r="M50" i="49"/>
  <c r="K50" i="49" s="1"/>
  <c r="J43" i="50" s="1"/>
  <c r="M32" i="49"/>
  <c r="K32" i="49" s="1"/>
  <c r="J25" i="50" s="1"/>
  <c r="N32" i="49"/>
  <c r="L25" i="50" s="1"/>
  <c r="M17" i="49"/>
  <c r="K17" i="49" s="1"/>
  <c r="J10" i="50" s="1"/>
  <c r="N17" i="49"/>
  <c r="L10" i="50" s="1"/>
  <c r="M94" i="49"/>
  <c r="K94" i="49" s="1"/>
  <c r="J87" i="50" s="1"/>
  <c r="N94" i="49"/>
  <c r="L87" i="50" s="1"/>
  <c r="M81" i="49"/>
  <c r="K81" i="49" s="1"/>
  <c r="J74" i="50" s="1"/>
  <c r="N61" i="49"/>
  <c r="L54" i="50" s="1"/>
  <c r="M61" i="49"/>
  <c r="K61" i="49" s="1"/>
  <c r="J54" i="50" s="1"/>
  <c r="M38" i="49"/>
  <c r="K38" i="49" s="1"/>
  <c r="J31" i="50" s="1"/>
  <c r="N38" i="49"/>
  <c r="L31" i="50" s="1"/>
  <c r="M84" i="49"/>
  <c r="K84" i="49" s="1"/>
  <c r="J77" i="50" s="1"/>
  <c r="N51" i="49"/>
  <c r="L44" i="50" s="1"/>
  <c r="M51" i="49"/>
  <c r="K51" i="49" s="1"/>
  <c r="J44" i="50" s="1"/>
  <c r="M19" i="49"/>
  <c r="K19" i="49" s="1"/>
  <c r="J12" i="50" s="1"/>
  <c r="N19" i="49"/>
  <c r="L12" i="50" s="1"/>
  <c r="N34" i="49"/>
  <c r="L27" i="50" s="1"/>
  <c r="M34" i="49"/>
  <c r="K34" i="49" s="1"/>
  <c r="J27" i="50" s="1"/>
  <c r="N82" i="49"/>
  <c r="L75" i="50" s="1"/>
  <c r="M82" i="49"/>
  <c r="K82" i="49" s="1"/>
  <c r="J75" i="50" s="1"/>
  <c r="M93" i="49"/>
  <c r="K93" i="49" s="1"/>
  <c r="J86" i="50" s="1"/>
  <c r="N93" i="49"/>
  <c r="L86" i="50" s="1"/>
  <c r="W286" i="5"/>
  <c r="W135" i="5"/>
  <c r="W222" i="5"/>
  <c r="W221" i="5"/>
  <c r="W217" i="5"/>
  <c r="W271" i="5"/>
  <c r="W50" i="5"/>
  <c r="W166" i="5"/>
  <c r="W169" i="5"/>
  <c r="W161" i="5"/>
  <c r="W91" i="5"/>
  <c r="M73" i="60"/>
  <c r="K73" i="60" s="1"/>
  <c r="N73" i="60"/>
  <c r="M30" i="60"/>
  <c r="K30" i="60" s="1"/>
  <c r="N30" i="60"/>
  <c r="M69" i="60"/>
  <c r="K69" i="60" s="1"/>
  <c r="N85" i="60"/>
  <c r="M85" i="60"/>
  <c r="K85" i="60" s="1"/>
  <c r="M100" i="60"/>
  <c r="K100" i="60" s="1"/>
  <c r="N100" i="60"/>
  <c r="M95" i="60"/>
  <c r="K95" i="60" s="1"/>
  <c r="N95" i="60"/>
  <c r="N27" i="60"/>
  <c r="M27" i="60"/>
  <c r="K27" i="60" s="1"/>
  <c r="N16" i="60"/>
  <c r="M16" i="60"/>
  <c r="K16" i="60" s="1"/>
  <c r="N107" i="60"/>
  <c r="M107" i="60"/>
  <c r="K107" i="60" s="1"/>
  <c r="M35" i="60"/>
  <c r="K35" i="60" s="1"/>
  <c r="N35" i="60"/>
  <c r="W122" i="5"/>
  <c r="W19" i="5"/>
  <c r="W16" i="5"/>
  <c r="W341" i="5"/>
  <c r="W23" i="5"/>
  <c r="W36" i="5"/>
  <c r="W291" i="5"/>
  <c r="W245" i="5"/>
  <c r="W127" i="5"/>
  <c r="W299" i="5"/>
  <c r="W67" i="5"/>
  <c r="W62" i="5"/>
  <c r="W313" i="5"/>
  <c r="W190" i="5"/>
  <c r="W292" i="5"/>
  <c r="W140" i="5"/>
  <c r="P91" i="63"/>
  <c r="O91" i="63"/>
  <c r="M91" i="63" s="1"/>
  <c r="O56" i="63"/>
  <c r="M56" i="63" s="1"/>
  <c r="P56" i="63"/>
  <c r="P67" i="63"/>
  <c r="O67" i="63"/>
  <c r="M67" i="63" s="1"/>
  <c r="O46" i="63"/>
  <c r="M46" i="63" s="1"/>
  <c r="O58" i="63"/>
  <c r="M58" i="63" s="1"/>
  <c r="P58" i="63"/>
  <c r="O80" i="63"/>
  <c r="M80" i="63" s="1"/>
  <c r="P80" i="63"/>
  <c r="P100" i="63"/>
  <c r="O100" i="63"/>
  <c r="M100" i="63" s="1"/>
  <c r="O47" i="63"/>
  <c r="M47" i="63" s="1"/>
  <c r="P47" i="63"/>
  <c r="W182" i="5"/>
  <c r="W198" i="5"/>
  <c r="W147" i="5"/>
  <c r="W287" i="5"/>
  <c r="W329" i="5"/>
  <c r="W326" i="5"/>
  <c r="W137" i="5"/>
  <c r="W353" i="5"/>
  <c r="H80" i="39"/>
  <c r="E80" i="39"/>
  <c r="S11" i="5"/>
  <c r="H22" i="34"/>
  <c r="B76" i="58"/>
  <c r="W318" i="5"/>
  <c r="W243" i="5"/>
  <c r="W43" i="5"/>
  <c r="W45" i="5"/>
  <c r="W6" i="5"/>
  <c r="C8" i="38" l="1"/>
  <c r="D8" i="38" s="1"/>
  <c r="F11" i="38"/>
  <c r="G11" i="38" s="1"/>
  <c r="C10" i="38"/>
  <c r="D10" i="38" s="1"/>
  <c r="F9" i="38"/>
  <c r="G9" i="38" s="1"/>
  <c r="F10" i="38"/>
  <c r="G10" i="38" s="1"/>
  <c r="C11" i="38"/>
  <c r="D11" i="38" s="1"/>
  <c r="C9" i="38"/>
  <c r="D9" i="38" s="1"/>
  <c r="C13" i="38"/>
  <c r="D13" i="38" s="1"/>
  <c r="F23" i="38"/>
  <c r="G23" i="38" s="1"/>
  <c r="F15" i="38"/>
  <c r="G15" i="38" s="1"/>
  <c r="F16" i="38"/>
  <c r="G16" i="38" s="1"/>
  <c r="C26" i="38"/>
  <c r="D26" i="38" s="1"/>
  <c r="C36" i="38"/>
  <c r="D36" i="38" s="1"/>
  <c r="C35" i="38"/>
  <c r="D35" i="38" s="1"/>
  <c r="F37" i="38"/>
  <c r="G37" i="38" s="1"/>
  <c r="F27" i="38"/>
  <c r="G27" i="38" s="1"/>
  <c r="F26" i="38"/>
  <c r="G26" i="38" s="1"/>
  <c r="F22" i="38"/>
  <c r="G22" i="38" s="1"/>
  <c r="F18" i="38"/>
  <c r="G18" i="38" s="1"/>
  <c r="F33" i="38"/>
  <c r="G33" i="38" s="1"/>
  <c r="C31" i="38"/>
  <c r="D31" i="38" s="1"/>
  <c r="C22" i="38"/>
  <c r="D22" i="38" s="1"/>
  <c r="C18" i="38"/>
  <c r="D18" i="38" s="1"/>
  <c r="F12" i="38"/>
  <c r="G12" i="38" s="1"/>
  <c r="C27" i="38"/>
  <c r="D27" i="38" s="1"/>
  <c r="F29" i="38"/>
  <c r="G29" i="38" s="1"/>
  <c r="C33" i="38"/>
  <c r="D33" i="38" s="1"/>
  <c r="F35" i="38"/>
  <c r="G35" i="38" s="1"/>
  <c r="C16" i="38"/>
  <c r="D16" i="38" s="1"/>
  <c r="F28" i="38"/>
  <c r="G28" i="38" s="1"/>
  <c r="F13" i="38"/>
  <c r="G13" i="38" s="1"/>
  <c r="F14" i="38"/>
  <c r="G14" i="38" s="1"/>
  <c r="F38" i="38"/>
  <c r="G38" i="38" s="1"/>
  <c r="F31" i="38"/>
  <c r="G31" i="38" s="1"/>
  <c r="C23" i="38"/>
  <c r="D23" i="38" s="1"/>
  <c r="F24" i="38"/>
  <c r="G24" i="38" s="1"/>
  <c r="C15" i="38"/>
  <c r="D15" i="38" s="1"/>
  <c r="C24" i="38"/>
  <c r="D24" i="38" s="1"/>
  <c r="C34" i="38"/>
  <c r="D34" i="38" s="1"/>
  <c r="C38" i="38"/>
  <c r="D38" i="38" s="1"/>
  <c r="F36" i="38"/>
  <c r="G36" i="38" s="1"/>
  <c r="F21" i="38"/>
  <c r="G21" i="38" s="1"/>
  <c r="F17" i="38"/>
  <c r="G17" i="38" s="1"/>
  <c r="F25" i="38"/>
  <c r="G25" i="38" s="1"/>
  <c r="C25" i="38"/>
  <c r="D25" i="38" s="1"/>
  <c r="C29" i="38"/>
  <c r="D29" i="38" s="1"/>
  <c r="C37" i="38"/>
  <c r="D37" i="38" s="1"/>
  <c r="F32" i="38"/>
  <c r="G32" i="38" s="1"/>
  <c r="C12" i="38"/>
  <c r="D12" i="38" s="1"/>
  <c r="F19" i="38"/>
  <c r="G19" i="38" s="1"/>
  <c r="C19" i="38"/>
  <c r="D19" i="38" s="1"/>
  <c r="C17" i="38"/>
  <c r="D17" i="38" s="1"/>
  <c r="F39" i="38"/>
  <c r="G39" i="38" s="1"/>
  <c r="C30" i="38"/>
  <c r="D30" i="38" s="1"/>
  <c r="C39" i="38"/>
  <c r="D39" i="38" s="1"/>
  <c r="C28" i="38"/>
  <c r="D28" i="38" s="1"/>
  <c r="F20" i="38"/>
  <c r="G20" i="38" s="1"/>
  <c r="C20" i="38"/>
  <c r="D20" i="38" s="1"/>
  <c r="C21" i="38"/>
  <c r="D21" i="38" s="1"/>
  <c r="C32" i="38"/>
  <c r="D32" i="38" s="1"/>
  <c r="F30" i="38"/>
  <c r="G30" i="38" s="1"/>
  <c r="F34" i="38"/>
  <c r="G34" i="38" s="1"/>
  <c r="C14" i="38"/>
  <c r="D14" i="38" s="1"/>
  <c r="F8" i="38"/>
  <c r="G8" i="38" s="1"/>
</calcChain>
</file>

<file path=xl/sharedStrings.xml><?xml version="1.0" encoding="utf-8"?>
<sst xmlns="http://schemas.openxmlformats.org/spreadsheetml/2006/main" count="20658" uniqueCount="3880">
  <si>
    <t>RISK</t>
  </si>
  <si>
    <t>Taso</t>
  </si>
  <si>
    <t>Käytäntö</t>
  </si>
  <si>
    <t>Vastaus</t>
  </si>
  <si>
    <t>1a</t>
  </si>
  <si>
    <t>4 - Täysin toteutettu</t>
  </si>
  <si>
    <t>1b</t>
  </si>
  <si>
    <t>1c</t>
  </si>
  <si>
    <t>1d</t>
  </si>
  <si>
    <t>1e</t>
  </si>
  <si>
    <t>1f</t>
  </si>
  <si>
    <t>1g</t>
  </si>
  <si>
    <t>1h</t>
  </si>
  <si>
    <t>1i</t>
  </si>
  <si>
    <t>1j</t>
  </si>
  <si>
    <t>2a</t>
  </si>
  <si>
    <t>2b</t>
  </si>
  <si>
    <t>2c</t>
  </si>
  <si>
    <t>2d</t>
  </si>
  <si>
    <t>2e</t>
  </si>
  <si>
    <t>3a</t>
  </si>
  <si>
    <t>3b</t>
  </si>
  <si>
    <t>3c</t>
  </si>
  <si>
    <t>3d</t>
  </si>
  <si>
    <t>3e</t>
  </si>
  <si>
    <t>3f</t>
  </si>
  <si>
    <t>3g</t>
  </si>
  <si>
    <t>Domain</t>
  </si>
  <si>
    <t>DomainSub</t>
  </si>
  <si>
    <t>Practice</t>
  </si>
  <si>
    <t>PracticeShort</t>
  </si>
  <si>
    <t>PracticeMIL</t>
  </si>
  <si>
    <t>AnswerLevel</t>
  </si>
  <si>
    <t>AnswerBool</t>
  </si>
  <si>
    <t>H_taso</t>
  </si>
  <si>
    <t>H_käytäntöjä</t>
  </si>
  <si>
    <t>V2.0</t>
  </si>
  <si>
    <t>FINAL</t>
  </si>
  <si>
    <t>RISK-1</t>
  </si>
  <si>
    <t>RISK-1a</t>
  </si>
  <si>
    <t>RISK-1b</t>
  </si>
  <si>
    <t>RISK-1c</t>
  </si>
  <si>
    <t>RISK-2</t>
  </si>
  <si>
    <t>RISK-1d</t>
  </si>
  <si>
    <t>RISK-3</t>
  </si>
  <si>
    <t>RISK-1e</t>
  </si>
  <si>
    <t>ASSET</t>
  </si>
  <si>
    <t>RISK-1f</t>
  </si>
  <si>
    <t>ASSET-1</t>
  </si>
  <si>
    <t>RISK-1g</t>
  </si>
  <si>
    <t>ASSET-2</t>
  </si>
  <si>
    <t>RISK-1h</t>
  </si>
  <si>
    <t>ASSET-3</t>
  </si>
  <si>
    <t>ASSET-4</t>
  </si>
  <si>
    <t>CRITICAL</t>
  </si>
  <si>
    <t>ASSET-5</t>
  </si>
  <si>
    <t>RISK-2a</t>
  </si>
  <si>
    <t>ACCESS</t>
  </si>
  <si>
    <t>RISK-2b</t>
  </si>
  <si>
    <t>ACCESS-1</t>
  </si>
  <si>
    <t>RISK-2c</t>
  </si>
  <si>
    <t>ACCESS-2</t>
  </si>
  <si>
    <t>THREAT</t>
  </si>
  <si>
    <t>RISK-2d</t>
  </si>
  <si>
    <t>ACCESS-3</t>
  </si>
  <si>
    <t>SITUATION</t>
  </si>
  <si>
    <t>RISK-2e</t>
  </si>
  <si>
    <t>RESPONSE</t>
  </si>
  <si>
    <t>RISK-3a</t>
  </si>
  <si>
    <t>THREAT-1</t>
  </si>
  <si>
    <t>RISK-3b</t>
  </si>
  <si>
    <t>THREAT-2</t>
  </si>
  <si>
    <t>WORKFORCE</t>
  </si>
  <si>
    <t>RISK-3c</t>
  </si>
  <si>
    <t>THREAT-3</t>
  </si>
  <si>
    <t>ARCHITECTURE</t>
  </si>
  <si>
    <t>RISK-3d</t>
  </si>
  <si>
    <t>PROGRAM</t>
  </si>
  <si>
    <t>RISK-3e</t>
  </si>
  <si>
    <t>SITUATION-1</t>
  </si>
  <si>
    <t>RISK-3f</t>
  </si>
  <si>
    <t>SITUATION-2</t>
  </si>
  <si>
    <t>RISK-3g</t>
  </si>
  <si>
    <t>SITUATION-3</t>
  </si>
  <si>
    <t>ASSET-1a</t>
  </si>
  <si>
    <t>SITUATION-4</t>
  </si>
  <si>
    <t>ASSET-1b</t>
  </si>
  <si>
    <t>ASSET-1c</t>
  </si>
  <si>
    <t>RESPONSE-1</t>
  </si>
  <si>
    <t>ASSET-1d</t>
  </si>
  <si>
    <t>RESPONSE-2</t>
  </si>
  <si>
    <t>ASSET-1e</t>
  </si>
  <si>
    <t>RESPONSE-3</t>
  </si>
  <si>
    <t>ASSET-1f</t>
  </si>
  <si>
    <t>RESPONSE-4</t>
  </si>
  <si>
    <t>ASSET-2a</t>
  </si>
  <si>
    <t>ASSET-2b</t>
  </si>
  <si>
    <t>ASSET-2c</t>
  </si>
  <si>
    <t>ASSET-2d</t>
  </si>
  <si>
    <t>ASSET-2e</t>
  </si>
  <si>
    <t>ASSET-2f</t>
  </si>
  <si>
    <t>2f</t>
  </si>
  <si>
    <t>WORKFORCE-1</t>
  </si>
  <si>
    <t>ASSET-3a</t>
  </si>
  <si>
    <t>WORKFORCE-2</t>
  </si>
  <si>
    <t>ASSET-3b</t>
  </si>
  <si>
    <t>WORKFORCE-3</t>
  </si>
  <si>
    <t>ASSET-3c</t>
  </si>
  <si>
    <t>WORKFORCE-4</t>
  </si>
  <si>
    <t>ASSET-3d</t>
  </si>
  <si>
    <t>WORKFORCE-5</t>
  </si>
  <si>
    <t>ASSET-3e</t>
  </si>
  <si>
    <t>ASSET-3f</t>
  </si>
  <si>
    <t>ARCHITECTURE-1</t>
  </si>
  <si>
    <t>ASSET-4a</t>
  </si>
  <si>
    <t>4a</t>
  </si>
  <si>
    <t>ARCHITECTURE-2</t>
  </si>
  <si>
    <t>ASSET-4b</t>
  </si>
  <si>
    <t>4b</t>
  </si>
  <si>
    <t>ARCHITECTURE-3</t>
  </si>
  <si>
    <t>ASSET-4c</t>
  </si>
  <si>
    <t>4c</t>
  </si>
  <si>
    <t>ARCHITECTURE-4</t>
  </si>
  <si>
    <t>ASSET-4d</t>
  </si>
  <si>
    <t>4d</t>
  </si>
  <si>
    <t>ARCHITECTURE-5</t>
  </si>
  <si>
    <t>ASSET-4e</t>
  </si>
  <si>
    <t>4e</t>
  </si>
  <si>
    <t>ASSET-4f</t>
  </si>
  <si>
    <t>4f</t>
  </si>
  <si>
    <t>PROGRAM-1</t>
  </si>
  <si>
    <t>ASSET-5a</t>
  </si>
  <si>
    <t>5a</t>
  </si>
  <si>
    <t>PROGRAM-2</t>
  </si>
  <si>
    <t>ASSET-5b</t>
  </si>
  <si>
    <t>5b</t>
  </si>
  <si>
    <t>PROGRAM-3</t>
  </si>
  <si>
    <t>ASSET-5c</t>
  </si>
  <si>
    <t>5c</t>
  </si>
  <si>
    <t>ASSET-5d</t>
  </si>
  <si>
    <t>5d</t>
  </si>
  <si>
    <t>ASSET-5e</t>
  </si>
  <si>
    <t>5e</t>
  </si>
  <si>
    <t>ASSET-5f</t>
  </si>
  <si>
    <t>5f</t>
  </si>
  <si>
    <t>CRITICAL-1</t>
  </si>
  <si>
    <t>5g</t>
  </si>
  <si>
    <t>CRITICAL-2</t>
  </si>
  <si>
    <t>ACCESS-1a</t>
  </si>
  <si>
    <t>CRITICAL-3</t>
  </si>
  <si>
    <t>ACCESS-1b</t>
  </si>
  <si>
    <t>ACCESS-1c</t>
  </si>
  <si>
    <t>ACCESS-1d</t>
  </si>
  <si>
    <t>ACCESS-1e</t>
  </si>
  <si>
    <t>ACCESS-1f</t>
  </si>
  <si>
    <t>ACCESS-1g</t>
  </si>
  <si>
    <t>ACCESS-2a</t>
  </si>
  <si>
    <t>ACCESS-2b</t>
  </si>
  <si>
    <t>ACCESS-2c</t>
  </si>
  <si>
    <t>ACCESS-2d</t>
  </si>
  <si>
    <t>ACCESS-2e</t>
  </si>
  <si>
    <t>ACCESS-2f</t>
  </si>
  <si>
    <t>ACCESS-2g</t>
  </si>
  <si>
    <t>2g</t>
  </si>
  <si>
    <t>ACCESS-2h</t>
  </si>
  <si>
    <t>2h</t>
  </si>
  <si>
    <t>ACCESS-3a</t>
  </si>
  <si>
    <t>ACCESS-3b</t>
  </si>
  <si>
    <t>ACCESS-3c</t>
  </si>
  <si>
    <t>ACCESS-3d</t>
  </si>
  <si>
    <t>ACCESS-3e</t>
  </si>
  <si>
    <t>ACCESS-3f</t>
  </si>
  <si>
    <t>ACCESS-3g</t>
  </si>
  <si>
    <t>THREAT-1a</t>
  </si>
  <si>
    <t>THREAT-1b</t>
  </si>
  <si>
    <t>THREAT-1c</t>
  </si>
  <si>
    <t>THREAT-1d</t>
  </si>
  <si>
    <t>THREAT-1e</t>
  </si>
  <si>
    <t>THREAT-1f</t>
  </si>
  <si>
    <t>THREAT-1g</t>
  </si>
  <si>
    <t>THREAT-1h</t>
  </si>
  <si>
    <t>THREAT-1i</t>
  </si>
  <si>
    <t>THREAT-1j</t>
  </si>
  <si>
    <t>THREAT-1k</t>
  </si>
  <si>
    <t>1k</t>
  </si>
  <si>
    <t>THREAT-1l</t>
  </si>
  <si>
    <t>1l</t>
  </si>
  <si>
    <t>THREAT-2a</t>
  </si>
  <si>
    <t>THREAT-2b</t>
  </si>
  <si>
    <t>THREAT-2c</t>
  </si>
  <si>
    <t>THREAT-2d</t>
  </si>
  <si>
    <t>THREAT-2e</t>
  </si>
  <si>
    <t>THREAT-2f</t>
  </si>
  <si>
    <t>THREAT-2g</t>
  </si>
  <si>
    <t>THREAT-2h</t>
  </si>
  <si>
    <t>THREAT-2i</t>
  </si>
  <si>
    <t>2i</t>
  </si>
  <si>
    <t>THREAT-2j</t>
  </si>
  <si>
    <t>2j</t>
  </si>
  <si>
    <t>THREAT-2k</t>
  </si>
  <si>
    <t>2k</t>
  </si>
  <si>
    <t>2l</t>
  </si>
  <si>
    <t>2m</t>
  </si>
  <si>
    <t>THREAT-3a</t>
  </si>
  <si>
    <t>THREAT-3b</t>
  </si>
  <si>
    <t>THREAT-3c</t>
  </si>
  <si>
    <t>THREAT-3d</t>
  </si>
  <si>
    <t>THREAT-3e</t>
  </si>
  <si>
    <t>THREAT-3f</t>
  </si>
  <si>
    <t>SITUATION-1a</t>
  </si>
  <si>
    <t>SITUATION-1b</t>
  </si>
  <si>
    <t>SITUATION-1c</t>
  </si>
  <si>
    <t>SITUATION-1d</t>
  </si>
  <si>
    <t>SITUATION-2a</t>
  </si>
  <si>
    <t>SITUATION-2b</t>
  </si>
  <si>
    <t>SITUATION-2c</t>
  </si>
  <si>
    <t>SITUATION-2d</t>
  </si>
  <si>
    <t>SITUATION-2e</t>
  </si>
  <si>
    <t>SITUATION-2f</t>
  </si>
  <si>
    <t>SITUATION-2g</t>
  </si>
  <si>
    <t>SITUATION-2h</t>
  </si>
  <si>
    <t>SITUATION-2i</t>
  </si>
  <si>
    <t>SITUATION-2j</t>
  </si>
  <si>
    <t>SITUATION-3a</t>
  </si>
  <si>
    <t>SITUATION-3b</t>
  </si>
  <si>
    <t>SITUATION-3c</t>
  </si>
  <si>
    <t>SITUATION-3d</t>
  </si>
  <si>
    <t>SITUATION-3e</t>
  </si>
  <si>
    <t>SITUATION-3f</t>
  </si>
  <si>
    <t>SITUATION-3g</t>
  </si>
  <si>
    <t>3h</t>
  </si>
  <si>
    <t>SITUATION-4a</t>
  </si>
  <si>
    <t>SITUATION-4b</t>
  </si>
  <si>
    <t>SITUATION-4c</t>
  </si>
  <si>
    <t>SITUATION-4d</t>
  </si>
  <si>
    <t>SITUATION-4e</t>
  </si>
  <si>
    <t>SITUATION-4f</t>
  </si>
  <si>
    <t>4g</t>
  </si>
  <si>
    <t>RESPONSE-1a</t>
  </si>
  <si>
    <t>RESPONSE-1b</t>
  </si>
  <si>
    <t>RESPONSE-1c</t>
  </si>
  <si>
    <t>RESPONSE-1d</t>
  </si>
  <si>
    <t>RESPONSE-1e</t>
  </si>
  <si>
    <t>RESPONSE-1f</t>
  </si>
  <si>
    <t>RESPONSE-2a</t>
  </si>
  <si>
    <t>RESPONSE-2b</t>
  </si>
  <si>
    <t>RESPONSE-2c</t>
  </si>
  <si>
    <t>RESPONSE-2d</t>
  </si>
  <si>
    <t>RESPONSE-2e</t>
  </si>
  <si>
    <t>RESPONSE-2f</t>
  </si>
  <si>
    <t>RESPONSE-2g</t>
  </si>
  <si>
    <t>RESPONSE-2h</t>
  </si>
  <si>
    <t>RESPONSE-2i</t>
  </si>
  <si>
    <t>RESPONSE-3a</t>
  </si>
  <si>
    <t>RESPONSE-3b</t>
  </si>
  <si>
    <t>RESPONSE-3c</t>
  </si>
  <si>
    <t>RESPONSE-3d</t>
  </si>
  <si>
    <t>RESPONSE-3e</t>
  </si>
  <si>
    <t>RESPONSE-3f</t>
  </si>
  <si>
    <t>RESPONSE-3g</t>
  </si>
  <si>
    <t>RESPONSE-3h</t>
  </si>
  <si>
    <t>RESPONSE-3i</t>
  </si>
  <si>
    <t>3i</t>
  </si>
  <si>
    <t>RESPONSE-3j</t>
  </si>
  <si>
    <t>3j</t>
  </si>
  <si>
    <t>RESPONSE-4a</t>
  </si>
  <si>
    <t>RESPONSE-4b</t>
  </si>
  <si>
    <t>RESPONSE-4c</t>
  </si>
  <si>
    <t>RESPONSE-4d</t>
  </si>
  <si>
    <t>RESPONSE-4e</t>
  </si>
  <si>
    <t>RESPONSE-4f</t>
  </si>
  <si>
    <t>RESPONSE-4g</t>
  </si>
  <si>
    <t>WORKFORCE-1a</t>
  </si>
  <si>
    <t>WORKFORCE-1b</t>
  </si>
  <si>
    <t>WORKFORCE-1c</t>
  </si>
  <si>
    <t>WORKFORCE-1d</t>
  </si>
  <si>
    <t>WORKFORCE-1e</t>
  </si>
  <si>
    <t>WORKFORCE-1f</t>
  </si>
  <si>
    <t>WORKFORCE-2a</t>
  </si>
  <si>
    <t>WORKFORCE-2b</t>
  </si>
  <si>
    <t>WORKFORCE-2c</t>
  </si>
  <si>
    <t>WORKFORCE-2d</t>
  </si>
  <si>
    <t>WORKFORCE-2e</t>
  </si>
  <si>
    <t>WORKFORCE-2f</t>
  </si>
  <si>
    <t>WORKFORCE-3a</t>
  </si>
  <si>
    <t>WORKFORCE-3b</t>
  </si>
  <si>
    <t>WORKFORCE-3c</t>
  </si>
  <si>
    <t>WORKFORCE-3d</t>
  </si>
  <si>
    <t>WORKFORCE-3e</t>
  </si>
  <si>
    <t>WORKFORCE-3f</t>
  </si>
  <si>
    <t>WORKFORCE-4a</t>
  </si>
  <si>
    <t>WORKFORCE-4b</t>
  </si>
  <si>
    <t>WORKFORCE-4c</t>
  </si>
  <si>
    <t>WORKFORCE-4d</t>
  </si>
  <si>
    <t>WORKFORCE-4e</t>
  </si>
  <si>
    <t>WORKFORCE-5a</t>
  </si>
  <si>
    <t>WORKFORCE-5b</t>
  </si>
  <si>
    <t>WORKFORCE-5c</t>
  </si>
  <si>
    <t>WORKFORCE-5d</t>
  </si>
  <si>
    <t>WORKFORCE-5e</t>
  </si>
  <si>
    <t>WORKFORCE-5f</t>
  </si>
  <si>
    <t>ARCHITECTURE-1a</t>
  </si>
  <si>
    <t>ARCHITECTURE-1b</t>
  </si>
  <si>
    <t>ARCHITECTURE-1c</t>
  </si>
  <si>
    <t>ARCHITECTURE-1d</t>
  </si>
  <si>
    <t>ARCHITECTURE-1e</t>
  </si>
  <si>
    <t>ARCHITECTURE-1f</t>
  </si>
  <si>
    <t>ARCHITECTURE-1g</t>
  </si>
  <si>
    <t>ARCHITECTURE-1h</t>
  </si>
  <si>
    <t>ARCHITECTURE-1i</t>
  </si>
  <si>
    <t>ARCHITECTURE-2a</t>
  </si>
  <si>
    <t>ARCHITECTURE-2b</t>
  </si>
  <si>
    <t>ARCHITECTURE-2c</t>
  </si>
  <si>
    <t>ARCHITECTURE-3a</t>
  </si>
  <si>
    <t>ARCHITECTURE-3b</t>
  </si>
  <si>
    <t>ARCHITECTURE-3c</t>
  </si>
  <si>
    <t>ARCHITECTURE-3d</t>
  </si>
  <si>
    <t>ARCHITECTURE-4a</t>
  </si>
  <si>
    <t>ARCHITECTURE-4b</t>
  </si>
  <si>
    <t>ARCHITECTURE-4c</t>
  </si>
  <si>
    <t>ARCHITECTURE-4d</t>
  </si>
  <si>
    <t>ARCHITECTURE-4e</t>
  </si>
  <si>
    <t>ARCHITECTURE-4f</t>
  </si>
  <si>
    <t>ARCHITECTURE-4g</t>
  </si>
  <si>
    <t>ARCHITECTURE-4h</t>
  </si>
  <si>
    <t>4h</t>
  </si>
  <si>
    <t>4i</t>
  </si>
  <si>
    <t>ARCHITECTURE-5a</t>
  </si>
  <si>
    <t>ARCHITECTURE-5b</t>
  </si>
  <si>
    <t>ARCHITECTURE-5c</t>
  </si>
  <si>
    <t>ARCHITECTURE-5d</t>
  </si>
  <si>
    <t>ARCHITECTURE-5e</t>
  </si>
  <si>
    <t>ARCHITECTURE-5f</t>
  </si>
  <si>
    <t>ARCHITECTURE-5g</t>
  </si>
  <si>
    <t>PROGRAM-1a</t>
  </si>
  <si>
    <t>PROGRAM-1b</t>
  </si>
  <si>
    <t>PROGRAM-1c</t>
  </si>
  <si>
    <t>PROGRAM-1d</t>
  </si>
  <si>
    <t>PROGRAM-1e</t>
  </si>
  <si>
    <t>PROGRAM-1f</t>
  </si>
  <si>
    <t>PROGRAM-1g</t>
  </si>
  <si>
    <t>PROGRAM-1h</t>
  </si>
  <si>
    <t>PROGRAM-2a</t>
  </si>
  <si>
    <t>PROGRAM-2b</t>
  </si>
  <si>
    <t>PROGRAM-2c</t>
  </si>
  <si>
    <t>PROGRAM-2d</t>
  </si>
  <si>
    <t>PROGRAM-2e</t>
  </si>
  <si>
    <t>PROGRAM-2f</t>
  </si>
  <si>
    <t>PROGRAM-2g</t>
  </si>
  <si>
    <t>PROGRAM-2h</t>
  </si>
  <si>
    <t>PROGRAM-2i</t>
  </si>
  <si>
    <t>PROGRAM-2j</t>
  </si>
  <si>
    <t>PROGRAM-2k</t>
  </si>
  <si>
    <t>PROGRAM-3a</t>
  </si>
  <si>
    <t>PROGRAM-3b</t>
  </si>
  <si>
    <t>PROGRAM-3c</t>
  </si>
  <si>
    <t>PROGRAM-3d</t>
  </si>
  <si>
    <t>PROGRAM-3e</t>
  </si>
  <si>
    <t>PROGRAM-3f</t>
  </si>
  <si>
    <t>3k</t>
  </si>
  <si>
    <t>CRITICAL-1a</t>
  </si>
  <si>
    <t>CRITICAL-1b</t>
  </si>
  <si>
    <t>CRITICAL-1c</t>
  </si>
  <si>
    <t>CRITICAL-1d</t>
  </si>
  <si>
    <t>CRITICAL-1e</t>
  </si>
  <si>
    <t>CRITICAL-1f</t>
  </si>
  <si>
    <t>CRITICAL-1g</t>
  </si>
  <si>
    <t>CRITICAL-1h</t>
  </si>
  <si>
    <t>CRITICAL-2a</t>
  </si>
  <si>
    <t>CRITICAL-2b</t>
  </si>
  <si>
    <t>CRITICAL-2c</t>
  </si>
  <si>
    <t>CRITICAL-2d</t>
  </si>
  <si>
    <t>CRITICAL-2e</t>
  </si>
  <si>
    <t>CRITICAL-2f</t>
  </si>
  <si>
    <t>CRITICAL-2g</t>
  </si>
  <si>
    <t>CRITICAL-2h</t>
  </si>
  <si>
    <t>CRITICAL-2i</t>
  </si>
  <si>
    <t>CRITICAL-2j</t>
  </si>
  <si>
    <t>CRITICAL-2k</t>
  </si>
  <si>
    <t>CRITICAL-3a</t>
  </si>
  <si>
    <t>CRITICAL-3b</t>
  </si>
  <si>
    <t>CRITICAL-3c</t>
  </si>
  <si>
    <t>CRITICAL-3d</t>
  </si>
  <si>
    <t>CRITICAL-3e</t>
  </si>
  <si>
    <t>CRITICAL-3f</t>
  </si>
  <si>
    <t>CRITICAL-3g</t>
  </si>
  <si>
    <t>CRITICAL-3h</t>
  </si>
  <si>
    <t>REF</t>
  </si>
  <si>
    <t>GEN-ANSWER</t>
  </si>
  <si>
    <t>GEN-COMMENT</t>
  </si>
  <si>
    <t>GEN-LEVEL</t>
  </si>
  <si>
    <t>GEN-PRACTICE</t>
  </si>
  <si>
    <t>RISK-0</t>
  </si>
  <si>
    <t>RISK-1-0</t>
  </si>
  <si>
    <t>RISK-2-0</t>
  </si>
  <si>
    <t>Management Activities</t>
  </si>
  <si>
    <t>RISK-3-0</t>
  </si>
  <si>
    <t>Institutionalization describes the extent to which a practice or activity is ingrained in an organization’s operations. The more deeply ingrained an activity, the more likely it is that the organization will continue to perform the practice over time, the practice will be retained under times of stress, and the outcomes of the practice will be consistent, repeatable, and of high quality.</t>
  </si>
  <si>
    <t>Adequate resources (people, funding, and tools) are provided to support activities in the RISK domain</t>
  </si>
  <si>
    <t>Personnel performing activities in the RISK domain have the skills and knowledge needed to perform their assigned responsibilities</t>
  </si>
  <si>
    <t>Comment</t>
  </si>
  <si>
    <t>"Level reached"- limit</t>
  </si>
  <si>
    <t>Result must be greater than the limit [%]</t>
  </si>
  <si>
    <t>Level labels</t>
  </si>
  <si>
    <t>Management report level 1 lower limit</t>
  </si>
  <si>
    <t>result &lt; this = LEVEL 0</t>
  </si>
  <si>
    <t>Management report level 2 lower limit</t>
  </si>
  <si>
    <t>result &lt; this = LEVEL 1</t>
  </si>
  <si>
    <t>Management report level 3 lower limit</t>
  </si>
  <si>
    <t>result &lt; this = LEVEL 2, result &gt;= this  = LEVEL 3</t>
  </si>
  <si>
    <t>Answer options</t>
  </si>
  <si>
    <t>2 - Osittain toteutettu</t>
  </si>
  <si>
    <t>3 - Enimmäkseen  toteutettu</t>
  </si>
  <si>
    <t>Critical Sector</t>
  </si>
  <si>
    <t>Elintarvikehuolto</t>
  </si>
  <si>
    <t>Energiahuolto</t>
  </si>
  <si>
    <t>Logistiikka</t>
  </si>
  <si>
    <t>Terveydenhuolto</t>
  </si>
  <si>
    <t>KYBERMITTARI</t>
  </si>
  <si>
    <t>Kriittisten palveluiden ja niiden riippuvuuksien tunnistaminen</t>
  </si>
  <si>
    <t>ASSET-0</t>
  </si>
  <si>
    <t>Manage IT and OT Asset Inventory</t>
  </si>
  <si>
    <t>ASSET-1-0</t>
  </si>
  <si>
    <t>Manage Information Asset Inventory</t>
  </si>
  <si>
    <t>ASSET-2-0</t>
  </si>
  <si>
    <t>Manage Asset Configuration</t>
  </si>
  <si>
    <t>ASSET-3-0</t>
  </si>
  <si>
    <t>Asset configurations are monitored for consistency with baselines throughout the assets’ lifecycles</t>
  </si>
  <si>
    <t>Manage Changes to Assets</t>
  </si>
  <si>
    <t>ASSET-4-0</t>
  </si>
  <si>
    <t>ASSET-5-0</t>
  </si>
  <si>
    <t>Adequate resources (people, funding, and tools) are provided to support activities in the ASSET domain</t>
  </si>
  <si>
    <t>Personnel performing activities in the ASSET domain have the skills and knowledge needed to perform their assigned responsibilities</t>
  </si>
  <si>
    <t>ACCESS-0</t>
  </si>
  <si>
    <t>Establish and Maintain Identities</t>
  </si>
  <si>
    <t>ACCESS-1-0</t>
  </si>
  <si>
    <t>Establishing and maintaining identities begins with the provisioning and deprovisioning (removing available identities when they are no longer required) of identities to entities. Entities may include individuals (internal or external to the organization) as well as devices, systems, or processes that require access to assets. In some cases, organizations may need to use shared identities. Management of shared identities may require compensatory measures to ensure an appropriate level of security. Maintenance of identities includes traceability (ensuring that all known identities are valid) as well as deprovisioning.</t>
  </si>
  <si>
    <t>Identities are deprovisioned, at least in an ad hoc manner, when no longer required</t>
  </si>
  <si>
    <t>Identities are deprovisioned within organization-defined time thresholds when no longer required</t>
  </si>
  <si>
    <t>ACCESS-2-0</t>
  </si>
  <si>
    <t>ACCESS-3-0</t>
  </si>
  <si>
    <t>Adequate resources (people, funding, and tools) are provided to support activities in the ACCESS domain</t>
  </si>
  <si>
    <t>Personnel performing activities in the ACCESS domain have the skills and knowledge needed to perform their assigned responsibilities</t>
  </si>
  <si>
    <t>Kyberturvallisuuden kypsyystaso</t>
  </si>
  <si>
    <t>ID</t>
  </si>
  <si>
    <t>Identification of Critical Services and their dependencies</t>
  </si>
  <si>
    <t>Organization provided services that are critical to the society (critical services), have been identified and documented.</t>
  </si>
  <si>
    <t>The data needed to provide the critical services, has been mapped and documented.</t>
  </si>
  <si>
    <t>The processes needed to provide the critical services, have been mapped and documented.</t>
  </si>
  <si>
    <t>The systems (IT and OT assets) needed to provide the critical services, have been mapped and documented.</t>
  </si>
  <si>
    <t>The facilities needed to provide the critical services, have been mapped and documented.</t>
  </si>
  <si>
    <t>The supply chain needed to provide the critical services, has been mapped and documented.</t>
  </si>
  <si>
    <t>The period of time how quickly the failure of resources (data, processes, systems, facilities, supply chain) needed by critical services, would have a significant impact on the normal operation of the society, has been determined and documented.</t>
  </si>
  <si>
    <t>The cascade effects across the society of a degraded or failed critical services have been identified and documented.</t>
  </si>
  <si>
    <t>Governance of Critical Services</t>
  </si>
  <si>
    <t>Kriittisten palveluiden hallinta</t>
  </si>
  <si>
    <t>Senior-level accountability for the security of resources needed for delivering critical services, and delegate decision-making authority appropriately and effectively, should exist. Risks to network and information systems related to the delivery of critical services should be considered in the context of other organisational risks.</t>
  </si>
  <si>
    <t>All resources (data, processes, systems, facilities, supply chain) that are needed to provide the services critical to the society, are within the scope of the organization's security management policies and processes.</t>
  </si>
  <si>
    <t>All resources (data, processes, systems, facilities, supply chain) that are needed to provide the services critical to the society, are within the scope of the organization's risk management policies and processes.</t>
  </si>
  <si>
    <t>Your organisation's approach and policy relating to the security of networks and information systems supporting the delivery of  services critical to the society, are owned and managed at board level. These are communicated, in a meaningful way, to risk management decision-makers across the organisation.</t>
  </si>
  <si>
    <t>Regular board discussions on the security of network and information systems supporting the delivery of your services critical to the society take place, based on timely and accurate information and informed by expert guidance.</t>
  </si>
  <si>
    <t>There is a board-level individual who has overall accountability for the security of networks and information systems needed by the critical services and drives regular discussion at board-level.</t>
  </si>
  <si>
    <t>Direction set at board level is translated into effective organisational practices that direct and control the security of the networks and information systems supporting your critical services.</t>
  </si>
  <si>
    <t>Senior management have visibility of key risk decisions made throughout the organisation.</t>
  </si>
  <si>
    <t>Risk management decision-makers understand their responsibilities for making effective and timely decisions in the context of the risk appetite regarding the essential service, as set by senior management.</t>
  </si>
  <si>
    <t>Risk management decision-making is delegated and escalated where necessary, across the organisation, to people who have the skills, knowledge, tools, and authority they need.</t>
  </si>
  <si>
    <t>Risk management decisions are periodically reviewed to ensure their continued relevance and validity.</t>
  </si>
  <si>
    <t>The risk management process takes into account the resources (data, processes, systems, facilities, supply chain), critical period of time and cascade effects.</t>
  </si>
  <si>
    <t>Minimisation of the impact of cyber security incidents on Critical Services</t>
  </si>
  <si>
    <t>There should be well-defined and tested incident management processes in place, that aim to ensure continuity of critical services in the event of system or service failure. Mitigation activities designed to contain or limit the impact of compromise are also in place, and are scaled based on the overall risk and impact.</t>
  </si>
  <si>
    <t>Your response plan covers all of your critical services.</t>
  </si>
  <si>
    <t>Your response plan comprehensively covers scenarios that are focused on likely impacts of known and well-understood attacks only.</t>
  </si>
  <si>
    <t>Your response plan is understood by all staff who are involved with your organisation's response function</t>
  </si>
  <si>
    <t>Your response plan is documented and shared with all relevant stakeholders</t>
  </si>
  <si>
    <t>Your incident response plan is based on a clear understanding of the security risks to the networks and information systems supporting your essential service .</t>
  </si>
  <si>
    <t>Your incident response plan is comprehensive (i.e. covers the complete lifecycle of an incident, roles and responsibilities, and reporting) and covers likely impacts of both known attack patterns and of possible attacks, previously unseen.</t>
  </si>
  <si>
    <t>Your incident response plan is documented and integrated with wider organisational business and supply chain response plans.</t>
  </si>
  <si>
    <t>Your incident response plan is communicated and understood by the business areas involved with the supply or maintenance of your essential services.</t>
  </si>
  <si>
    <t>Toimiala</t>
  </si>
  <si>
    <t>2. Huomattava systeeminen vaikutus</t>
  </si>
  <si>
    <t>ARCHITECTURE-0</t>
  </si>
  <si>
    <t>Establish and Maintain Cybersecurity Architecture Strategy and Program</t>
  </si>
  <si>
    <t>ARCHITECTURE-1-0</t>
  </si>
  <si>
    <t>A documented cybersecurity architecture is established and maintained that includes IT and OT systems and networks and aligns with system and asset categorization and prioritization</t>
  </si>
  <si>
    <t>The cybersecurity architecture strategy and program are aligned with the organization’s enterprise architecture strategy and program</t>
  </si>
  <si>
    <t>ARCHITECTURE-2-0</t>
  </si>
  <si>
    <t>ARCHITECTURE-3-0</t>
  </si>
  <si>
    <t>Implement Data Security as an Element of the Cybersecurity Architecture</t>
  </si>
  <si>
    <t>ARCHITECTURE-4-0</t>
  </si>
  <si>
    <t>ARCHITECTURE-5-0</t>
  </si>
  <si>
    <t>Adequate resources (people, funding, and tools) are provided to support activities in the ARCHITECTURE domain</t>
  </si>
  <si>
    <t>Personnel performing activities in the ARCHITECTURE domain have the skills and knowledge needed to perform their assigned responsibilities</t>
  </si>
  <si>
    <t>PROGRAM-0</t>
  </si>
  <si>
    <t>Establish Cybersecurity Program Strategy</t>
  </si>
  <si>
    <t>Kyberturvallisuusstrategia</t>
  </si>
  <si>
    <t>PROGRAM-1-0</t>
  </si>
  <si>
    <t>The cybersecurity program strategy is established as the foundation for the program. In its simplest form, the program strategy should include a list of cybersecurity objectives and a plan to meet them. At higher levels of maturity, the program strategy will be more complete and include priorities, a governance approach, structure and organization for the program, and more involvement by senior management in the design of the program.</t>
  </si>
  <si>
    <t>The cybersecurity program strategy defines the structure and organization of the cybersecurity program</t>
  </si>
  <si>
    <t>Sponsor Cybersecurity Program</t>
  </si>
  <si>
    <t>PROGRAM-2-0</t>
  </si>
  <si>
    <t>Sponsorship is important for implementing the program in accordance with the strategy. The fundamental form of sponsorship is to provide resources (people, tools, and funding). More advanced forms of sponsorship include visible involvement by senior leaders and designation of responsibility and authority for the program. Further, sponsorship includes organizational support for establishing and implementing policies or other organizational directives to guide the program.</t>
  </si>
  <si>
    <t>The cybersecurity program is established according to the cybersecurity program strategy</t>
  </si>
  <si>
    <t>Senior management sponsorship is provided for the development, maintenance, and enforcement of cybersecurity policies</t>
  </si>
  <si>
    <t>Stakeholders for cybersecurity program management activities are identified and involved</t>
  </si>
  <si>
    <t>The organization collaborates with external entities to contribute to the development and implementation of cybersecurity standards, guidelines, leading practices, lessons learned, and emerging technologies</t>
  </si>
  <si>
    <t>Address Cybersecurity in Continuity of Operations</t>
  </si>
  <si>
    <t>PROGRAM-3-0</t>
  </si>
  <si>
    <t>The assets and activities necessary to sustain minimum operations of the function are identified and documented in continuity plans</t>
  </si>
  <si>
    <t>The results of continuity plan testing or activation are compared to recovery objectives, and plans are improved accordingly</t>
  </si>
  <si>
    <t>Continuity plans are periodically reviewed and updated</t>
  </si>
  <si>
    <t>Personnel performing activities in the PROGRAM domain have the skills and knowledge needed to perform their assigned responsibilities</t>
  </si>
  <si>
    <t>THREAT-0</t>
  </si>
  <si>
    <t>THREAT-1-0</t>
  </si>
  <si>
    <t>Threat identification and response begins with collecting useful threat information from reliable sources, interpreting that information in the context of the organization and function, and responding to threats that have the means, motive, and opportunity to affect the delivery of services. A threat profile includes characterization of likely intent, capability, and target of threats to the function. The threat profile can be used to guide the identification of specific threats, the risk analysis process described in the Risk Management domain, and the building of the operational and cyber status described in the Situational Awareness domain.</t>
  </si>
  <si>
    <t>Threat information sources that collectively address all components of the threat profile are prioritized and monitored</t>
  </si>
  <si>
    <t>Identified threats are analyzed and prioritized and are addressed accordingly</t>
  </si>
  <si>
    <t>Reduce Cybersecurity Vulnerabilities</t>
  </si>
  <si>
    <t>THREAT-2-0</t>
  </si>
  <si>
    <t>Cybersecurity vulnerability information is gathered and interpreted for the function, at least in an ad hoc manner</t>
  </si>
  <si>
    <t>Cybersecurity vulnerability assessments are performed by parties that are independent of the operations of the function</t>
  </si>
  <si>
    <t>THREAT-3-0</t>
  </si>
  <si>
    <t>Adequate resources (people, funding, and tools) are provided to support activities in the THREAT domain</t>
  </si>
  <si>
    <t>Personnel performing activities in the THREAT domain have the skills and knowledge needed to perform their assigned responsibilities</t>
  </si>
  <si>
    <t>Tilannekuva</t>
  </si>
  <si>
    <t>SITUATION-0</t>
  </si>
  <si>
    <t>Perform Logging</t>
  </si>
  <si>
    <t>SITUATION-1-0</t>
  </si>
  <si>
    <t>Logging should be enabled based on an asset’s potential impact to the function. For example, the greater the potential impact of a compromised asset, the more data an organization might collect about the asset.</t>
  </si>
  <si>
    <t>Log data are being aggregated within the function</t>
  </si>
  <si>
    <t>Perform Monitoring</t>
  </si>
  <si>
    <t>SITUATION-2-0</t>
  </si>
  <si>
    <t>Monitoring and analysis requirements are established and maintained for the function and address timely review of event data</t>
  </si>
  <si>
    <t>Establish and Maintain Situational Awareness</t>
  </si>
  <si>
    <t>SITUATION-3-0</t>
  </si>
  <si>
    <t>Effectively communicating the operational and cybersecurity status to relevant decision makers is the essence of situational awareness (sometimes referred to as a common operating picture). While many situational awareness implementations may include visualization tools (e.g., dashboards, maps, and other graphical displays), they are not necessarily required to achieve the goal.</t>
  </si>
  <si>
    <t>Methods of communicating the current state of cybersecurity for the function are established and maintained</t>
  </si>
  <si>
    <t>Monitoring data are aggregated to provide an understanding of the operational state of the function</t>
  </si>
  <si>
    <t>Relevant information from across the organization is available to enhance situational awareness</t>
  </si>
  <si>
    <t>SITUATION-4-0</t>
  </si>
  <si>
    <t>Adequate resources (people, funding, and tools) are provided to support activities in the SITUATION domain</t>
  </si>
  <si>
    <t>Personnel performing activities in the SITUATION domain have the skills and knowledge needed to perform their assigned responsibilities</t>
  </si>
  <si>
    <t>RESPONSE-0</t>
  </si>
  <si>
    <t>Detect Cybersecurity Events</t>
  </si>
  <si>
    <t>RESPONSE-1-0</t>
  </si>
  <si>
    <t>Event information is correlated to support incident analysis by identifying patterns, trends, and other common features</t>
  </si>
  <si>
    <t>Analyze Cybersecurity Events and Declare Incidents</t>
  </si>
  <si>
    <t>RESPONSE-2-0</t>
  </si>
  <si>
    <t>Escalating cybersecurity events involves applying the criteria discussed in the Detect Cybersecurity Events objective to determine when an event should be escalated and when an incident should be declared. Both cybersecurity events and cybersecurity incidents should be managed according to a response plan. Cybersecurity events and declared incidents may trigger external obligations, including reporting to regulatory bodies or notifying customers. Correlating multiple cybersecurity events and incidents and other records may uncover systemic problems within the environment.</t>
  </si>
  <si>
    <t>Criteria for declaring cybersecurity incidents are established, at least in an ad hoc manner</t>
  </si>
  <si>
    <t>Cybersecurity events are analyzed to support the declaration of cybersecurity incidents, at least in an ad hoc manner</t>
  </si>
  <si>
    <t>Respond to Cybersecurity Events and Incidents</t>
  </si>
  <si>
    <t>RESPONSE-3-0</t>
  </si>
  <si>
    <t>RESPONSE-4-0</t>
  </si>
  <si>
    <t>Adequate resources (people, funding, and tools) are provided to support activities in the RESPONSE domain</t>
  </si>
  <si>
    <t>Personnel performing activities in the RESPONSE domain have the skills and knowledge needed to perform their assigned responsibilities</t>
  </si>
  <si>
    <t>WORKFORCE-0</t>
  </si>
  <si>
    <t>Assign Cybersecurity Responsibilities</t>
  </si>
  <si>
    <t>WORKFORCE-1-0</t>
  </si>
  <si>
    <t>Cybersecurity responsibilities for the function are identified, at least in an ad hoc manner</t>
  </si>
  <si>
    <t>Cybersecurity responsibilities are assigned to specific people, at least in an ad hoc manner</t>
  </si>
  <si>
    <t>Assigned cybersecurity responsibilities are managed to ensure adequacy and redundancy of coverage, including succession planning</t>
  </si>
  <si>
    <t>Develop Cybersecurity Workforce</t>
  </si>
  <si>
    <t>WORKFORCE-2-0</t>
  </si>
  <si>
    <t>Developing the cybersecurity workforce includes training and recruiting to address identified skill gaps. For example, hiring practices should ensure that recruiters and interviewers are aware of cybersecurity workforce needs. Also, personnel (and contractors) should receive periodic security awareness training to reduce their vulnerability to social engineering and other threats. The effectiveness of training and awareness activities should be evaluated, and improvements should be made as needed.</t>
  </si>
  <si>
    <t>Cybersecurity training is made available to personnel with assigned cybersecurity responsibilities, at least in an ad hoc manner</t>
  </si>
  <si>
    <t>Training programs include continuing education and professional development opportunities for personnel with significant cybersecurity responsibilities</t>
  </si>
  <si>
    <t>Implement Workforce Controls</t>
  </si>
  <si>
    <t>WORKFORCE-3-0</t>
  </si>
  <si>
    <t>Vetting is performed for all positions (including employees, vendors, and contractors) at a level commensurate with position risk</t>
  </si>
  <si>
    <t>A formal accountability process that includes disciplinary actions is implemented for personnel who fail to comply with established security policies and procedures</t>
  </si>
  <si>
    <t>Increase Cybersecurity Awareness</t>
  </si>
  <si>
    <t>WORKFORCE-4-0</t>
  </si>
  <si>
    <t>Cybersecurity awareness activities occur, at least in an ad hoc manner</t>
  </si>
  <si>
    <t>WORKFORCE-5-0</t>
  </si>
  <si>
    <t>Adequate resources (people, funding, and tools) are provided to support activities in the WORKFORCE domain</t>
  </si>
  <si>
    <t>Personnel performing activities in the WORKFORCE domain have the skills and knowledge needed to perform their assigned responsibilities</t>
  </si>
  <si>
    <t>Henkilöstö (sisäinen)</t>
  </si>
  <si>
    <t>Konsultointi</t>
  </si>
  <si>
    <t>Palvelut</t>
  </si>
  <si>
    <t>Yhteensä</t>
  </si>
  <si>
    <t>Suunniteltu</t>
  </si>
  <si>
    <t>Kategoria</t>
  </si>
  <si>
    <t>Category</t>
  </si>
  <si>
    <t>Kyberturvallisuusstrategia määrittelee organisaation kyberturvallisuustavoitteet.</t>
  </si>
  <si>
    <t>Critical Service Protection</t>
  </si>
  <si>
    <t>Organisaation tuottamat yhteiskunnalle kriittiset palvelut on tunnistettu ja dokumentoitu.</t>
  </si>
  <si>
    <t>MIL</t>
  </si>
  <si>
    <t>Answer</t>
  </si>
  <si>
    <t>Suomi</t>
  </si>
  <si>
    <t>English</t>
  </si>
  <si>
    <t>Svenska</t>
  </si>
  <si>
    <t>KYBERMITTARI-0</t>
  </si>
  <si>
    <t>1. Mild systemic impact</t>
  </si>
  <si>
    <t>1. Vähäinen systeeminen vaikutus</t>
  </si>
  <si>
    <t>3. Crippling systemic impact</t>
  </si>
  <si>
    <t>3. Rampauttava systeeminen vaikutus</t>
  </si>
  <si>
    <t>Scenario</t>
  </si>
  <si>
    <t>Kyberturvallisuuden arviointityökalu</t>
  </si>
  <si>
    <t>Function</t>
  </si>
  <si>
    <t>KM50</t>
  </si>
  <si>
    <t>KM60</t>
  </si>
  <si>
    <t>KM61</t>
  </si>
  <si>
    <t>INVEST</t>
  </si>
  <si>
    <t>2. Significant systemic impact</t>
  </si>
  <si>
    <t>Exporting results</t>
  </si>
  <si>
    <t>Management report (R1)</t>
  </si>
  <si>
    <t>TotMIL</t>
  </si>
  <si>
    <t>Kokonaisarvio</t>
  </si>
  <si>
    <t>Arvioinnin vetäjä</t>
  </si>
  <si>
    <t>Toiminto</t>
  </si>
  <si>
    <t>CRITICAL-0</t>
  </si>
  <si>
    <t>CRITICAL-1-0</t>
  </si>
  <si>
    <t>CRITICAL-2-0</t>
  </si>
  <si>
    <t>CRITICAL-3-0</t>
  </si>
  <si>
    <t>Kyberturvallisuuden investointien taso</t>
  </si>
  <si>
    <t>Arviointitulosten vienti</t>
  </si>
  <si>
    <t>C_name</t>
  </si>
  <si>
    <t>C_industry</t>
  </si>
  <si>
    <t>C_function</t>
  </si>
  <si>
    <t>C_securityclass</t>
  </si>
  <si>
    <t>Yhteensä (x 1 000 €)</t>
  </si>
  <si>
    <t>Ohjelmisto-lisenssit</t>
  </si>
  <si>
    <t>Laite-investoinnit</t>
  </si>
  <si>
    <t>Tiedon luokittelu</t>
  </si>
  <si>
    <t>Finanssiala</t>
  </si>
  <si>
    <t>Elintarvike - Alkutuotanto</t>
  </si>
  <si>
    <t>Elintarvike - Elintarviketeollisuus</t>
  </si>
  <si>
    <t>Elintarvike - Kauppa ja jakelu</t>
  </si>
  <si>
    <t>Elintarvike - Muu</t>
  </si>
  <si>
    <t>Energia - Voimatalous</t>
  </si>
  <si>
    <t>Energia - Öljy</t>
  </si>
  <si>
    <t>Energia - Muu</t>
  </si>
  <si>
    <t>Finanssi - Rahoitushuolto</t>
  </si>
  <si>
    <t>Finanssi - Vakuutusala</t>
  </si>
  <si>
    <t>Finanssi - Muu</t>
  </si>
  <si>
    <t>Logistiikka - Ilmakuljetus</t>
  </si>
  <si>
    <t>Logistiikka - Maakuljetus</t>
  </si>
  <si>
    <t>Logistiikka - Vesikuljetus</t>
  </si>
  <si>
    <t>Logistiikka - Muu</t>
  </si>
  <si>
    <t>Terveys - Terveydenhuolto</t>
  </si>
  <si>
    <t>Terveys - Vesihuolto</t>
  </si>
  <si>
    <t>Terveys - Muu</t>
  </si>
  <si>
    <t>Kriit. teollisuus - Kemia</t>
  </si>
  <si>
    <t>Kriit. teollisuus - Metsä</t>
  </si>
  <si>
    <t>Kriit. teollisuus - MIL</t>
  </si>
  <si>
    <t>Kriit. teollisuus - Muovi ja kumi</t>
  </si>
  <si>
    <t>Kriit. teollisuus - Rakennus</t>
  </si>
  <si>
    <t>Kriit. teollisuus - Teknologia</t>
  </si>
  <si>
    <t>Kriit. teollisuus - Muu</t>
  </si>
  <si>
    <t>Kypsyystaso 0</t>
  </si>
  <si>
    <t>Kypsyystaso 3</t>
  </si>
  <si>
    <t>Kypsyystasolle 1 vaadittavia toimenpiteitä</t>
  </si>
  <si>
    <t>Organisaation nykytila</t>
  </si>
  <si>
    <t>Kypsyystaso 1</t>
  </si>
  <si>
    <t>Kypsyystaso 2</t>
  </si>
  <si>
    <t>Organisaation edellinen arviointi</t>
  </si>
  <si>
    <t>Organisation</t>
  </si>
  <si>
    <t>Facilitator</t>
  </si>
  <si>
    <t>Security classification</t>
  </si>
  <si>
    <t>Level of cybersecurity investments</t>
  </si>
  <si>
    <t>KM51</t>
  </si>
  <si>
    <t>KM52</t>
  </si>
  <si>
    <t>KM53</t>
  </si>
  <si>
    <t>KM54</t>
  </si>
  <si>
    <t>KM55</t>
  </si>
  <si>
    <t>KM56</t>
  </si>
  <si>
    <t>KM58</t>
  </si>
  <si>
    <t>KM59</t>
  </si>
  <si>
    <t>INVEST-10</t>
  </si>
  <si>
    <t>INVEST-01</t>
  </si>
  <si>
    <t>INVEST-02</t>
  </si>
  <si>
    <t>INVEST-03</t>
  </si>
  <si>
    <t>INVEST-04</t>
  </si>
  <si>
    <t>INVEST-05</t>
  </si>
  <si>
    <t>INVEST-06</t>
  </si>
  <si>
    <t>INVEST-07</t>
  </si>
  <si>
    <t>INVEST-08</t>
  </si>
  <si>
    <t>INVEST-09</t>
  </si>
  <si>
    <t>INVEST-11</t>
  </si>
  <si>
    <t>Personnel (internal)</t>
  </si>
  <si>
    <t>Consultancy</t>
  </si>
  <si>
    <t>Services</t>
  </si>
  <si>
    <t>Software licenses</t>
  </si>
  <si>
    <t>Hardware invest.</t>
  </si>
  <si>
    <t>Total</t>
  </si>
  <si>
    <t>Planned</t>
  </si>
  <si>
    <t>Total (x 1 000 €)</t>
  </si>
  <si>
    <t>Ref</t>
  </si>
  <si>
    <t>MIL 0</t>
  </si>
  <si>
    <t>MIL 1</t>
  </si>
  <si>
    <t>MIL 2</t>
  </si>
  <si>
    <t>MIL 3</t>
  </si>
  <si>
    <t>GEN-TOTAL</t>
  </si>
  <si>
    <t>Overall level</t>
  </si>
  <si>
    <t>Parameter</t>
  </si>
  <si>
    <t>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t>
  </si>
  <si>
    <t>Name</t>
  </si>
  <si>
    <t>Nimi</t>
  </si>
  <si>
    <t>Sector</t>
  </si>
  <si>
    <t>Description of the function in scope of the assessment</t>
  </si>
  <si>
    <t>Kyberturvallisuuden arviointi</t>
  </si>
  <si>
    <t>Level of Cybersecurity Investment</t>
  </si>
  <si>
    <t>Organisaatio</t>
  </si>
  <si>
    <t>Cybersecurity Maturity Level</t>
  </si>
  <si>
    <t>Kyberturvallisuuden vastuiden jakaminen</t>
  </si>
  <si>
    <t>Yleisiä hallintatoimia</t>
  </si>
  <si>
    <t>Adequate resources (people, funding, and tools) are provided to support activities in the PROGRAM domain</t>
  </si>
  <si>
    <t>Johdon tuki kyberturvallisuusohjelmalle</t>
  </si>
  <si>
    <t>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t>
  </si>
  <si>
    <t>KYBERMITTARI-10</t>
  </si>
  <si>
    <t>KYBERMITTARI-11</t>
  </si>
  <si>
    <t>KYBERMITTARI-12</t>
  </si>
  <si>
    <t>KYBERMITTARI-13</t>
  </si>
  <si>
    <t>KYBERMITTARI-14</t>
  </si>
  <si>
    <t>KYBERMITTARI-15</t>
  </si>
  <si>
    <t>KYBERMITTARI-16</t>
  </si>
  <si>
    <t>KYBERMITTARI-17</t>
  </si>
  <si>
    <t>KYBERMITTARI-20</t>
  </si>
  <si>
    <t>KYBERMITTARI-21</t>
  </si>
  <si>
    <t>KYBERMITTARI-22</t>
  </si>
  <si>
    <t>KYBERMITTARI-30</t>
  </si>
  <si>
    <t>KYBERMITTARI-31</t>
  </si>
  <si>
    <t>Cybersecurity Self-assessment Tool</t>
  </si>
  <si>
    <t>Level of cybersecurity investments (Investment-sheet)</t>
  </si>
  <si>
    <t>Kyberturvallisuuden investointien taso (Investment-välilehti)</t>
  </si>
  <si>
    <t>KYBERMITTARI-23</t>
  </si>
  <si>
    <t>Cybersecurity Assessment</t>
  </si>
  <si>
    <t>Tulokset ja vertailutiedot</t>
  </si>
  <si>
    <t>Results and reference data</t>
  </si>
  <si>
    <t>Kyberturvallisuuden osiot</t>
  </si>
  <si>
    <t>Cybersecurity domains</t>
  </si>
  <si>
    <t>KYBERMITTARI-32</t>
  </si>
  <si>
    <t>KYBERMITTARI-33</t>
  </si>
  <si>
    <t>KYBERMITTARI-34</t>
  </si>
  <si>
    <t>GEN-SEC</t>
  </si>
  <si>
    <t>Johdon kypsyysraportti (R1)</t>
  </si>
  <si>
    <t>Kybermittarin kypsyysraportti (R2)</t>
  </si>
  <si>
    <t>Cybersecurity maturity report (R2)</t>
  </si>
  <si>
    <t>Kommentti ja viittaukset</t>
  </si>
  <si>
    <t>Comments and references</t>
  </si>
  <si>
    <t>The organisation should identify its role in providing critical services to the society and manage the related risks accordingly.</t>
  </si>
  <si>
    <t xml:space="preserve">The organisation should understand its role in providing critical services for the society, what is needed to keep the services operating, and what kind of impact a failure or degradation would have. </t>
  </si>
  <si>
    <t>Organisaation tulee tunnistaa oma roolinsa yhteiskunnan kannalta kriittisten palveluiden tuottamisessa ja hallita riskejä sen mukaisesti.</t>
  </si>
  <si>
    <t>Organisaation tulee tunnistaa oma roolinsa yhteiskunnan kannalta kriittisten palveluiden tuottamisessa, tietää mitä näiden palveluiden tuottaminen vaatii ja ymmärtää millaiset vaikutukset palveluiden vikaantumisella saattaisi olla.</t>
  </si>
  <si>
    <t>Organisaation ylimmällä johdolla on näkyvyys tärkeimpiin riskipäätöksiin läpi koko organisaation.</t>
  </si>
  <si>
    <t>(Yhteiskunnalle kriittisten) palveluiden tuottamiseen tarvittava data on tunnistettu ja dokumentoitu.</t>
  </si>
  <si>
    <t>Palveluiden tuottamiseen tarvittavat prosessit on tunnistettu ja dokumentoitu.</t>
  </si>
  <si>
    <t>Palveluiden tuottamiseen tarvittavat järjestelmät (IT- ja OT-omaisuus) on tunnistettu ja dokumentoitu.</t>
  </si>
  <si>
    <t>Palveluiden tuottamiseen tarvittavat toimitusketjut on tunnistettu ja dokumentoitu.</t>
  </si>
  <si>
    <t>Palveluiden tuottamiseen tarvittavat tilat ja laitteet on tunnistettu ja dokumentoitu.</t>
  </si>
  <si>
    <t>Palvelujen heikentymisen tai keskeytymisen aiheuttamat seurannaisvaikutukset yhteiskunnalle on tunnistettu ja dokumentoitu.</t>
  </si>
  <si>
    <t>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t>
  </si>
  <si>
    <t>Kaikki resurssit (data, prosessit, järjestelmät, tilat ja toimitusketjut), joita tarvitaan (yhteiskunnalle kriittisten) palveluiden tuottamiseen, ovat organisaation turvallisuuden hallinnan politiikkojen ja prosessien piirissä.</t>
  </si>
  <si>
    <t>Kaikki resurssit (data, prosessit, järjestelmät, tilat ja toimitusketjut), joita tarvitaan yhteiskunnallisesti kriittisten palvelujen tuottamiseen, ovat organisaation riskienhallinnan politiikkojen ja prosessien piirissä.</t>
  </si>
  <si>
    <t>Johtoryhmän nimetyllä jäsenellä on vastuu palveluiden tuottamiseen tarvittavien tietoverkkojen ja -järjestelmien turvallisuuden tasosta. Henkilö ohjaa johtoryhmän säännöllistä keskustelua aiheesta.</t>
  </si>
  <si>
    <t>Johtoryhmä asettaa suunnan ja tahtotilan, joista johdetaan tehokkaita toimintatapoja tietoverkkojen ja -järjestelmien turvallisuuden valvontaan ja ohjaukseen.</t>
  </si>
  <si>
    <t>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t>
  </si>
  <si>
    <t>Riskienhallintaprosessissa ja -päätöksenteossa otetaan huomioon resurssit (data, prosessit, järjestelmät, laitteet ja toimitusketju), kriittinen ajanjakso ja seurannaisvaikutukset [kts. CRITICAL-1b-h].</t>
  </si>
  <si>
    <t>Hallintasuunnitelma rajoittuu tunnettuihin hyökkäyksiin, mutta kattaa perusteellisesti näiden hyökkäysten todennäköiset vaikutukset.</t>
  </si>
  <si>
    <t>Hallintasuunnitelma on dokumentoitu ja se jaetaan kaikille relevanteille sidosryhmille.</t>
  </si>
  <si>
    <t>Hallintasuunnitelma perustuu (yhteiskunnalle kriittisten palveluiden tuottamiseen tarvittavien) tietoverkkojen ja -järjestelmien riskien perusteelliseen tunnistamiseen ja ymmärtämiseen.</t>
  </si>
  <si>
    <t>Hallintasuunnitelma on dokumentoitu ja integroitu osaksi organisaation laajempaa liiketoiminnan ja toimitusketjujen jatkuvuudenhallintaa.</t>
  </si>
  <si>
    <t>Kaikki yhteiskunnalle kriittisten palveluiden tuottamiseen osallistuvat organisaation liiketoimintayksiköt ovat saaneet ja sisäistäneet hallintasuunnitelman.</t>
  </si>
  <si>
    <t>Johtoryhmä käsittelee palveluiden tuottamiseen tarvittavien tietoverkkojen ja -järjestelmien turvallisuuden tasoa säännöllisesti; käyttäen pohjana ajantasaista ja tarkkaa tietoa sekä organisaation ammattilaisten asiantuntemusta.</t>
  </si>
  <si>
    <t>Riskienhallinnan päätöksentekoa voidaan tarvittaessa delegoida tai korottaa ("escalate") läpi koko organisaation sellaisille henkilöille, joilla on sopivat tiedot, taidot ja valtuudet päätösten tekemiseen.</t>
  </si>
  <si>
    <t>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t>
  </si>
  <si>
    <t>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t>
  </si>
  <si>
    <t>Riippuvuuksien tunnistamiseen kuuluu, että organisaatio tunnistaa ja ymmärtää perusteellisesti (toiminnan osa-alueen toimintavarmuuden kannalta) tärkeimmät ulkoiset suhteet toimittajiin, alihankkijoihin ja muihin kolmansiin osapuoliin.</t>
  </si>
  <si>
    <t>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t>
  </si>
  <si>
    <t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t>
  </si>
  <si>
    <t>Organisaation tulee käyttää lokien ja muiden lähteiden kautta kerättyä tietoa saadakseen selkeän yleiskuvan operatiivisen toiminnan ja kyberturvallisuuden tilasta.</t>
  </si>
  <si>
    <t>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t>
  </si>
  <si>
    <t>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t>
  </si>
  <si>
    <t>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t>
  </si>
  <si>
    <t>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t>
  </si>
  <si>
    <t>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t>
  </si>
  <si>
    <t>Current</t>
  </si>
  <si>
    <t>Domain_text</t>
  </si>
  <si>
    <t>KM70</t>
  </si>
  <si>
    <t>KM71</t>
  </si>
  <si>
    <t>KM72</t>
  </si>
  <si>
    <t>Previous</t>
  </si>
  <si>
    <t>Reference</t>
  </si>
  <si>
    <t>Referenssi</t>
  </si>
  <si>
    <t>Nykytila</t>
  </si>
  <si>
    <t>Edellinen</t>
  </si>
  <si>
    <t>Background</t>
  </si>
  <si>
    <t>MIL0</t>
  </si>
  <si>
    <t>MIL1</t>
  </si>
  <si>
    <t>MIl2</t>
  </si>
  <si>
    <t>MIL3</t>
  </si>
  <si>
    <t>Kyberuhat</t>
  </si>
  <si>
    <t>Henkilöstö</t>
  </si>
  <si>
    <t>Kriittiset
palvelut</t>
  </si>
  <si>
    <t>Riskien
hallinta</t>
  </si>
  <si>
    <t>Toimitus
ketjut</t>
  </si>
  <si>
    <t>Pääsyn
hallinta</t>
  </si>
  <si>
    <t>Kyber
häiriöt</t>
  </si>
  <si>
    <t>Kehitys
ohjelma</t>
  </si>
  <si>
    <t>Kyber
arkkitehtuuri</t>
  </si>
  <si>
    <t>Report labels</t>
  </si>
  <si>
    <t>Referenssiryhmän keskiarvo</t>
  </si>
  <si>
    <t>Report colourschema</t>
  </si>
  <si>
    <t>KM73</t>
  </si>
  <si>
    <t>Activities required for progressing to Maturity Level 1</t>
  </si>
  <si>
    <t>KM62</t>
  </si>
  <si>
    <t>Current Maturity Level</t>
  </si>
  <si>
    <t>Previous Maturity Level</t>
  </si>
  <si>
    <t>Reference Group</t>
  </si>
  <si>
    <t>KM74</t>
  </si>
  <si>
    <t>KM63</t>
  </si>
  <si>
    <t xml:space="preserve"> Following Cybersecurity Domains</t>
  </si>
  <si>
    <t xml:space="preserve"> Kyberturvallisuuden osioiden mukaisesti</t>
  </si>
  <si>
    <t>KM64</t>
  </si>
  <si>
    <t>KM65</t>
  </si>
  <si>
    <t xml:space="preserve"> Following an indicative mapping from C2M2 to NIST Framework Core</t>
  </si>
  <si>
    <t>Yksityiskohtainen NIST Cybersecurity Framework Core -raportti</t>
  </si>
  <si>
    <t>Detailed NIST Cybersecurity Framework Core report</t>
  </si>
  <si>
    <t>Nuläget</t>
  </si>
  <si>
    <t>Föregående</t>
  </si>
  <si>
    <t>Referens</t>
  </si>
  <si>
    <t>Nivå 0</t>
  </si>
  <si>
    <t>Nivå 1</t>
  </si>
  <si>
    <t>Nivå 2</t>
  </si>
  <si>
    <t>Nivå 3</t>
  </si>
  <si>
    <t>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t>
  </si>
  <si>
    <t>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t>
  </si>
  <si>
    <t>Tehdyt riskienhallintapäätökset käydään läpi aika ajoin, jotta varmistutaan siitä, että ne ovat pysyneet relevantteina ja pätevinä.</t>
  </si>
  <si>
    <t>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t>
  </si>
  <si>
    <t>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t>
  </si>
  <si>
    <t>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t>
  </si>
  <si>
    <t>Values entered into this table are presented in the automated reports</t>
  </si>
  <si>
    <t>Tähän taulukkoon syötetyt vertailutiedot esitetään raporteissa.</t>
  </si>
  <si>
    <t>Worksheet general parameters.</t>
  </si>
  <si>
    <t>Parameter area</t>
  </si>
  <si>
    <t>Energy</t>
  </si>
  <si>
    <t>Logistics</t>
  </si>
  <si>
    <t>Food and Agriculture</t>
  </si>
  <si>
    <t>Financial Services</t>
  </si>
  <si>
    <t>Healthcare and Publich Health</t>
  </si>
  <si>
    <t>Energiförsörjning</t>
  </si>
  <si>
    <t>Logistik</t>
  </si>
  <si>
    <t>Report domains</t>
  </si>
  <si>
    <t>aggr</t>
  </si>
  <si>
    <t>1) First Show the Developer-tab:
- On the File tab, go to Options -&gt; Customize Ribbon.
- Under Customize the Ribbon and under Main Tabs, select the Developer check box.
2) Once the Developer-tab is visible, Export the results:
- Click Developer -&gt; Export.
- Save the .xml file using the name of your choice.</t>
  </si>
  <si>
    <t>1) Aseta Kehitystyökalut-valikko näkyville:
- Valitse Tiedosto -välilehdessä Asetukset -&gt; Mukauta valinta nauhaa;
- Valitse Mukauta valintanauhaa -alueen Päävälilehdet-kohdasta Kehitystyökalut-valintaruutu;
2) Vie tulokset työkalusta .xml-muodossa
- Valitse ylävalikosta Kehitystyökalut -&gt; Vie.
- Tallenna .xml-tiedosto haluamallasi tiedostonimellä.</t>
  </si>
  <si>
    <t>Quick guide for exporting results (Microsoft Office Excel 2016)</t>
  </si>
  <si>
    <t>Pikaohjeet tulosten vientiin (Microsoft Office Excel 2016)</t>
  </si>
  <si>
    <t>2 - Partiellt implementerad</t>
  </si>
  <si>
    <t>3 - Mestadels implementerad</t>
  </si>
  <si>
    <t>4 - Helt implementerad</t>
  </si>
  <si>
    <t>Livsmedelsförsörjning</t>
  </si>
  <si>
    <t>Finansbranschen</t>
  </si>
  <si>
    <t>Hälso- och sjukvård</t>
  </si>
  <si>
    <t>Livsmedel - Primärproduktion</t>
  </si>
  <si>
    <t>Livsmedel - Livsmedelsindustri</t>
  </si>
  <si>
    <t>Livsmedel - Handel och distribution</t>
  </si>
  <si>
    <t>Livsmedel - Övrig</t>
  </si>
  <si>
    <t>Energi - Kraftekonomi</t>
  </si>
  <si>
    <t>Energi - Olja</t>
  </si>
  <si>
    <t>Energi - Övrig</t>
  </si>
  <si>
    <t>Finans - Finansiell service</t>
  </si>
  <si>
    <t>Finans - Försäkringsbranschen</t>
  </si>
  <si>
    <t>Finans - Övrig</t>
  </si>
  <si>
    <t>Industri - Kemi</t>
  </si>
  <si>
    <t>Industri - Skog</t>
  </si>
  <si>
    <t>Industri - MIL</t>
  </si>
  <si>
    <t>Industri - Plast och gummi</t>
  </si>
  <si>
    <t>Industri - Bygg</t>
  </si>
  <si>
    <t>Industri - Teknik</t>
  </si>
  <si>
    <t>Industri - Övrig</t>
  </si>
  <si>
    <t>Logistik - Lufttransporter</t>
  </si>
  <si>
    <t>Logistik - Landtransporter</t>
  </si>
  <si>
    <t>Logistik - Sjötransporter</t>
  </si>
  <si>
    <t>Logistik - Övrig</t>
  </si>
  <si>
    <t>Hälso - Hälso- och sjukvård</t>
  </si>
  <si>
    <t>Hälso - Vattenförsörjning</t>
  </si>
  <si>
    <t>Hälso - Övrig</t>
  </si>
  <si>
    <t>Energy - Power</t>
  </si>
  <si>
    <t>Energy - Oil</t>
  </si>
  <si>
    <t>Energy - Other</t>
  </si>
  <si>
    <t>Finance - Financial Services</t>
  </si>
  <si>
    <t>Finance - Insurance</t>
  </si>
  <si>
    <t>Finance - Other</t>
  </si>
  <si>
    <t>Critical Manufacturing - Chemistry</t>
  </si>
  <si>
    <t>Critical Manufacturing - Forestry</t>
  </si>
  <si>
    <t>Critical Manufacturing - Military</t>
  </si>
  <si>
    <t>Critical Manufacturing - Plastic and rubber</t>
  </si>
  <si>
    <t>Critical Manufacturing - Construction</t>
  </si>
  <si>
    <t>Critical Manufacturing - Technology</t>
  </si>
  <si>
    <t>Critical Manufacturing - Other</t>
  </si>
  <si>
    <t>Logistics - Air transport</t>
  </si>
  <si>
    <t>Logistics - Ground transport</t>
  </si>
  <si>
    <t>Logistics - Sea transport</t>
  </si>
  <si>
    <t>Logistics - Other</t>
  </si>
  <si>
    <t>Public health - Healthcare</t>
  </si>
  <si>
    <t>Public health - Water and waste</t>
  </si>
  <si>
    <t>Public health - Other</t>
  </si>
  <si>
    <t>Food and Agriculture - Agriculture</t>
  </si>
  <si>
    <t>Food and Agriculture - Foodstuff</t>
  </si>
  <si>
    <t>Food and Agriculture - Trade and distribution</t>
  </si>
  <si>
    <t>Food and Agriculture - Other</t>
  </si>
  <si>
    <t>NB! Blue colour text is used intentionally for the formatting of reports.</t>
  </si>
  <si>
    <t>1. Små systemiska verkningar</t>
  </si>
  <si>
    <t>2. Stora systemiska verkningar</t>
  </si>
  <si>
    <t>3. Förlamande systemiska verkningar</t>
  </si>
  <si>
    <t>ASSET-1g</t>
  </si>
  <si>
    <t>ASSET-1h</t>
  </si>
  <si>
    <t>ASSET-1i</t>
  </si>
  <si>
    <t>ASSET-2g</t>
  </si>
  <si>
    <t>ASSET-2h</t>
  </si>
  <si>
    <t>ASSET-2i</t>
  </si>
  <si>
    <t>RISK-2f</t>
  </si>
  <si>
    <t>RISK-2g</t>
  </si>
  <si>
    <t>RISK-2h</t>
  </si>
  <si>
    <t>RISK-2i</t>
  </si>
  <si>
    <t>RISK-2j</t>
  </si>
  <si>
    <t>RISK-2k</t>
  </si>
  <si>
    <t>RISK-2l</t>
  </si>
  <si>
    <t>RISK-2m</t>
  </si>
  <si>
    <t>RISK-4a</t>
  </si>
  <si>
    <t>RISK-4b</t>
  </si>
  <si>
    <t>RISK-4c</t>
  </si>
  <si>
    <t>RISK-4d</t>
  </si>
  <si>
    <t>RISK-4e</t>
  </si>
  <si>
    <t>RISK-5a</t>
  </si>
  <si>
    <t>RISK-5b</t>
  </si>
  <si>
    <t>RISK-5c</t>
  </si>
  <si>
    <t>RISK-5d</t>
  </si>
  <si>
    <t>RISK-5e</t>
  </si>
  <si>
    <t>RISK-5f</t>
  </si>
  <si>
    <t>ACCESS-2i</t>
  </si>
  <si>
    <t>ACCESS-3h</t>
  </si>
  <si>
    <t>ACCESS-3i</t>
  </si>
  <si>
    <t>ACCESS-4a</t>
  </si>
  <si>
    <t>ACCESS-4b</t>
  </si>
  <si>
    <t>ACCESS-4c</t>
  </si>
  <si>
    <t>ACCESS-4d</t>
  </si>
  <si>
    <t>ACCESS-4e</t>
  </si>
  <si>
    <t>ACCESS-4f</t>
  </si>
  <si>
    <t>SITUATION-1e</t>
  </si>
  <si>
    <t>RESPONSE-3k</t>
  </si>
  <si>
    <t>RESPONSE-4h</t>
  </si>
  <si>
    <t>RESPONSE-4i</t>
  </si>
  <si>
    <t>RESPONSE-4j</t>
  </si>
  <si>
    <t>RESPONSE-4k</t>
  </si>
  <si>
    <t>RESPONSE-4l</t>
  </si>
  <si>
    <t>RESPONSE-4m</t>
  </si>
  <si>
    <t>RESPONSE-4n</t>
  </si>
  <si>
    <t>RESPONSE-4o</t>
  </si>
  <si>
    <t>RESPONSE-4p</t>
  </si>
  <si>
    <t>RESPONSE-4q</t>
  </si>
  <si>
    <t>RESPONSE-5a</t>
  </si>
  <si>
    <t>RESPONSE-5b</t>
  </si>
  <si>
    <t>RESPONSE-5c</t>
  </si>
  <si>
    <t>RESPONSE-5d</t>
  </si>
  <si>
    <t>RESPONSE-5e</t>
  </si>
  <si>
    <t>RESPONSE-5f</t>
  </si>
  <si>
    <t>WORKFORCE-3g</t>
  </si>
  <si>
    <t>ARCHITECTURE-1j</t>
  </si>
  <si>
    <t>ARCHITECTURE-2d</t>
  </si>
  <si>
    <t>ARCHITECTURE-2e</t>
  </si>
  <si>
    <t>ARCHITECTURE-2f</t>
  </si>
  <si>
    <t>ARCHITECTURE-2g</t>
  </si>
  <si>
    <t>ARCHITECTURE-2h</t>
  </si>
  <si>
    <t>ARCHITECTURE-2i</t>
  </si>
  <si>
    <t>ARCHITECTURE-2j</t>
  </si>
  <si>
    <t>ARCHITECTURE-2k</t>
  </si>
  <si>
    <t>ARCHITECTURE-2l</t>
  </si>
  <si>
    <t>ARCHITECTURE-3e</t>
  </si>
  <si>
    <t>ARCHITECTURE-3f</t>
  </si>
  <si>
    <t>ARCHITECTURE-3g</t>
  </si>
  <si>
    <t>ARCHITECTURE-3h</t>
  </si>
  <si>
    <t>ARCHITECTURE-3i</t>
  </si>
  <si>
    <t>ARCHITECTURE-3j</t>
  </si>
  <si>
    <t>ARCHITECTURE-5h</t>
  </si>
  <si>
    <t>ARCHITECTURE-6a</t>
  </si>
  <si>
    <t>ARCHITECTURE-6b</t>
  </si>
  <si>
    <t>ARCHITECTURE-6c</t>
  </si>
  <si>
    <t>ARCHITECTURE-6d</t>
  </si>
  <si>
    <t>ARCHITECTURE-6e</t>
  </si>
  <si>
    <t>ARCHITECTURE-6f</t>
  </si>
  <si>
    <t>RISK-4</t>
  </si>
  <si>
    <t>RISK-5</t>
  </si>
  <si>
    <t>ACCESS-4</t>
  </si>
  <si>
    <t>4j</t>
  </si>
  <si>
    <t>4k</t>
  </si>
  <si>
    <t>4l</t>
  </si>
  <si>
    <t>4m</t>
  </si>
  <si>
    <t>4n</t>
  </si>
  <si>
    <t>4o</t>
  </si>
  <si>
    <t>4p</t>
  </si>
  <si>
    <t>RESPONSE-5</t>
  </si>
  <si>
    <t>5h</t>
  </si>
  <si>
    <t>ARCHITECTURE-6</t>
  </si>
  <si>
    <t>6a</t>
  </si>
  <si>
    <t>6b</t>
  </si>
  <si>
    <t>6c</t>
  </si>
  <si>
    <t>6d</t>
  </si>
  <si>
    <t>6e</t>
  </si>
  <si>
    <t>6f</t>
  </si>
  <si>
    <t>THIRDPARTY-1a</t>
  </si>
  <si>
    <t>THIRDPARTY-1b</t>
  </si>
  <si>
    <t>THIRDPARTY-1c</t>
  </si>
  <si>
    <t>THIRDPARTY-1d</t>
  </si>
  <si>
    <t>THIRDPARTY-1e</t>
  </si>
  <si>
    <t>THIRDPARTY-2a</t>
  </si>
  <si>
    <t>THIRDPARTY-2b</t>
  </si>
  <si>
    <t>THIRDPARTY-2c</t>
  </si>
  <si>
    <t>THIRDPARTY-2d</t>
  </si>
  <si>
    <t>THIRDPARTY-2e</t>
  </si>
  <si>
    <t>THIRDPARTY-2f</t>
  </si>
  <si>
    <t>THIRDPARTY-2g</t>
  </si>
  <si>
    <t>THIRDPARTY-2h</t>
  </si>
  <si>
    <t>THIRDPARTY-2i</t>
  </si>
  <si>
    <t>THIRDPARTY-2j</t>
  </si>
  <si>
    <t>THIRDPARTY-2k</t>
  </si>
  <si>
    <t>THIRDPARTY-3a</t>
  </si>
  <si>
    <t>THIRDPARTY-3b</t>
  </si>
  <si>
    <t>THIRDPARTY-3c</t>
  </si>
  <si>
    <t>THIRDPARTY-3e</t>
  </si>
  <si>
    <t>THIRDPARTY-3f</t>
  </si>
  <si>
    <t>Asset, Change, and Configuration Management (ASSET)</t>
  </si>
  <si>
    <t>The IT and OT asset inventory includes assets within the function that may be leveraged to achieve a threat objective</t>
  </si>
  <si>
    <t>Inventoried IT and OT assets are prioritized based on defined criteria that include importance to the delivery of the function</t>
  </si>
  <si>
    <t>The IT and OT asset inventory is current, that is, it is updated periodically and according to defined triggers, such as system changes</t>
  </si>
  <si>
    <t>Data is destroyed or securely removed from IT and OT assets prior to redeployment and at end of life</t>
  </si>
  <si>
    <t>The information asset inventory includes information assets within the function that may be leveraged to achieve a threat objective</t>
  </si>
  <si>
    <t>The information asset inventory is current, that is, it is updated periodically and according to defined triggers, such as system changes</t>
  </si>
  <si>
    <t>Configuration baselines are established, at least in an ad hoc manner</t>
  </si>
  <si>
    <t>Configuration baselines are used to configure assets at deployment and restoration</t>
  </si>
  <si>
    <t>Configuration baselines are reviewed and updated periodically and according to defined triggers, such as system changes and changes to the cybersecurity architecture</t>
  </si>
  <si>
    <t>Change management practices address the full lifecycle of assets (for example, acquisition, deployment, operation, retirement)</t>
  </si>
  <si>
    <t>Documented procedures are established, followed, and maintained for activities in the ASSET domain</t>
  </si>
  <si>
    <t>Up-to-date policies or other organizational directives define requirements for activities in the ASSET domain</t>
  </si>
  <si>
    <t>Responsibility, accountability, and authority for the performance of activities in the ASSET domain are assigned to personnel</t>
  </si>
  <si>
    <t>The effectiveness of activities in the ASSET domain is evaluated and tracked</t>
  </si>
  <si>
    <t>Threat and Vulnerability Management (THREAT)</t>
  </si>
  <si>
    <t>Information sources to support cybersecurity vulnerability discovery are identified, at least in an ad hoc manner</t>
  </si>
  <si>
    <t>Cybersecurity vulnerability assessments are performed, at least in an ad hoc manner</t>
  </si>
  <si>
    <t>Cybersecurity vulnerabilities that are relevant to the delivery of the function are mitigated, at least in an ad hoc manner</t>
  </si>
  <si>
    <t>Cybersecurity vulnerability assessments are performed periodically and according to defined triggers, such as system changes and external events</t>
  </si>
  <si>
    <t>Identified cybersecurity vulnerabilities are analyzed and prioritized, and are addressed accordingly</t>
  </si>
  <si>
    <t>Internal and external information sources to support threat management activities are identified, at least in an ad hoc manner</t>
  </si>
  <si>
    <t>Threats that are relevant to the delivery of the function are addressed, at least in an ad hoc manner</t>
  </si>
  <si>
    <t>The threat profile for the function is updated periodically and according to defined triggers, such as system changes and external events</t>
  </si>
  <si>
    <t>Secure, near-real-time methods are used for receiving and sharing threat information to enable rapid analysis and action</t>
  </si>
  <si>
    <t>Documented procedures are established, followed, and maintained for activities in the THREAT domain</t>
  </si>
  <si>
    <t>Up-to-date policies or other organizational directives define requirements for activities in the THREAT domain</t>
  </si>
  <si>
    <t>Responsibility, accountability, and authority for the performance of activities in the THREAT domain are assigned to personnel</t>
  </si>
  <si>
    <t>The effectiveness of activities in the THREAT domain is evaluated and tracked</t>
  </si>
  <si>
    <t>Risk Management (RISK)</t>
  </si>
  <si>
    <t>The organization has a strategy for cyber risk management, which may be developed and managed in an ad hoc manner</t>
  </si>
  <si>
    <t>Information from RISK domain activities is communicated to relevant stakeholders</t>
  </si>
  <si>
    <t>Governance for the cyber risk management program is established and maintained</t>
  </si>
  <si>
    <t>Cyber risks are identified, at least in an ad hoc manner</t>
  </si>
  <si>
    <t>Identified cyber risks are consolidated into categories (for example, data breaches, insider mistakes, ransomware, OT control takeover) to facilitate management at the category level</t>
  </si>
  <si>
    <t>Stakeholders from appropriate operations and business areas participate in the identification of cyber risks</t>
  </si>
  <si>
    <t>Cyber risk categories and cyber risks are documented in a risk register or other artifact</t>
  </si>
  <si>
    <t>Cyber risk categories and cyber risks are assigned to risk owners</t>
  </si>
  <si>
    <t>Cyber risk identification activities are performed periodically and according to defined triggers, such as system changes and external events</t>
  </si>
  <si>
    <t>Threat management information from THREAT domain activities is used to update cyber risks and identify new risks</t>
  </si>
  <si>
    <t>Information from THIRD-PARTIES domain activities is used to update cyber risks and identify new risks</t>
  </si>
  <si>
    <t>Cyber risks are prioritized based on estimated impact, at least in an ad hoc manner</t>
  </si>
  <si>
    <t>A defined method is used to select and implement risk responses based on analysis and prioritization</t>
  </si>
  <si>
    <t>Cybersecurity controls are evaluated to determine whether they are designed appropriately and are operating as intended to mitigate identified cyber risks</t>
  </si>
  <si>
    <t>Risk responses (such as mitigate, accept, avoid, or transfer) are reviewed periodically by leadership to determine whether they are still appropriate</t>
  </si>
  <si>
    <t>Documented procedures are established, followed, and maintained for activities in the RISK domain</t>
  </si>
  <si>
    <t>Up-to-date policies or other organizational directives define requirements for activities in the RISK domain</t>
  </si>
  <si>
    <t>Responsibility, accountability, and authority for the performance of activities in the RISK domain are assigned to personnel</t>
  </si>
  <si>
    <t>The effectiveness of activities in the RISK domain is evaluated and tracked</t>
  </si>
  <si>
    <t>Identity and Access Management (ACCESS)</t>
  </si>
  <si>
    <t>Identities are provisioned, at least in an ad hoc manner, for personnel and other entities such as services and devices that require access to assets (note that this does not preclude shared identities)</t>
  </si>
  <si>
    <t>Credentials (such as passwords, smartcards, certificates, and keys) are issued for personnel and other entities that require access to assets, at least in an ad hoc manner</t>
  </si>
  <si>
    <t>Logical access controls are implemented, at least in an ad hoc manner</t>
  </si>
  <si>
    <t>Logical access requirements incorporate the principle of least privilege</t>
  </si>
  <si>
    <t>Logical access requests are reviewed and approved by the asset owner</t>
  </si>
  <si>
    <t>Logical access privileges are reviewed and updated to ensure conformance with access requirements periodically and according to defined triggers, such as changes to organizational structure, and after any temporary elevation of privileges</t>
  </si>
  <si>
    <t>Physical access controls (such as fences, locks, and signage) are implemented, at least in an ad hoc manner</t>
  </si>
  <si>
    <t>Physical access logs are maintained, at least in an ad hoc manner</t>
  </si>
  <si>
    <t>Physical access requirements incorporate the principle of least privilege</t>
  </si>
  <si>
    <t>Physical access requests are reviewed and approved by the asset owner</t>
  </si>
  <si>
    <t>Physical access privileges are reviewed and updated</t>
  </si>
  <si>
    <t>Physical access is monitored to identify potential cybersecurity events</t>
  </si>
  <si>
    <t>Documented procedures are established, followed, and maintained for activities in the ACCESS domain</t>
  </si>
  <si>
    <t>Up-to-date policies or other organizational directives define requirements for activities in the ACCESS domain</t>
  </si>
  <si>
    <t>Responsibility, accountability, and authority for the performance of activities in the ACCESS domain are assigned to personnel</t>
  </si>
  <si>
    <t>The effectiveness of activities in the ACCESS domain is evaluated and tracked</t>
  </si>
  <si>
    <t>Situational Awareness (SITUATION)</t>
  </si>
  <si>
    <t>Logging is occurring for assets within the function that may be leveraged to achieve a threat objective, wherever feasible</t>
  </si>
  <si>
    <t>Periodic reviews of log data or other cybersecurity monitoring activities are performed, at least in an ad hoc manner</t>
  </si>
  <si>
    <t>Indicators of anomalous activity are established and maintained based on system logs, data flows, network baselines, cybersecurity events, and architecture and are monitored across the IT and OT environments</t>
  </si>
  <si>
    <t>Alarms and alerts are configured and maintained to support the identification of cybersecurity events</t>
  </si>
  <si>
    <t>Risk analysis information (RISK-3d) is used to identify indicators of anomalous activity</t>
  </si>
  <si>
    <t>Indicators of anomalous activity are evaluated and updated periodically and according to defined triggers, such as system changes and external events</t>
  </si>
  <si>
    <t>Situational awareness reporting requirements have been defined and address timely dissemination of cybersecurity information to organization-defined stakeholders</t>
  </si>
  <si>
    <t>Relevant information from outside the organization is collected and made available across the organization to enhance situational awareness</t>
  </si>
  <si>
    <t>Documented procedures are established, followed, and maintained for activities in the SITUATION domain</t>
  </si>
  <si>
    <t>Up-to-date policies or other organizational directives define requirements for activities in the SITUATION domain</t>
  </si>
  <si>
    <t>Responsibility, accountability, and authority for the performance of activities in the SITUATION domain are assigned to personnel</t>
  </si>
  <si>
    <t>The effectiveness of activities in the SITUATION domain is evaluated and tracked</t>
  </si>
  <si>
    <t>Event and Incident Response, Continuity of Operations (RESPONSE)</t>
  </si>
  <si>
    <t>Criteria are established for cybersecurity event detection (for example, what constitutes a cybersecurity event, where to look for cybersecurity events)</t>
  </si>
  <si>
    <t>Situational awareness for the function is monitored to support the identification of cybersecurity events</t>
  </si>
  <si>
    <t>Cybersecurity events are declared to be incidents based on established criteria</t>
  </si>
  <si>
    <t>Cybersecurity incident declaration criteria are updated periodically and according to defined triggers, such as organizational changes, lessons learned from plan execution, or newly identified threats</t>
  </si>
  <si>
    <t>Criteria for cybersecurity incident declaration are aligned with cyber risk prioritization criteria (RISK-3b)</t>
  </si>
  <si>
    <t>Reporting of incidents is performed (for example, internal reporting, ICS-CERT, relevant ISACs), at least in an ad hoc manner</t>
  </si>
  <si>
    <t>Cybersecurity incident response plans that address all phases of the incident lifecycle are established and maintained</t>
  </si>
  <si>
    <t>Continuity plans are developed to sustain and restore operation of the function if a cybersecurity event or incident occurs, at least in an ad hoc manner</t>
  </si>
  <si>
    <t>Data backups are available and tested, at least in an ad hoc manner</t>
  </si>
  <si>
    <t>IT and OT assets requiring spares are identified, at least in an ad hoc manner</t>
  </si>
  <si>
    <t>Continuity plans are tested through evaluations and exercises periodically and according to defined triggers, such as system changes and external events</t>
  </si>
  <si>
    <t>Data backups are logically or physically separated from source data</t>
  </si>
  <si>
    <t>Spares for selected IT and OT assets are available</t>
  </si>
  <si>
    <t>Cybersecurity incident criteria that trigger the execution of continuity plans are established and communicated to incident response and continuity management personnel</t>
  </si>
  <si>
    <t>Documented procedures are established, followed, and maintained for activities in the RESPONSE domain</t>
  </si>
  <si>
    <t>Up-to-date policies or other organizational directives define requirements for activities in the RESPONSE domain</t>
  </si>
  <si>
    <t>Responsibility, accountability, and authority for the performance of activities in the RESPONSE domain are assigned to personnel</t>
  </si>
  <si>
    <t>The effectiveness of activities in the RESPONSE domain is evaluated and tracked</t>
  </si>
  <si>
    <t>Third-Party Risk Management (THIRD-PARTIES)</t>
  </si>
  <si>
    <t>Important IT and OT third-party dependencies are identified (that is, internal and external parties on which the delivery of the function depends, including operating partners), at least in an ad hoc manner</t>
  </si>
  <si>
    <t>Third parties are prioritized according to established criteria (for example, importance to the delivery of the function, impact of a compromise or disruption, ability to negotiate cybersecurity requirements within contracts)</t>
  </si>
  <si>
    <t>Escalated prioritization is assigned to suppliers and other third parties whose compromise or disruption could cause significant consequences (for example, single-source suppliers, suppliers with privileged access)</t>
  </si>
  <si>
    <t>Prioritization of suppliers and other third parties is updated periodically and according to defined triggers, such as system changes and external events</t>
  </si>
  <si>
    <t>The selection of suppliers and other third parties includes consideration of their cybersecurity qualifications, at least in an ad hoc manner</t>
  </si>
  <si>
    <t>The selection of products and services includes consideration of their cybersecurity capabilities, at least in an ad hoc manner</t>
  </si>
  <si>
    <t>A defined method is followed to identify cybersecurity requirements and implement associated controls that protect against the risks arising from suppliers and other third parties</t>
  </si>
  <si>
    <t>A defined method is followed to evaluate and select suppliers and other third parties</t>
  </si>
  <si>
    <t>More rigorous cybersecurity controls are implemented for higher priority suppliers and other third parties</t>
  </si>
  <si>
    <t>Suppliers and other third parties periodically attest to their ability to meet cybersecurity requirements</t>
  </si>
  <si>
    <t>Cybersecurity requirements for suppliers and other third parties include secure software and secure product development requirements where appropriate</t>
  </si>
  <si>
    <t>Selection criteria include consideration of safeguards against counterfeit or compromised software, hardware, and services</t>
  </si>
  <si>
    <t>Adequate resources (people, funding, and tools) are provided to support activities in the THIRD-PARTIES domain</t>
  </si>
  <si>
    <t>Up-to-date policies or other organizational directives define requirements for activities in the THIRD-PARTIES domain</t>
  </si>
  <si>
    <t>Personnel performing activities in the THIRD-PARTIES domain have the skills and knowledge needed to perform their assigned responsibilities</t>
  </si>
  <si>
    <t>The effectiveness of activities in the THIRD-PARTIES domain is evaluated and tracked</t>
  </si>
  <si>
    <t>Workforce Management (WORKFORCE)</t>
  </si>
  <si>
    <t>Cybersecurity responsibilities are assigned to specific roles, including external service providers</t>
  </si>
  <si>
    <t>Cybersecurity responsibilities are documented</t>
  </si>
  <si>
    <t>Cybersecurity responsibilities and job requirements are reviewed and updated periodically and according to defined triggers, such as system changes and changes to organizational structure</t>
  </si>
  <si>
    <t>Cybersecurity knowledge, skill, and ability requirements and gaps are identified for both current and future operational needs, at least in an ad hoc manner</t>
  </si>
  <si>
    <t>The effectiveness of training programs is evaluated periodically, and improvements are made as appropriate</t>
  </si>
  <si>
    <t>Personnel vetting (for example, background checks, drug tests) is performed at hire, at least in an ad hoc manner</t>
  </si>
  <si>
    <t>Personnel separation procedures address cybersecurity, at least in an ad hoc manner</t>
  </si>
  <si>
    <t>The effectiveness of cybersecurity awareness activities is evaluated periodically and according to defined triggers, such as system changes and external events, and improvements are made as appropriate</t>
  </si>
  <si>
    <t>Documented procedures are established, followed, and maintained for activities in the WORKFORCE domain</t>
  </si>
  <si>
    <t>Up-to-date policies or other organizational directives define requirements for activities in the WORKFORCE domain</t>
  </si>
  <si>
    <t>Responsibility, accountability, and authority for the performance of activities in the WORKFORCE domain are assigned to personnel</t>
  </si>
  <si>
    <t>The effectiveness of activities in the WORKFORCE domain is evaluated and tracked</t>
  </si>
  <si>
    <t>Cybersecurity Architecture (ARCHITECTURE)</t>
  </si>
  <si>
    <t>The organization has a strategy for cybersecurity architecture, which may be developed and managed in an ad hoc manner</t>
  </si>
  <si>
    <t>The cybersecurity architecture establishes and maintains cybersecurity requirements for the organization’s assets</t>
  </si>
  <si>
    <t>Cybersecurity controls are selected and implemented to meet cybersecurity requirements</t>
  </si>
  <si>
    <t>Conformance of the organization’s systems and networks to the cybersecurity architecture is evaluated periodically and according to defined triggers, such as system changes and external events</t>
  </si>
  <si>
    <t>The organization’s IT systems are separated from OT systems through segmentation, either through physical means or logical means, at least in an ad hoc manner</t>
  </si>
  <si>
    <t>Network protections incorporate the principles of least privilege and least functionality</t>
  </si>
  <si>
    <t>Network protections are defined and enforced for selected asset types according to asset risk and priority (for example, internal assets, perimeter assets, assets connected to the organization’s Wi-Fi, cloud assets, remote access, and externally owned devices)</t>
  </si>
  <si>
    <t>Web traffic and email are monitored, analyzed, and controlled (for example, malicious link blocking, suspicious download blocking, email authentication techniques, IP address blocking)</t>
  </si>
  <si>
    <t>All assets are segmented into distinct security zones based on cybersecurity requirements</t>
  </si>
  <si>
    <t>The cybersecurity architecture enables the isolation of compromised assets</t>
  </si>
  <si>
    <t>The principle of least privilege (for example, limiting administrative access for users and service accounts) is enforced</t>
  </si>
  <si>
    <t>The principle of least functionality (for example, limiting services, limiting applications, limiting ports, limiting connected devices) is enforced</t>
  </si>
  <si>
    <t>Security applications are required as an element of device configuration where feasible (for example, endpoint detection and response, host-based firewalls)</t>
  </si>
  <si>
    <t>The use of removeable media is controlled (for example, limiting the use of USB devices, managing external hard drives)</t>
  </si>
  <si>
    <t>Configuration of and changes to firmware are controlled throughout the asset lifecycle</t>
  </si>
  <si>
    <t>All software developed in-house is developed using secure software development practices</t>
  </si>
  <si>
    <t>The selection of all procured software includes consideration of the vendor’s secure software development practices</t>
  </si>
  <si>
    <t>The architecture review process evaluates the security of new and revised applications prior to deployment</t>
  </si>
  <si>
    <t>The authenticity of all software and firmware is validated prior to deployment</t>
  </si>
  <si>
    <t>Security testing (for example, static testing, dynamic testing, fuzz testing, penetration testing) is performed for in-house-developed and in-house-tailored applications periodically and according to defined triggers, such as system changes and external events</t>
  </si>
  <si>
    <t>Sensitive data is protected at rest, at least in an ad hoc manner</t>
  </si>
  <si>
    <t>Key management infrastructure (that is, key generation, key storage, key destruction, key update, and key revocation) is implemented to support cryptographic controls</t>
  </si>
  <si>
    <t>Controls to restrict the exfiltration of data (for example, data loss prevention tools) are implemented</t>
  </si>
  <si>
    <t>The cybersecurity architecture includes protections (such as full disk encryption) for data that is stored on assets that may be lost or stolen</t>
  </si>
  <si>
    <t>The cybersecurity architecture includes protections against unauthorized changes to software, firmware, and data</t>
  </si>
  <si>
    <t>Documented procedures are established, followed, and maintained for activities in the ARCHITECTURE domain</t>
  </si>
  <si>
    <t>Up-to-date policies or other organizational directives define requirements for activities in the ARCHITECTURE domain</t>
  </si>
  <si>
    <t>Responsibility, accountability, and authority for the performance of activities in the ARCHITECTURE domain are assigned to personnel</t>
  </si>
  <si>
    <t>The effectiveness of activities in the ARCHITECTURE domain is evaluated and tracked</t>
  </si>
  <si>
    <t>Cybersecurity Program Management (PROGRAM)</t>
  </si>
  <si>
    <t>The organization has a cybersecurity program strategy, which may be developed and managed in an ad hoc manner</t>
  </si>
  <si>
    <t>The cybersecurity program strategy defines goals and objectives for the organization’s cybersecurity activities</t>
  </si>
  <si>
    <t>The cybersecurity program strategy defines the organization’s approach to provide program oversight and governance for cybersecurity activities</t>
  </si>
  <si>
    <t>The cybersecurity program strategy identifies standards and guidelines intended to be followed by the program</t>
  </si>
  <si>
    <t>Senior management with proper authority provides support for the cybersecurity program, at least in an ad hoc manner</t>
  </si>
  <si>
    <t>Senior management sponsorship for the cybersecurity program is visible and active</t>
  </si>
  <si>
    <t>Responsibility for the cybersecurity program is assigned to a role with sufficient authority</t>
  </si>
  <si>
    <t>Cybersecurity program activities are periodically reviewed to ensure that they align with the cybersecurity program strategy</t>
  </si>
  <si>
    <t>Cybersecurity activities are independently reviewed to ensure conformance with cybersecurity policies and procedures, periodically and according to defined triggers, such as process changes</t>
  </si>
  <si>
    <t>Documented procedures are established, followed, and maintained for activities in the PROGRAM domain</t>
  </si>
  <si>
    <t>Up-to-date policies or other organizational directives define requirements for activities in the PROGRAM domain</t>
  </si>
  <si>
    <t>Responsibility, accountability, and authority for the performance of activities in the PROGRAM domain are assigned to personnel</t>
  </si>
  <si>
    <t>The effectiveness of activities in the PROGRAM domain is evaluated and tracked</t>
  </si>
  <si>
    <t>Control Logical Access</t>
  </si>
  <si>
    <t>Control Physical Access</t>
  </si>
  <si>
    <t>Establish and Maintain Cyber Risk Management Strategy and Program</t>
  </si>
  <si>
    <t>Identify and Prioritize Third Parties</t>
  </si>
  <si>
    <t>Implement Network Protections as an Element of the Cybersecurity Architecture</t>
  </si>
  <si>
    <t>Identify Cyber Risk</t>
  </si>
  <si>
    <t>Manage Third-Party Risk</t>
  </si>
  <si>
    <t>Respond to Threats and Share Threat Information</t>
  </si>
  <si>
    <t>Implement IT and OT Asset Security as an Element of the Cybersecurity Architecture</t>
  </si>
  <si>
    <t>Analyze Cyber Risk</t>
  </si>
  <si>
    <t>Implement Software Security as an Element of the Cybersecurity Architecture</t>
  </si>
  <si>
    <t>Respond to Cyber Risk</t>
  </si>
  <si>
    <t>Manage the organization’s IT and OT assets, including both hardware and software, and information assets commensurate with the risk to critical infrastructure and organizational objectives.
An asset is something of value to an organization. For the purposes of the model, assets to be considered are IT and OT hardware and software assets, as well as information essential to operating the function.</t>
  </si>
  <si>
    <t>An inventory of assets that are important to the delivery of the function is an important resource in managing cyber risk. Recording important information, such as software version, physical location, asset owner, and priority, enables many other cybersecurity management activities. For example, a robust asset inventory can identify the deployment location of software that requires patching.</t>
  </si>
  <si>
    <t>Managing asset configuration involves defining a configuration baseline and ensuring that assets are configured according to the baseline. Most commonly, this practice applies to ensuring that similar assets are configured in the same way. However, in cases where assets are either unique or must have individual configurations, managing asset configuration involves controlling the configuration baseline of the asset when it is deployed for operation and ensuring that the asset remains configured according to the baseline.</t>
  </si>
  <si>
    <t>Managing changes to assets includes analyzing requested changes to ensure they do not introduce unacceptable vulnerabilities into the operating environment, ensuring all changes follow the change management process, and identifying unauthorized changes. Change control applies to the entire asset lifecycle, including requirements definition, testing, deployment and maintenance, and retirement from operation.</t>
  </si>
  <si>
    <t>Establish and maintain plans, procedures, and technologies to detect, identify, analyze, manage, and respond to cybersecurity threats and vulnerabilities, commensurate with the risk to the organization’s infrastructure (such as critical, IT, and operational) and organizational objectives.
A cybersecurity threat is defined as any circumstance or event with the potential to adversely impact organizational operations (including mission, functions, image, or reputation), resources, or other organizations through IT, OT, or communications infrastructure via unauthorized access, destruction, disclosure, modification of information, or denial of service. Threats to information, IT, OT, and communication infrastructure assets vary and may include malicious actors, malware (such as viruses and worms) and distributed denial-of-service (DDoS) attacks.
A cybersecurity vulnerability is a weakness or flaw in IT, OT, communications systems or devices, procedures, or internal controls that could be exploited by a threat.</t>
  </si>
  <si>
    <t>Reducing cybersecurity vulnerabilities begins with collecting and analyzing vulnerability information. Vulnerability discovery may be performed using automatic scanning tools, network penetration tests, cybersecurity exercises, and audits. Vulnerability analysis should consider the vulnerability’s local impact (the potential effect of the vulnerability on the exposed asset) as well as the importance of the asset to the delivery of the function. Vulnerabilities may be addressed by implementing mitigating controls, monitoring threat status, applying cybersecurity patches, replacing outdated equipment, or performing other activities.</t>
  </si>
  <si>
    <t>RISK-4-0</t>
  </si>
  <si>
    <t>RISK-5-0</t>
  </si>
  <si>
    <t>Establish, operate, and maintain an enterprise cyber risk management program to identify, analyze, and respond to cyber risk the organization is subject to, including its business units, subsidiaries, related interconnected infrastructure, and stakeholders.
Cyber risk is defined as the possibility of harm or loss due to unauthorized access, use, disclosure, disruption, modification, or destruction of IT, OT, or information assets. Cyber risk is one component of the overall risk environment and feeds into an organization’s enterprise risk management strategy and program. Cyber risk cannot be completely eliminated, but it can be managed through informed decision-making processes.</t>
  </si>
  <si>
    <t>Managing cyber risk involves framing, identifying and assessing, responding to (accepting, avoiding, mitigating, transferring), and monitoring risks in a manner that aligns with the needs of the organization. Key to performing these activities is a common understanding of the cyber risk management strategy. A cyber risk management strategy provides direction for analyzing and prioritizing cyber risk and defines risk tolerance. The cyber risk management strategy may include a risk analysis methodology, risk monitoring strategy, and a description of how the cyber risk program will be governed. The cyber risk management strategy should align with the enterprise risk management strategy to ensure that cyber risk is managed in a manner that is consistent with the organization’s mission and business objectives.</t>
  </si>
  <si>
    <t>Risks are identified, categorized, and prioritized in a way that helps the organization consistently respond to and monitor risks. A risk register—a list of identified risks and associated attributes—also facilitates this process. Consolidation of risks into categories enables the organization to develop a risk register that is reflective of the current risk environment and can be managed effectively with available resources. Other domains in the model (Situational Awareness, Event and Incident Response, Continuity of Operations, and  Cybersecurity Architecture) refer to risk practices and illustrate how the practices in the model are strengthened as they connect through a cyber risk management program. And information generated through activities in the Threat and Vulnerability Management and Third-Party Risk Management domains is used to update cyber risks and identify new risks.</t>
  </si>
  <si>
    <t>ACCESS-4-0</t>
  </si>
  <si>
    <t>Create and manage identities for entities that may be granted logical or physical access to the organization’s assets. Control access to the organization’s assets, commensurate with the risk to critical infrastructure and organizational objectives.
For the purposes of this domain, access control applies to logical access to assets used in the delivery of the function, physical access to assets relevant to the function, and automated access control systems (logical or physical) relevant to the function. Improper access management practices can lead to unauthorized use, disclosure, destruction, or modification, as well as unnecessary exposure to cyber risks.</t>
  </si>
  <si>
    <t>RESPONSE-5-0</t>
  </si>
  <si>
    <t>ARCHITECTURE-6-0</t>
  </si>
  <si>
    <t xml:space="preserve">Controlling logical and physical access includes determining access requirements, granting access to assets based on those requirements, and revoking access when it is no longer required. Logical and physical access requirements are associated with each asset or assets within a given area, and provide guidance for the types of entities or individuals allowed to access the asset, the limits of allowed access and, for logical access, authentication parameters. For example, the logical access requirements for a specific asset might allow remote access by a vendor only during specified and planned maintenance intervals and might also require multifactor authentication for such access. At higher maturity indicator levels, more scrutiny is applied to the access being granted. Logical and physical access is granted only after considering risk to the function, and regular reviews of access are conducted. </t>
  </si>
  <si>
    <t>The cybersecurity architecture helps an organization plan for how security is to be engineered in a way that transcends point solutions for individual assets such as identity management or access control. It enables reasoning about the security of critical applications and data in terms of known architectural controls to, for example, detect, resist, react to, and recover from attacks. Such tactics include segmentation, choice of hosting solutions, cryptographic controls, and audit trails, and they can be allied with availability controls such as monitoring, rollback, and redundancy.
To be effective, the cybersecurity architecture must be sufficiently documented so that it can be communicated to stakeholders. It must also be governed such that those responsible for the cybersecurity architecture are included in planning and decision-making processes when changes to the organization, IT systems, or OT systems are being considered. In this way, changes to the organization can be reviewed to address security concerns and align with the organization’s cyber risk tolerance.</t>
  </si>
  <si>
    <t>Establish and maintain an enterprise cybersecurity program that provides governance, strategic planning, and sponsorship for the organization’s cybersecurity activities in a manner that aligns cybersecurity objectives with both the organization’s strategic objectives and the risk to critical infrastructure.
A cybersecurity program is an integrated group of activities designed and managed to meet cybersecurity objectives for the organization or the function. A cybersecurity program may be implemented at either the organization or the function level, but a higher level implementation and enterprise viewpoint may benefit the organization by integrating activities and leveraging resource investments across the entire enterprise.</t>
  </si>
  <si>
    <t>Establish and maintain plans, procedures, and technologies to detect, analyze, mitigate, respond to, and recover from cybersecurity events and incidents and to sustain operations during cybersecurity incidents, commensurate with the risk to critical infrastructure and organizational objectives.
A cybersecurity event in a system or network is any observable occurrence that is related to a cybersecurity requirement (confidentiality, integrity, or availability of assets). A cybersecurity incident is an event or series of events that significantly affects or could significantly affect critical infrastructure or organizational assets and services and requires the organization (and possibly other stakeholders) to respond in some way to prevent or limit adverse impacts.</t>
  </si>
  <si>
    <t>Detecting cybersecurity events includes designating a forum for reporting events and establishing criteria for event prioritization. These criteria should align with the cyber risk management strategy discussed in the Risk Management domain, ensure consistent valuation of events, and provide a means to
determine what constitutes a cybersecurity event, when cybersecurity events are to be escalated, and the conditions that warrant the declaration of cybersecurity incidents. Cybersecurity events may originate with or impact third parties necessitating coordination in response planning, execution, and communications.</t>
  </si>
  <si>
    <t>Responding to cybersecurity incidents requires the organization to have a process to limit the impact of cybersecurity incidents to its functional and organizational units. The process should describe how the organization manages all phases of the incident lifecycle, such as triage, handling, communication, coordination, and closure. Conducting lessons-learned reviews as a part of cybersecurity event and incident response and continuity of operations helps the organization eliminate the exploited vulnerability that led to the incident.</t>
  </si>
  <si>
    <t>Planning for continuity involves the necessary activities to sustain the function in the event of an interruption, such as a severe cybersecurity incident or a disaster. Ensuring that continuity plans address potential cybersecurity incidents requires consideration of known cyber threats and identified categories of cyber risk. Continuity plan testing should include cybersecurity incident scenarios to ensure that plans will function as intended during such incidents.</t>
  </si>
  <si>
    <t>Monitoring and analyzing data collected in logs and through other means enables the organization to understand the function’s operational and cybersecurity status. Effectively communicating the operational, security, and threat status to relevant decision makers is the essence of situational awareness (sometimes referred to as a common operating picture). While many situational awareness implementations may include visualization tools, such as dashboards, maps, and other graphical displays, they are not necessarily required to achieve the goal.</t>
  </si>
  <si>
    <t>Identifying third parties involves establishing and maintaining a comprehensive understanding of the key external relationships required for the delivery of the function. After identification, third parties should be prioritized to determine which third-party dependencies are most critical to the delivery of the function. Prioritization criteria should consider the risk to the function that is introduced by third-party relationships.</t>
  </si>
  <si>
    <t>Managing third-party risk includes approaches such as independent testing, code review, scanning for vulnerabilities, and reviewing demonstrable evidence from the vendor that a secure software development process has been followed. Contracts binding the organization to a relationship with a partner or vendor for products or services should be reviewed and approved for cyber risk mitigation, such as contract language that establishes vendor responsibilities for meeting or exceeding specified cybersecurity standards or guidelines. Service level agreements can specify monitoring and audit processes to verify that vendors and service providers meet cybersecurity and other performance measures.</t>
  </si>
  <si>
    <t>An important aspect of assigning cybersecurity responsibilities is ensuring adequacy and redundancy of coverage. For example, specific workforce roles with significant cybersecurity responsibilities are often easy to determine, but they can be challenging to maintain. It is vital to develop plans for key cybersecurity workforce roles such as system administrators to provide appropriate training, testing, redundancy, and evaluations of performance. Cybersecurity responsibilities are not restricted to traditional IT roles; for example, engineers, control room operators, and field technicians may have cybersecurity responsibilities.</t>
  </si>
  <si>
    <t>Implementing workforce controls includes personnel vetting, such as background checks, with extra vetting performed for positions that have access to assets needed to deliver an essential service. For example, system administrators typically have the ability to change configuration settings, modify or delete log files, create new accounts, and change passwords on critical systems, and specific measures are taken for protection of these systems from accidental or malicious behavior by this category of personnel.</t>
  </si>
  <si>
    <t>Increasing the cybersecurity awareness of the workforce is as important as technological approaches for improving the cybersecurity of the organization. The threat of a cyber attack to an organization often starts with gaining some foothold into a company’s IT or OT systems, for example, by gaining the trust of an unwary employee or contractor who then introduces media or devices into the organization’s networks. The organization should share information with its workforce on methods and techniques to identify suspicious behavior, avoid spam and spear phishing, and recognize social engineering attacks to avoid providing information about the organization to potential adversaries. For example, an internal website could provide information about new threats and vulnerabilities in the industry. If no information on threats, vulnerabilities, and best practices is shared with the workforce, personnel may become lax about security processes and procedures.</t>
  </si>
  <si>
    <t>Establish and maintain the structure and behavior of the organization’s cybersecurity architecture, including controls, processes, technologies and other elements, commensurate with the risk to critical infrastructure and organizational objectives.
Establishing a cybersecurity architecture involves identifying cybersecurity requirements for the organization’s assets and designing appropriate controls to protect them.
The cybersecurity architecture serves as a reference to guide how cybersecurity is to be implemented to meet the objectives of the cybersecurity program strategy.</t>
  </si>
  <si>
    <t>Establish and maintain plans, procedures, technologies, and controls to create a culture of cybersecurity and to ensure the ongoing suitability and competence of personnel, commensurate with the risk to critical infrastructure and organizational objectives.
As organizations increasingly adopt advanced digital technology, it is a challenge to enhance the skill sets of their existing workforce and hire personnel with the appropriate level of cybersecurity experience, education, and training. Organizations’ reliance on advanced technology for digital communications and control continues to grow, and workforce issues are a crucial aspect of successfully addressing cybersecurity and risk management for these systems.
Collective bargaining agreements may challenge some aspects of the practices in this domain as written, so organizations may need to implement alternative practices that meet the intent of the model practices and align with those agreements.</t>
  </si>
  <si>
    <t>Establish and maintain controls to manage the cyber risks arising from suppliers and other third parties, commensurate with the risk to critical infrastructure and organizational objectives.
As the interdependencies among infrastructures, operating partners, suppliers, and service providers increase, establishing and maintaining a comprehensive understanding of key relationships and managing their associated cyber risks are essential for the secure, reliable, and resilient delivery of the function.
The model classifies third-party dependencies as external parties on which the delivery of the function depends, including operating partners. These relationships may vary in importance because the function may have a greater reliance on specific third parties, particularly if a third party has access to, control of, or custody of an asset. Third parties include entities such as suppliers, vendors, service providers, infrastructure dependencies (e.g., telecommunications, water), and governmental organizations (e.g., emergency response services, federal partners).
Supply chain risk is a noteworthy example of a supplier dependency. The cybersecurity characteristics of products and services vary widely. Without proper risk management, they pose serious threats, including software of unknown provenance and counterfeit (possibly malicious) hardware. Organizations’ requests for proposal often give suppliers of high-technology systems, devices, and services only rough specifications, which may lack adequate requirements for security and quality assurance. The autonomy organizations often give to their individual business units further increases the risk, unless procurement activities are constrained by plan or policy to include cybersecurity requirements.</t>
  </si>
  <si>
    <t>Establish and maintain activities and technologies to collect, monitor, analyze, alarm, report, and use operational, security, and threat information, including status and summary information from the other model domains, to establish situational awareness for both the organization’s operational state and cybersecurity state.
Situational awareness involves developing near-real-time knowledge of a dynamic operating environment. In part, this is accomplished through the logging and monitoring of IT, OT, and communication infrastructure assets essential for the delivery of the function. It is equally important to maintain knowledge of relevant, current cybersecurity events external to the enterprise. Once an organization develops situational awareness, it can align predefined states of operation to changes in the operating environment. The ability to shift from one predefined state to another can enable faster and more effective response to cybersecurity events or changes in the threat environment.</t>
  </si>
  <si>
    <t>Konfiguraation hallinta</t>
  </si>
  <si>
    <t>Muutoksenhallinta</t>
  </si>
  <si>
    <t>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t>
  </si>
  <si>
    <t>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t>
  </si>
  <si>
    <t>Osallistujat</t>
  </si>
  <si>
    <t>EDELLINEN ARVIOINTI</t>
  </si>
  <si>
    <t>Kyberturvallisuuden kehitysalueet</t>
  </si>
  <si>
    <t>Kommentit</t>
  </si>
  <si>
    <t>Päivämäärä</t>
  </si>
  <si>
    <t>Haavoittuvuuksien vähentäminen</t>
  </si>
  <si>
    <t>Uhkien torjunta ja uhkatiedon jakaminen</t>
  </si>
  <si>
    <t>Kyberriskien tunnistaminen</t>
  </si>
  <si>
    <t>Riskien analysointi</t>
  </si>
  <si>
    <t>Riskeihin reagointi</t>
  </si>
  <si>
    <t>Identiteettien luominen ja hallinta</t>
  </si>
  <si>
    <t>Lokienhallinta</t>
  </si>
  <si>
    <t>Ympäristöjen valvonta</t>
  </si>
  <si>
    <t>Tilannekuvan ylläpito</t>
  </si>
  <si>
    <t>Tapahtumien havainnointi</t>
  </si>
  <si>
    <t>Kyberturvallisuus osana toiminnan jatkuvuutta</t>
  </si>
  <si>
    <t>Kyberturvallisuuteen keskittyvän henkilöstön kehittäminen</t>
  </si>
  <si>
    <t>Henkilöstöhallinnon prosessit</t>
  </si>
  <si>
    <t>Koulutus ja kybertietoisuuden lisääminen</t>
  </si>
  <si>
    <t>Rekisteriin on kirjattu laitteista ja ohjelmistoista sellaisia ominaisuuksia, jotka tukevat organisaation kybertoimintaa (esimerkiksi laitteen tai ohjelmiston sijainti, prioriteetti, käyttöjärjestelmä tai firmware-versio).</t>
  </si>
  <si>
    <t>Rekisteriin kirjatut laitteet ja ohjelmistot on priorisoitu noudattaen määriteltyjä priorisointikriteerejä, joihin kuuluu arviointi laitteen tai ohjelmiston tärkeydestä toiminnolle.</t>
  </si>
  <si>
    <t>Rekisteri on ajan tasalla (eli rekisteriä päivitetään aika ajoin ja määriteltyjen tilanteiden kuten järjestelmämuutosten yhteydessä).</t>
  </si>
  <si>
    <t>Rekisteriin kirjatut tietovarannot on priorisoitu noudattaen määriteltyjä priorisointikriteerejä, joihin kuuluu arviointi tietovarannon tärkeydestä toiminnolle.</t>
  </si>
  <si>
    <t>Vakioituja perusasetuksia käytetään, kun laitteille, ohjelmistoille tai tietovarannoille luodaan uusi konfiguraatio tai palautetaan vanha konfiguraatio.</t>
  </si>
  <si>
    <t>Konfiguraatioiden yhdenmukaisuutta vakioituihin perusasetuksiin seurataan säännöllisesti koko laitteen, ohjelmiston tai tietovarannon elinkaaren ajan.</t>
  </si>
  <si>
    <t>Muutoksenhallinnan käytännöt kattavat laitteiden, ohjelmistojen ja tiedon koko elinkaaren (esimerkiksi hankinnan, käyttöönoton, käytön ja käytöstä poiston).</t>
  </si>
  <si>
    <t>ASSET-osion toimintaa varten on määritetty dokumentoidut toimintatavat, joita noudatetaan ja päivitetään säännöllisesti.</t>
  </si>
  <si>
    <t>ASSET-osion toimintaa varten on tarjolla riittävät resurssit (henkilöstö, rahoitus ja työkalut).</t>
  </si>
  <si>
    <t>ASSET-osion toimintaa suorittavilla työntekijöillä on riittävät tiedot ja taidot tehtäviensä suorittamiseen.</t>
  </si>
  <si>
    <t>ASSET-osion toiminnan suorittamiseen tarvittavat vastuut, tilivelvollisuudet ja valtuutukset on jalkautettu soveltuville työntekijöille.</t>
  </si>
  <si>
    <t>ASSET-osion toiminnan vaikuttavuutta arvioidaan ja seurataan.</t>
  </si>
  <si>
    <t>Haavoittuvuusarviointeja suoritetaan aika ajoin ja määriteltyjen tilanteiden kuten järjestelmämuutosten tai ulkoisten tapahtumien yhteydessä.</t>
  </si>
  <si>
    <t>Tunnistetut haavoittuvuudet analysoidaan, priorisoidaan ja niihin puututaan tilanteen edellyttämin keinoin.</t>
  </si>
  <si>
    <t>Uhkatiedon lähteet kattavat kaikki uhkaprofiilin eri osat ja näitä tietolähteitä seurataan säännöllisesti.</t>
  </si>
  <si>
    <t>Tunnistetut uhat analysoidaan, priorisoidaan ja niihin puututaan tilanteen edellyttämin keinoin.</t>
  </si>
  <si>
    <t>Toiminnon uhkaprofiili päivitetään aika ajoin ja määriteltyjen tilanteiden kuten järjestelmämuutosten tai ulkoisten tapahtumien yhteydessä.</t>
  </si>
  <si>
    <t>THREAT-osion toimintaa varten on määritetty dokumentoidut toimintatavat, joita noudatetaan ja päivitetään säännöllisesti.</t>
  </si>
  <si>
    <t>THREAT-osion toimintaa varten on tarjolla riittävät resurssit (henkilöstö, rahoitus ja työkalut).</t>
  </si>
  <si>
    <t>THREAT-osion toimintaa suorittavilla työntekijöillä on riittävät tiedot ja taidot tehtäviensä suorittamiseen.</t>
  </si>
  <si>
    <t>THREAT-osion toiminnan suorittamiseen tarvittavat vastuut, tilivelvollisuudet ja valtuutukset on jalkautettu soveltuville työntekijöille.</t>
  </si>
  <si>
    <t>THREAT-osion toiminnan vaikuttavuutta arvioidaan ja seurataan.</t>
  </si>
  <si>
    <t>Kyberriskienhallinnan toimenpiteistä jaetaan tietoa soveltuville sidosryhmille.</t>
  </si>
  <si>
    <t>Tunnistetut kyberriskit jaetaan erillisiin kategorioihin, jotta riskejä voidaan hallita kategoriakohtaisesti (kategorioita voivat olla esimerkiksi tietovuodot, sisäiset virheet, ransomware tai OT-laitteiden kaappaus).</t>
  </si>
  <si>
    <t>Kyberriskit ja kyberriskikategoriat dokumentoidaan riskirekisteriin (tai vastaavaan tietovarastoon).</t>
  </si>
  <si>
    <t>Kyberriskeille ja kyberriskikategorioille on nimitetty omistajat.</t>
  </si>
  <si>
    <t>Yritysjohto tarkastaa sekä kyberriskien vaikutusarviointien että kyberturvallisuuden suojausmekanismien arviointien tulokset varmistuakseen riskienhallinnan riittävyydestä ja siitä, että riskit ovat organisaation riskinottohalukkuuden mukaisia.</t>
  </si>
  <si>
    <t>RISK-osion toimintaa varten on määritetty dokumentoidut toimintatavat, joita noudatetaan ja päivitetään säännöllisesti.</t>
  </si>
  <si>
    <t>RISK-osion toimintaa varten on tarjolla riittävät resurssit (henkilöstö, rahoitus ja työkalut).</t>
  </si>
  <si>
    <t>RISK-osion toimintaa suorittavilla työntekijöillä on riittävät tiedot ja taidot tehtäviensä suorittamiseen.</t>
  </si>
  <si>
    <t>RISK-osion toiminnan suorittamiseen tarvittavat vastuut, tilivelvollisuudet ja valtuutukset on jalkautettu soveltuville työntekijöille.</t>
  </si>
  <si>
    <t>RISK-osion toiminnan vaikuttavuutta arvioidaan ja seurataan.</t>
  </si>
  <si>
    <t>Identiteetit poistetaan käytöstä organisaation määrittelemien enimmäismääräaikojen puitteissa, kun niitä ei enää tarvita.</t>
  </si>
  <si>
    <t>Käyttöoikeuksien vaatimuksissa on huomioitu pienimmän valtuuden periaate (ref. "principle of least privilege").</t>
  </si>
  <si>
    <t>Käyttöoikeuspyynnöt tarkastaa ja hyväksyy kyseisen laitteen, ohjelmiston tai tietovarannon omistaja.</t>
  </si>
  <si>
    <t>Kirjautumis- ja yhteydenmuodostusyrityksiä seurataan ja niissä havaitut poikkeavuudet toimivat kybertapahtumien indikaattoreina.</t>
  </si>
  <si>
    <t>Pääsyoikeuksien vaatimuksissa on huomioitu pienimmän valtuuden periaate (ref. "principle of least privilege").</t>
  </si>
  <si>
    <t>Pääsyoikeuspyynnöt tarkastaa ja hyväksyy kyseisen tilan, laitteen, ohjelmiston tai tietovarannon omistaja.</t>
  </si>
  <si>
    <t>Pääsyoikeudet, joihin liittyy korkeampi riski, tarkastetaan perusteellisemmin ja niiden käyttöä valvotaan tarkemmin.</t>
  </si>
  <si>
    <t>Pääsyoikeudet tarkastetaan ja päivitetään aika ajoin.</t>
  </si>
  <si>
    <t>Pääsyoikeuksien käyttöä seurataan ja niistä pyritään tunnistamaan mahdollisia kybertapahtumia.</t>
  </si>
  <si>
    <t>ACCESS-osion toimintaa varten on määritetty dokumentoidut toimintatavat, joita noudatetaan ja päivitetään säännöllisesti.</t>
  </si>
  <si>
    <t>ACCESS-osion toimintaa varten on tarjolla riittävät resurssit (henkilöstö, rahoitus ja työkalut).</t>
  </si>
  <si>
    <t>ACCESS-osion toimintaa suorittavilla työntekijöillä on riittävät tiedot ja taidot tehtäviensä suorittamiseen.</t>
  </si>
  <si>
    <t>ACCESS-osion toiminnan suorittamiseen tarvittavat vastuut, tilivelvollisuudet ja valtuutukset on jalkautettu soveltuville työntekijöille.</t>
  </si>
  <si>
    <t>ACCESS-osion toiminnan vaikuttavuutta arvioidaan ja seurataan.</t>
  </si>
  <si>
    <t>Lokitieto koostetaan yhteen keskitetysti toiminnon sisällä.</t>
  </si>
  <si>
    <t>Valvonnalle ja havaintojen analysoinnille on määritetty tarkempia vaatimuksia, joita päivitetään säännöllisesti ja jotka kattavat tapahtumatietojen oikea-aikaisen tarkastelun.</t>
  </si>
  <si>
    <t>Kybertapahtumien tunnistamista varten on määritetty erilaisia hälytyksiä ja ilmoituksia, joita päivitetään säännöllisesti.</t>
  </si>
  <si>
    <t>Riskianalyyseistä saatua tietoa [kts. RISK-3d] hyödynnetään, kun määritetään poikkeavan toiminnan indikaattoreita.</t>
  </si>
  <si>
    <t>Valvontatieto kootaan yhteen toiminnon operatiivisen tilannekuvan muodostamiseksi.</t>
  </si>
  <si>
    <t>Tilannekuvan rikastamiseksi on saatavilla soveltuvaa tietoa eri puolilta organisaatiota.</t>
  </si>
  <si>
    <t>Tilannekuvan raportoinnista on määritetty vaatimuksia, joihin kuuluu oikea-aikaisen kyberturvallisuustiedon jakaminen organisaation määrittelemille sidosryhmille.</t>
  </si>
  <si>
    <t>Tilannekuvan rikastamiseksi kerätään soveltuvaa tietoa organisaation ulkopuolelta. Lisäksi tätä tietoa jaetaan organisaation määrittelemille sisäisille sidosryhmille.</t>
  </si>
  <si>
    <t>SITUATION-osion toimintaa varten on määritetty dokumentoidut toimintatavat, joita noudatetaan ja päivitetään säännöllisesti.</t>
  </si>
  <si>
    <t>SITUATION-osion toimintaa varten on tarjolla riittävät resurssit (henkilöstö, rahoitus ja työkalut).</t>
  </si>
  <si>
    <t>SITUATION-osion toimintaa suorittavilla työntekijöillä on riittävät tiedot ja taidot tehtäviensä suorittamiseen.</t>
  </si>
  <si>
    <t>SITUATION-osion toiminnan suorittamiseen tarvittavat vastuut, tilivelvollisuudet ja valtuutukset on jalkautettu soveltuville työntekijöille.</t>
  </si>
  <si>
    <t>SITUATION-osion toiminnan vaikuttavuutta arvioidaan ja seurataan.</t>
  </si>
  <si>
    <t>Kybertapahtumista ja niiden havaitsemisesta on laadittu kriteeristö (johon kuuluu esimerkiksi määritelmä tilanteista, jotka täyttävät kybertapahtuman määritelmän tai määritelmä siitä, missä kybertapahtumia voidaan havaita).</t>
  </si>
  <si>
    <t>Toiminnon tilannekuvaa seurataan siten, että se tukee mahdollisten kybertapahtumien havaitsemista.</t>
  </si>
  <si>
    <t>Jatkuvuussuunnitelmissa on tunnistettu ja dokumentoitu ne laitteet, ohjelmistot ja tietovarannot sekä toiminnat, jotka minimissään tarvitaan toiminnon toiminnan ylläpitämiseksi.</t>
  </si>
  <si>
    <t>Jatkuvuussuunnitelmat testataan arvioimalla ja/tai harjoittelemalla aika ajoin ja määriteltyjen tilanteiden kuten järjestelmämuutosten tai ulkoisten tapahtumien yhteydessä.</t>
  </si>
  <si>
    <t>Jatkuvuussuunnitelmien testauksesta tai tositilanteista saatuja havaintoja verrataan asetettuihin toipumistavoitteisiin ja suunnitelmia kehitetään näiden havaintojen perusteella.</t>
  </si>
  <si>
    <t>RESPONSE-osion toimintaa varten on määritetty dokumentoidut toimintatavat, joita noudatetaan ja päivitetään säännöllisesti.</t>
  </si>
  <si>
    <t>RESPONSE-osion toimintaa varten on tarjolla riittävät resurssit (henkilöstö, rahoitus ja työkalut).</t>
  </si>
  <si>
    <t>RESPONSE-osion toimintaa suorittavilla työntekijöillä on riittävät tiedot ja taidot tehtäviensä suorittamiseen.</t>
  </si>
  <si>
    <t>RESPONSE-osion toiminnan vaikuttavuutta arvioidaan ja seurataan.</t>
  </si>
  <si>
    <t>Valintakriteereiden osana on huomioitu asianmukaisesti toimet väärennettyjä tai vaarantuneita ohjelmistoja, laitteita tai palveluita vastaan.</t>
  </si>
  <si>
    <t>Hankittavien laitteiden, ohjelmistojen ja tietovarantojen hyväksyntätestaukseen kuuluu kyberturvallisuusvaatimusten testaus.</t>
  </si>
  <si>
    <t>Kyberturvallisuuteen liittyvät vastuut on dokumentoitu.</t>
  </si>
  <si>
    <t>Kyberturvallisuuteen liittyvät vastuut ja työtehtävien vaatimukset tarkastetaan ja päivitetään aika ajoin ja määriteltyjen tilanteiden kuten järjestelmämuutosten yhteydessä tai organisaatiorakenteen muuttuessa.</t>
  </si>
  <si>
    <t>Kyberturvallisuuskoulutus on edellytyksenä käyttö- tai pääsyoikeuksien myöntämiselle toiminnon kannalta tärkeisiin laitteisiin, ohjelmistoihin ja tietovarantoihin.</t>
  </si>
  <si>
    <t>WORKFORCE-osion toimintaa varten on määritetty dokumentoidut toimintatavat, joita noudatetaan ja päivitetään säännöllisesti.</t>
  </si>
  <si>
    <t>WORKFORCE-osion toimintaa varten on tarjolla riittävät resurssit (henkilöstö, rahoitus ja työkalut).</t>
  </si>
  <si>
    <t>WORKFORCE-osion toimintaa suorittavilla työntekijöillä on riittävät tiedot ja taidot tehtäviensä suorittamiseen.</t>
  </si>
  <si>
    <t>WORKFORCE-osion toiminnan suorittamiseen tarvittavat vastuut, tilivelvollisuudet ja valtuutukset on jalkautettu soveltuville työntekijöille.</t>
  </si>
  <si>
    <t>WORKFORCE-osion toiminnan vaikuttavuutta arvioidaan ja seurataan.</t>
  </si>
  <si>
    <t>Kyberarkkitehtuuri määrittää kyberturvallisuusvaatimukset toiminnon kannalta tärkeille laitteille, ohjelmistoille ja tietovarannoille.</t>
  </si>
  <si>
    <t>Kyberturvallisuuden suojausmekanismit on valittu ja toteutettu siten, että kyberturvallisuusvaatimukset toteutuvat.</t>
  </si>
  <si>
    <t>Organisaation järjestelmien ja verkkojen vaatimustenmukaisuutta kyberarkkitehtuuriin nähden arvioidaan aika ajoin ja määriteltyjen tilanteiden kuten järjestelmämuutosten tai ulkoisten tapahtumien yhteydessä.</t>
  </si>
  <si>
    <t>Verkkojen suojauksessa huomioidaan pienimmän valtuuden ja pienimmän toiminnallisuuden periaatteet.</t>
  </si>
  <si>
    <t>Kaikki laitteet, ohjelmistot ja tietovarannot on segmentoitu turvallisuusvyöhykkeisiin perustuen niille asetettuihin kybervaatimuksiin.</t>
  </si>
  <si>
    <t>Kyberarkkitehtuuri mahdollistaa saastuneiden laitteiden, ohjelmistojen ja tietovarantojen erottamisen muista.</t>
  </si>
  <si>
    <t>Pienimmän käyttöoikeuden periaate on pantu täytäntöön (esimerkiksi rajoittamalla hallinta- tai ylläpitotunnusten oikeuksia).</t>
  </si>
  <si>
    <t>Pienimmän toiminnallisuuden periaate on pantu täytäntöön (esim. rajoittamalla käytettäviä palveluita, ohjelmia, portteja tai liitettäviä laitteita).</t>
  </si>
  <si>
    <t>Tietoturvaohjelmistot vaaditaan soveltuvin osin osana laitteiden konfiguraatiota (esimerkiksi päätelaitteen turva- ja havainnointiratkaisut tai päätelaitekohtaiset palomuuriratkaisut).</t>
  </si>
  <si>
    <t>Siirrettäviä ja irrotettavia muistilaitteita valvotaan (esimerkiksi rajoittamalla USB-laitteiden tai ulkoisten levyjen käyttöä).</t>
  </si>
  <si>
    <t>Kaikki sisäisesti kehitettävät ohjelmistot ja sovellukset kehitetään käyttäen turvallisen sovelluskehityksen periaatteita.</t>
  </si>
  <si>
    <t>Kaikkien ohjelmisto- ja sovellushankintojen valinnassa huomioidaan noudattaako toimittaja turvallisen sovelluskehityksen periaatteita.</t>
  </si>
  <si>
    <t>Arkkitehtuurikatselmointiprosessissa arvioidaan uusien ja päivitettyjen ohjelmistojen ja sovellusten turvallisuutta ennen niiden vientiä tuotantoon.</t>
  </si>
  <si>
    <t>Ohjelmistojen ja laiteohjelmistojen (firmware) aitous varmistetaan ennen käyttöönottoa.</t>
  </si>
  <si>
    <t>Avaintenhallintainfrastruktuuri (eli avainten luonti, säilytys, tuhoaminen, päivittäminen ja kumoaminen) on käytössä salausmenetelmien tukemiseksi.</t>
  </si>
  <si>
    <t>Käytössä on suojausmekanismeja rajoittamaan tiedon varastamisen mahdollisuutta (esimerkiksi tiedon hävittämistä estävät työkalut).</t>
  </si>
  <si>
    <t>Kyberarkkitehtuuriin kuuluu suojausmekanismeja (esimerkiksi laitteiden kovalevyjen salaus) tiedolle, joka on tallennettu laitteille, jotka saatetaan hukata tai varastaa.</t>
  </si>
  <si>
    <t>Kyberarkkitehtuuri kattaa suojausmenetelmät sovellusten, laiteohjelmistojen (firmware) ja tiedon luvattomien muutosten varalle.</t>
  </si>
  <si>
    <t>ARCHITECTURE-osion toimintaa varten on määritetty dokumentoidut toimintatavat, joita noudatetaan ja päivitetään säännöllisesti.</t>
  </si>
  <si>
    <t>ARCHITECTURE-osion toimintaa varten on tarjolla riittävät resurssit (henkilöstö, rahoitus ja työkalut).</t>
  </si>
  <si>
    <t>ARCHITECTURE-osion toimintaa suorittavilla työntekijöillä on riittävät tiedot ja taidot tehtäviensä suorittamiseen.</t>
  </si>
  <si>
    <t>ARCHITECTURE-osion toiminnan suorittamiseen tarvittavat vastuut, tilivelvollisuudet ja valtuutukset on jalkautettu soveltuville työntekijöille.</t>
  </si>
  <si>
    <t>ARCHITECTURE-osion toiminnan vaikuttavuutta arvioidaan ja seurataan.</t>
  </si>
  <si>
    <t>Organisaation ylin johto tukee kyberturvallisuuspolitiikkojen ja -ohjeiden kehittämistä, ylläpitoa ja täytäntöönpanoa.</t>
  </si>
  <si>
    <t>PROGRAM-osion toimintaa varten on määritetty dokumentoidut toimintatavat, joita noudatetaan ja päivitetään säännöllisesti.</t>
  </si>
  <si>
    <t>PROGRAM-osion toimintaa varten on tarjolla riittävät resurssit (henkilöstö, rahoitus ja työkalut).</t>
  </si>
  <si>
    <t>PROGRAM-osion toimintaa suorittavilla työntekijöillä on riittävät tiedot ja taidot tehtäviensä suorittamiseen.</t>
  </si>
  <si>
    <t>PROGRAM-osion toiminnan suorittamiseen tarvittavat vastuut, tilivelvollisuudet ja valtuutukset on jalkautettu soveltuville työntekijöille.</t>
  </si>
  <si>
    <t>PROGRAM-osion toiminnan vaikuttavuutta arvioidaan ja seurataan.</t>
  </si>
  <si>
    <t>KYBERMITTARI-35</t>
  </si>
  <si>
    <t>KYBERMITTARI-36</t>
  </si>
  <si>
    <t>Hämäkkiraportti (R4)</t>
  </si>
  <si>
    <t>Spider report (R4)</t>
  </si>
  <si>
    <t>Management activities report (R5)</t>
  </si>
  <si>
    <t>Yleiset hallintatoimet -raportti (R5)</t>
  </si>
  <si>
    <t>Kehityskohde</t>
  </si>
  <si>
    <t>Sisäinen viittaus</t>
  </si>
  <si>
    <t>Ulkoinen viittaus</t>
  </si>
  <si>
    <t>Prosessit</t>
  </si>
  <si>
    <t>Järjestelmät</t>
  </si>
  <si>
    <t>Vaikutus muihin organisaatioihin</t>
  </si>
  <si>
    <t>Toimittajat</t>
  </si>
  <si>
    <t>Sisäiset riippuvuudet</t>
  </si>
  <si>
    <t>KM100</t>
  </si>
  <si>
    <t>KM101</t>
  </si>
  <si>
    <t>KM102</t>
  </si>
  <si>
    <t>KM103</t>
  </si>
  <si>
    <t>KM104</t>
  </si>
  <si>
    <t>KM105</t>
  </si>
  <si>
    <t>KM110</t>
  </si>
  <si>
    <t>KM111</t>
  </si>
  <si>
    <t>KM112</t>
  </si>
  <si>
    <t>KM113</t>
  </si>
  <si>
    <t>KM114</t>
  </si>
  <si>
    <t>KM115</t>
  </si>
  <si>
    <t>KM116</t>
  </si>
  <si>
    <t>Processes</t>
  </si>
  <si>
    <t>Systems</t>
  </si>
  <si>
    <t>Impact on other organisations</t>
  </si>
  <si>
    <t>Suppliers</t>
  </si>
  <si>
    <t>Internal dependencies</t>
  </si>
  <si>
    <t>Date</t>
  </si>
  <si>
    <t>Participants</t>
  </si>
  <si>
    <t>Comments</t>
  </si>
  <si>
    <t>Internal reference</t>
  </si>
  <si>
    <t>External reference</t>
  </si>
  <si>
    <t>Development area</t>
  </si>
  <si>
    <t>PREVIOUS ASSESSMENT</t>
  </si>
  <si>
    <t>-</t>
  </si>
  <si>
    <t>Int_reference</t>
  </si>
  <si>
    <t>Ext_reference</t>
  </si>
  <si>
    <t>Development</t>
  </si>
  <si>
    <t>The purpose of network segmentation is to reduce the attack surface. Segmentation can be implemented on physical and/or logical layers. In an optimal situation, there is a well-defined reason for placing each device into the given segment.</t>
  </si>
  <si>
    <t xml:space="preserve">Sufficient controls are implemented for IT and OT assets, taking into account their criticality. Access to assets is limited and only the necessary functions are activated. Standard configuration is applied to each given asset group. Monitoring or security applications are used to improve the security, when feasible. </t>
  </si>
  <si>
    <t>Application or software security has a central role in cybersecurity architecture in protecting users and information. Applications must be designed to be resilient and withstand abnormal situations and intentional misuse attempts. It is important to assess security and resilience aspects also when using software from third parties.</t>
  </si>
  <si>
    <t>Cybersecurity architecture protects the information assets. To protect the information, it must first be identified and classified. The protection controls and methods, such as encryption and key management, must be implemented and used systematically.</t>
  </si>
  <si>
    <t>The identified risks are analyzed to understand their potential impact to the organization, to categorize and prioritize them, and to select the appropriate risk treatment strategies and methods (such as mitigate, accept, avoid, or transfer). Risk analysis can be done in varying level of detail, depending on the type of risk and the quality and quantity of information available, but the used method should be consistent across the organization.</t>
  </si>
  <si>
    <t>The implementation of the selected risk responses should be done in a systematic manner, following the prioritization done in the risk analysis. After the implementation, the result should be assessed to ensure that the response has been sufficient and that the risk has been reduced to acceptable level. As the circumstances may change over time, the risk responses may not be adequate in a new situation. Therefore the risk responses should be reviewed periodically for continued relevance and adequacy.</t>
  </si>
  <si>
    <t>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t>
  </si>
  <si>
    <t>Henkilöstön johtaminen ja kehittäminen (WORKFORCE)</t>
  </si>
  <si>
    <t>Identiteetin- ja pääsynhallinta (ACCESS)</t>
  </si>
  <si>
    <t>Kriittisten palveluiden suojaaminen (CRITICAL)</t>
  </si>
  <si>
    <t>Riskienhallinta (RISK)</t>
  </si>
  <si>
    <t>Tilannekuva (SITUATION)</t>
  </si>
  <si>
    <t>Uhkien ja haavoittuvuuksien hallinta (THREAT)</t>
  </si>
  <si>
    <t>Kyberturvallisuuden hallinta (PROGRAM)</t>
  </si>
  <si>
    <t>Uhkatietoa käsitellään noudattaen turvallisia ja mahdollisimman reaaliaikaisia menetelmiä, joilla varmistetaan uhkien nopea analysointi ja nopea puuttuminen.</t>
  </si>
  <si>
    <t>Kyberturvallisuusstrategia ja -prioriteetit on dokumentoitu. Strategia ja prioriteetit ovat linjassa organisaation yleisten strategisten tavoitteiden ja kriittiseen infrastruktuuriin kohdistuvien riskien kanssa.</t>
  </si>
  <si>
    <t>Kyberturvallisuusstrategia nimeää ne standardit ja ohjeet, joita tulee noudattaa.</t>
  </si>
  <si>
    <t>Kyberturvallisuuden hallinta perustuu kyberturvallisuusstrategiaan.</t>
  </si>
  <si>
    <t>Organisaation ylimmän johdon tuki kyberturvallisuuden hallinnalle  on näkyvää ja aktiivista.</t>
  </si>
  <si>
    <t>Vastuu kyberturvallisuuden hallinnasta on osoitettu organisaatiossa taholle, jolla on riittävät toimivaltuudet.</t>
  </si>
  <si>
    <t>Kyberturvallisuuden hallinnan sidosryhmät on tunnistettu ja osallistettu.</t>
  </si>
  <si>
    <t>Kyberturvallisuuden hallinnan toiminta tarkastetaan aika ajoin, jotta varmistetaan että toimet ovat linjassa kyberturvallisuusstrategian kanssa.</t>
  </si>
  <si>
    <t>Riippumaton taho tarkastaa organisaation kyberturvallisuuteen liittyvät toiminnat aika ajoin ja määriteltyjen tilanteiden kuten prosessimuutosten yhteydessä, jotta varmistutaan että toiminta on kyberturvallisuuspolitiikkojen ja -ohjeiden mukaista.</t>
  </si>
  <si>
    <t>Varaosia on saatavilla niitä tarvitseviin IT-laitteisiin (ja mahdollisiin OT-laitteisiin).</t>
  </si>
  <si>
    <t>Organisaation sidosryhmät soveltuvista operatiivisen toiminnan ja liiketoiminnan yksiköistä osallistuvat korkeamman prioriteetin kyberriskien analysointiin.</t>
  </si>
  <si>
    <t>Yritysjohto tarkastaa riskeihin reagoimisen keinot (kuten riskin pienentäminen, hyväksyminen, välttäminen tai siirtäminen) aika ajoin varmistuakseen niiden soveltuvuudesta.</t>
  </si>
  <si>
    <t>Toiminnon kyberturvallisuuden tilannekuvan viestimiseksi on määritetty menetelmät, joita päivitetään säännöllisesti.</t>
  </si>
  <si>
    <t>Kyberarkkitehtuuri on määritetty, dokumentoitu ja sitä ylläpidetään. Arkkitehtuuri kattaa organisaation IT/OT järjestelmät ja verkot ja se on linjassa järjestelmien, laitteiden, ohjelmistojen ja tietovarantojen kategorisoinnin ja priorisoinnin kanssa.</t>
  </si>
  <si>
    <t>Kuvaus arvioitavasta toiminnosta</t>
  </si>
  <si>
    <t>Toiminnon yhteiskunnallinen vaikuttavuus</t>
  </si>
  <si>
    <t>2 - Partially implemented</t>
  </si>
  <si>
    <t>3 - Mostly implemented</t>
  </si>
  <si>
    <t>4 - Fully implemented</t>
  </si>
  <si>
    <t>(FIN) Vastaus</t>
  </si>
  <si>
    <t>(FIN) Käytäntö</t>
  </si>
  <si>
    <t>(FIN) Kommentit</t>
  </si>
  <si>
    <t>(FIN) Sisäinen viittaus</t>
  </si>
  <si>
    <t>(FIN) Ulkoinen viittaus</t>
  </si>
  <si>
    <t>(FIN) Kehityskohde</t>
  </si>
  <si>
    <t>(ENG) Domain</t>
  </si>
  <si>
    <t>(ENG) Answer</t>
  </si>
  <si>
    <t>Kolmannet
osapuolet</t>
  </si>
  <si>
    <t>Tilanne
kuva</t>
  </si>
  <si>
    <t>Uhkat ja
haavoittuvuudet</t>
  </si>
  <si>
    <t>Omaisuuden
hallinta</t>
  </si>
  <si>
    <t>Tapahtumat
ja häiriöt</t>
  </si>
  <si>
    <t>Kyberturv.
hallinta</t>
  </si>
  <si>
    <t>Henkilöstön
hallinta</t>
  </si>
  <si>
    <t>Laitteiden yhteyksiä verkkoon hallitaan siten, että vain luvalliset laitteet voivat muodostaa yhteyden (esimerkiksi laitetason pääsynhallinta (NAC)).</t>
  </si>
  <si>
    <t>PR</t>
  </si>
  <si>
    <t>DE</t>
  </si>
  <si>
    <t>RS</t>
  </si>
  <si>
    <t>RC</t>
  </si>
  <si>
    <t>Kyberturvallisuuden nykytila</t>
  </si>
  <si>
    <t>Identify</t>
  </si>
  <si>
    <t>Protect</t>
  </si>
  <si>
    <t>Detect</t>
  </si>
  <si>
    <t>Respond</t>
  </si>
  <si>
    <t>Recover</t>
  </si>
  <si>
    <t>Viiteryhmä</t>
  </si>
  <si>
    <t>Kybermittariv2</t>
  </si>
  <si>
    <t>NISTv1.1</t>
  </si>
  <si>
    <t>PR.AC-1</t>
  </si>
  <si>
    <t>PR.AC-6</t>
  </si>
  <si>
    <t>PR.AC-7</t>
  </si>
  <si>
    <t>PR.AC-3</t>
  </si>
  <si>
    <t>PR.PT-2</t>
  </si>
  <si>
    <t>PR.PT-3</t>
  </si>
  <si>
    <t>PR.MA-2</t>
  </si>
  <si>
    <t>PR.AC-4</t>
  </si>
  <si>
    <t>DE.CM-3</t>
  </si>
  <si>
    <t>DE.CM-6</t>
  </si>
  <si>
    <t>DE.CM-7</t>
  </si>
  <si>
    <t>PR.AC-2</t>
  </si>
  <si>
    <t>DE.CM-2</t>
  </si>
  <si>
    <t>PR.PT-1</t>
  </si>
  <si>
    <t>ID.AM-6</t>
  </si>
  <si>
    <t>ID.GV-2</t>
  </si>
  <si>
    <t>PR.IP-8</t>
  </si>
  <si>
    <t>PR.AC-5</t>
  </si>
  <si>
    <t>PR.PT-4</t>
  </si>
  <si>
    <t>PR.DS-4</t>
  </si>
  <si>
    <t>PR.DS-5</t>
  </si>
  <si>
    <t>PR.PT-5</t>
  </si>
  <si>
    <t>DE.CM-1</t>
  </si>
  <si>
    <t>PR.DS-6</t>
  </si>
  <si>
    <t>PR.DS-8</t>
  </si>
  <si>
    <t>PR.DS-3</t>
  </si>
  <si>
    <t>DE.CM-4</t>
  </si>
  <si>
    <t>PR.DS-7</t>
  </si>
  <si>
    <t>ID.SC-2</t>
  </si>
  <si>
    <t>PR.IP-3</t>
  </si>
  <si>
    <t>DE.CM-5</t>
  </si>
  <si>
    <t>PR.DS-1</t>
  </si>
  <si>
    <t>PR.DS-2</t>
  </si>
  <si>
    <t>ID.AM-1</t>
  </si>
  <si>
    <t>ID.AM-2</t>
  </si>
  <si>
    <t>ID.AM-5</t>
  </si>
  <si>
    <t>ID.BE-4</t>
  </si>
  <si>
    <t>ID.RA-5</t>
  </si>
  <si>
    <t>PR.IP-6</t>
  </si>
  <si>
    <t>ID.AM-3</t>
  </si>
  <si>
    <t>PR.IP-1</t>
  </si>
  <si>
    <t>PR.MA-1</t>
  </si>
  <si>
    <t>PR.IP-2</t>
  </si>
  <si>
    <t>PR.IP-5</t>
  </si>
  <si>
    <t>ID.BE-2</t>
  </si>
  <si>
    <t>ID.AM-4</t>
  </si>
  <si>
    <t>ID.BE-1</t>
  </si>
  <si>
    <t>ID.GV-1</t>
  </si>
  <si>
    <t>ID.SC-1</t>
  </si>
  <si>
    <t>ID.BE-3</t>
  </si>
  <si>
    <t>PR.AT-4</t>
  </si>
  <si>
    <t>ID.GV-4</t>
  </si>
  <si>
    <t>ID.RM-1</t>
  </si>
  <si>
    <t>ID.BE-5</t>
  </si>
  <si>
    <t>PR.IP-9</t>
  </si>
  <si>
    <t>RS.RP-1</t>
  </si>
  <si>
    <t>RS.CO-1</t>
  </si>
  <si>
    <t>ID.SC-5</t>
  </si>
  <si>
    <t>RS.CO-4</t>
  </si>
  <si>
    <t>RS.CO-2</t>
  </si>
  <si>
    <t>RS.CO-3</t>
  </si>
  <si>
    <t>ID.GV-3</t>
  </si>
  <si>
    <t>DE.AE-3</t>
  </si>
  <si>
    <t>DE.DP-1</t>
  </si>
  <si>
    <t>DE.DP-4</t>
  </si>
  <si>
    <t>DE.DP-2</t>
  </si>
  <si>
    <t>RS.AN-1</t>
  </si>
  <si>
    <t>DE.AE-2</t>
  </si>
  <si>
    <t>DE.DP-5</t>
  </si>
  <si>
    <t>DE.AE-5</t>
  </si>
  <si>
    <t>RS.AN-4</t>
  </si>
  <si>
    <t>DE.AE-4</t>
  </si>
  <si>
    <t>RS.AN-2</t>
  </si>
  <si>
    <t>DE.DP-3</t>
  </si>
  <si>
    <t>RC.CO-3</t>
  </si>
  <si>
    <t>RC.RP-1</t>
  </si>
  <si>
    <t>RS.MI-1</t>
  </si>
  <si>
    <t>RS.MI-2</t>
  </si>
  <si>
    <t>RC.CO-2</t>
  </si>
  <si>
    <t>PR.IP-10</t>
  </si>
  <si>
    <t>RC.IM-1</t>
  </si>
  <si>
    <t>RC.IM-2</t>
  </si>
  <si>
    <t>RS.IM-1</t>
  </si>
  <si>
    <t>RS.IM-2</t>
  </si>
  <si>
    <t>RS.AN-3</t>
  </si>
  <si>
    <t>PR.IP-4</t>
  </si>
  <si>
    <t>RS.MI-3</t>
  </si>
  <si>
    <t>ID.RA-6</t>
  </si>
  <si>
    <t>DE.CM-8</t>
  </si>
  <si>
    <t>ID.RM-2</t>
  </si>
  <si>
    <t>DE.AE-1</t>
  </si>
  <si>
    <t>RS.CO-5</t>
  </si>
  <si>
    <t>ID.SC-3</t>
  </si>
  <si>
    <t>ID.SC-4</t>
  </si>
  <si>
    <t>ID.RA-1</t>
  </si>
  <si>
    <t>ID.RA-2</t>
  </si>
  <si>
    <t>RS.AN-5</t>
  </si>
  <si>
    <t>ID.RA-3</t>
  </si>
  <si>
    <t>ID.RA-4</t>
  </si>
  <si>
    <t>PR.IP-12</t>
  </si>
  <si>
    <t>PR.AT-2</t>
  </si>
  <si>
    <t>PR.AT-3</t>
  </si>
  <si>
    <t>PR.AT-5</t>
  </si>
  <si>
    <t>PR.IP-11</t>
  </si>
  <si>
    <t>PR.AT-1</t>
  </si>
  <si>
    <t>Result</t>
  </si>
  <si>
    <t>MGMT-ID</t>
  </si>
  <si>
    <t>MGMT-PR</t>
  </si>
  <si>
    <t>MGMT-DE</t>
  </si>
  <si>
    <t>MGMT-RS</t>
  </si>
  <si>
    <t>MGMT-RC</t>
  </si>
  <si>
    <t>Havainnointi</t>
  </si>
  <si>
    <t>MGMT-DE-0</t>
  </si>
  <si>
    <t>MGMT-DE-1</t>
  </si>
  <si>
    <t>MGMT-DE-2</t>
  </si>
  <si>
    <t>MGMT-DE-3</t>
  </si>
  <si>
    <t>Tunnistaminen</t>
  </si>
  <si>
    <t>MGMT-ID-0</t>
  </si>
  <si>
    <t>MGMT-ID-1</t>
  </si>
  <si>
    <t>Organization has a basic capability to identify and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</si>
  <si>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tunnistaa ja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</si>
  <si>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MGMT-ID-2</t>
  </si>
  <si>
    <t>Organization has a good capability to identify and manage cyber security risks to systems, people, assets, data and critical services, but some weak areas exist. This typically means that some unmitigated cyber risks remain that weaken the overall resiliency of the organization.</t>
  </si>
  <si>
    <t>Organisaatiolla on hyvä kyvykkyys tunnistaa ja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</si>
  <si>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MGMT-ID-3</t>
  </si>
  <si>
    <t>Suojautuminen</t>
  </si>
  <si>
    <t>MGMT-PR-0</t>
  </si>
  <si>
    <t>Organization has a very limited capability to protect its critical services from cyber security threats and incidents. This typically means that the organization will have a large number of incidents and/or their impact is significantly higher than necessary, leading to unnecessarily high brand damage, costs and internal and external impact. This is emphasised even further if the detection capability is low.</t>
  </si>
  <si>
    <t>MGMT-PR-1</t>
  </si>
  <si>
    <t>Organization has a basic capability to protect its critical services from cyber security threats and incidents, but its coverage is not systematic, having several weak control areas. This typically means that the protection activities may not be targeted and scaled based on the criticality of service or information, leading on one hand to wasteful allocation of resources and money, and on the other hand to not protecting all critical services.</t>
  </si>
  <si>
    <t>MGMT-PR-2</t>
  </si>
  <si>
    <t>Organization has a good capability to protect its critical services from cyber security threats and incidents, but it still has some weak control areas. This typically means that while all critical services and information may be covered, the implementation leaves grey areas or gaps in the protection, leading to unnecessarily high cost and number of incidents.</t>
  </si>
  <si>
    <t>MGMT-PR-3</t>
  </si>
  <si>
    <t xml:space="preserve">Organization has an excellent capability to protect its critical services from the cyber security threats and incidents, covering all major aspects of the business. This typically means that there are significantly less incidents and their internal and external impact is smaller, leading to lower costs and impact on brand damage. </t>
  </si>
  <si>
    <t>Palautuminen</t>
  </si>
  <si>
    <t>MGMT-RC-0</t>
  </si>
  <si>
    <t>MGMT-RC-1</t>
  </si>
  <si>
    <t>MGMT-RC-2</t>
  </si>
  <si>
    <t>MGMT-RC-3</t>
  </si>
  <si>
    <t>MGMT-RS-0</t>
  </si>
  <si>
    <t>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t>
  </si>
  <si>
    <t>MGMT-RS-1</t>
  </si>
  <si>
    <t>Organisaatiolla on peruskyvykkyys aloittaa oikea-aikaiset torjuntatoimenpiteet kyberhyökkäyksiin vastaamiseksi, mutta prosessi ei välttämättä ole hyvin koordinoitu ja harjoiteltu. Tyypillisesti tämä tarkoittaa, että vaikka hyökkäys on tunnistettu ajoissa on edelleen todennäköistä, että torjuntatoimenpiteet eivät estä tai rajoita hyökkäystä ja sen aiheuttamia vahinkoja.</t>
  </si>
  <si>
    <t>MGMT-RS-2</t>
  </si>
  <si>
    <t>Organisaatiolla on hyvä kyvykkyys aloittaa oikea-aikaiset ja koordinoidut torjuntatoimenpiteet kyberhyökkäyksiin vastaamiseksi. Tyypillisesti tämä tarkoittaa, että jos hyökkäys on tunnistettu ajoissa on mahdollista, että hyökkäystä ja sen aiheuttamia vahinkoja pystytään rajoittamaan tiettyyn pisteeseen asti.</t>
  </si>
  <si>
    <t>MGMT-RS-3</t>
  </si>
  <si>
    <t>Organisaatiolla on erinomainen kyvykkyys aloittaa oikea-aikaiset ja koordinoidut torjuntatoimenpiteet kyberhyökkäyksiin vastaamiseksi. Tyypillisesti tämä tarkoittaa, että jos hyökkäys on tunnistettu ajoissa on todennäköistä, että hyökkäys ja sen aiheuttamat vahingot pystytään rajoittamaan tai jopa estämään.</t>
  </si>
  <si>
    <t>NIST Cybersecurity Framework Core</t>
  </si>
  <si>
    <t>Description</t>
  </si>
  <si>
    <t>Subcategory</t>
  </si>
  <si>
    <t>ID.AM</t>
  </si>
  <si>
    <t xml:space="preserve">Asset Management </t>
  </si>
  <si>
    <t>The data, personnel, devices, systems, and facilities that enable the organization to achieve business purposes are identified and managed consistent with their relative importance to organizational objectives and the organization’s risk strategy.</t>
  </si>
  <si>
    <t>Physical devices and systems within the organization are inventoried</t>
  </si>
  <si>
    <t/>
  </si>
  <si>
    <t>Software platforms and applications within the organization are inventoried</t>
  </si>
  <si>
    <t>Organizational communication and data flows are mapped</t>
  </si>
  <si>
    <t>External information systems are catalogued</t>
  </si>
  <si>
    <t xml:space="preserve">Resources (e.g., hardware, devices, data, time, personnel, and software) are prioritized based on their classification, criticality, and business value </t>
  </si>
  <si>
    <t>Cybersecurity roles and responsibilities for the entire workforce and third-party stakeholders (e.g., suppliers, customers, partners) are established</t>
  </si>
  <si>
    <t>ID.BE</t>
  </si>
  <si>
    <t xml:space="preserve">Business Environment </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</si>
  <si>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</si>
  <si>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</si>
  <si>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</si>
  <si>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</si>
  <si>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</si>
  <si>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</si>
  <si>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ID.GV</t>
  </si>
  <si>
    <t xml:space="preserve">Governance </t>
  </si>
  <si>
    <t>The policies, procedures, and processes to manage and monitor the organization’s regulatory, legal, risk, environmental, and operational requirements are understood and inform the management of cybersecurity risk.</t>
  </si>
  <si>
    <t>Organizational cybersecurity policy is established and communicated</t>
  </si>
  <si>
    <t>Cybersecurity roles and responsibilities are coordinated and aligned with internal roles and external partners</t>
  </si>
  <si>
    <t>Legal and regulatory requirements regarding cybersecurity, including privacy and civil liberties obligations, are understood and managed</t>
  </si>
  <si>
    <t>Governance and risk management processes address cybersecurity risks</t>
  </si>
  <si>
    <t>ID.RA</t>
  </si>
  <si>
    <t xml:space="preserve">Risk Assessment </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</si>
  <si>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</si>
  <si>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</si>
  <si>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</si>
  <si>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</si>
  <si>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</si>
  <si>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</si>
  <si>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</si>
  <si>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ID.RM</t>
  </si>
  <si>
    <t xml:space="preserve">Risk Management Strategy </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</si>
  <si>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</si>
  <si>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</si>
  <si>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</si>
  <si>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ID.RM-3</t>
  </si>
  <si>
    <t>The organization’s determination of risk tolerance is informed by its role in critical infrastructure and sector specific risk analysis</t>
  </si>
  <si>
    <t>ID.SC</t>
  </si>
  <si>
    <t xml:space="preserve">Supply Chain Risk Management </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</si>
  <si>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</si>
  <si>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</si>
  <si>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</si>
  <si>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</si>
  <si>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</si>
  <si>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Response and recovery planning and testing are conducted with suppliers and third-party providers</t>
  </si>
  <si>
    <t>PR.AC</t>
  </si>
  <si>
    <t xml:space="preserve">Identity Management, Authentication and Access Control </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</si>
  <si>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</si>
  <si>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</si>
  <si>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</si>
  <si>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</si>
  <si>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</si>
  <si>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Network integrity is protected (e.g., network segregation, network segmentation)</t>
  </si>
  <si>
    <t>Identities are proofed and bound to credentials and asserted in interactions</t>
  </si>
  <si>
    <t>Users, devices, and other assets are authenticated (e.g., single-factor, multi-factor) commensurate with the risk of the transaction (e.g., individuals’ security and privacy risks and other organizational risks)</t>
  </si>
  <si>
    <t>PR.AT</t>
  </si>
  <si>
    <t xml:space="preserve">Awareness and Training </t>
  </si>
  <si>
    <t>The organization’s personnel and partners are provided cybersecurity awareness education and are trained to perform their cybersecurity-related duties and responsibilities consistent with related policies, procedures, and agreements.</t>
  </si>
  <si>
    <t xml:space="preserve">All users are informed and trained </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</si>
  <si>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</si>
  <si>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</si>
  <si>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</si>
  <si>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</si>
  <si>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PR.DS</t>
  </si>
  <si>
    <t xml:space="preserve">Data Security </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</si>
  <si>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</si>
  <si>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</si>
  <si>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</si>
  <si>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</si>
  <si>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</si>
  <si>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</si>
  <si>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</si>
  <si>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</si>
  <si>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</si>
  <si>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PR.IP</t>
  </si>
  <si>
    <t xml:space="preserve">Information Protection Processes and Procedures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</si>
  <si>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</si>
  <si>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</si>
  <si>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A System Development Life Cycle to manage systems is implemented</t>
  </si>
  <si>
    <t>Configuration change control processes are in place</t>
  </si>
  <si>
    <t xml:space="preserve">Backups of information are conducted, maintained, and tested </t>
  </si>
  <si>
    <t>Policy and regulations regarding the physical operating environment for organizational assets are met</t>
  </si>
  <si>
    <t>Data is destroyed according to policy</t>
  </si>
  <si>
    <t>PR.IP-7</t>
  </si>
  <si>
    <t>Protection processes are improved</t>
  </si>
  <si>
    <t xml:space="preserve">Effectiveness of protection technologies is shared </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</si>
  <si>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</si>
  <si>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</si>
  <si>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</si>
  <si>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</si>
  <si>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PR.MA</t>
  </si>
  <si>
    <t xml:space="preserve">Maintenance </t>
  </si>
  <si>
    <t>Maintenance and repairs of industrial control and information system components are performed consistent with policies and procedures.</t>
  </si>
  <si>
    <t>Maintenance and repair of organizational assets are performed and logged, with approved and controlled tools</t>
  </si>
  <si>
    <t>Remote maintenance of organizational assets is approved, logged, and performed in a manner that prevents unauthorized access</t>
  </si>
  <si>
    <t>PR.PT</t>
  </si>
  <si>
    <t xml:space="preserve">Protective Technology </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</si>
  <si>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</si>
  <si>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</si>
  <si>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</si>
  <si>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</si>
  <si>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</si>
  <si>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Mechanisms (e.g., failsafe, load balancing, hot swap) are implemented to achieve resilience requirements in normal and adverse situations</t>
  </si>
  <si>
    <t>DE.AE</t>
  </si>
  <si>
    <t xml:space="preserve">Anomalies and Events </t>
  </si>
  <si>
    <t>Anomalous activity is detected and the potential impact of events is understood.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</si>
  <si>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</si>
  <si>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</si>
  <si>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</si>
  <si>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</si>
  <si>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</si>
  <si>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DE.CM</t>
  </si>
  <si>
    <t xml:space="preserve">Security Continuous Monitoring </t>
  </si>
  <si>
    <t>The information system and assets are monitored to identify cybersecurity events and verify the effectiveness of protective measures.</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</si>
  <si>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</si>
  <si>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</si>
  <si>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</si>
  <si>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</si>
  <si>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</si>
  <si>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</si>
  <si>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</si>
  <si>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</si>
  <si>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DE.DP</t>
  </si>
  <si>
    <t xml:space="preserve">Detection Processes </t>
  </si>
  <si>
    <t>Detection processes and procedures are maintained and tested to ensure awareness of anomalous events.</t>
  </si>
  <si>
    <t>Roles and responsibilities for detection are well defined to ensure accountability</t>
  </si>
  <si>
    <t>Detection activities comply with all applicable requirements</t>
  </si>
  <si>
    <t>Detection processes are tested</t>
  </si>
  <si>
    <t>Event detection information is communicated</t>
  </si>
  <si>
    <t>Detection processes are continuously improved</t>
  </si>
  <si>
    <t>RS.RP</t>
  </si>
  <si>
    <t xml:space="preserve">Response Planning </t>
  </si>
  <si>
    <t>Response processes and procedures are executed and maintained, to ensure response to detected cybersecurity incidents.</t>
  </si>
  <si>
    <t>Response plan is executed during or after an incident</t>
  </si>
  <si>
    <t>RS.CO</t>
  </si>
  <si>
    <t xml:space="preserve">Communications </t>
  </si>
  <si>
    <t>Response activities are coordinated with internal and external stakeholders (e.g. external support from law enforcement agencies).</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</si>
  <si>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</si>
  <si>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</si>
  <si>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</si>
  <si>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</si>
  <si>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 xml:space="preserve">Voluntary information sharing occurs with external stakeholders to achieve broader cybersecurity situational awareness </t>
  </si>
  <si>
    <t>RS.AN</t>
  </si>
  <si>
    <t xml:space="preserve">Analysis </t>
  </si>
  <si>
    <t>Analysis is conducted to ensure effective response and support recovery activities.</t>
  </si>
  <si>
    <t>Notifications from detection systems are investigated </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</si>
  <si>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</si>
  <si>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</si>
  <si>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</si>
  <si>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</si>
  <si>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RS.MI</t>
  </si>
  <si>
    <t xml:space="preserve">Mitigation </t>
  </si>
  <si>
    <t>Activities are performed to prevent expansion of an event, mitigate its effects, and resolve the incident.</t>
  </si>
  <si>
    <t>Incidents are contained</t>
  </si>
  <si>
    <t>Incidents are mitigated</t>
  </si>
  <si>
    <t>Newly identified vulnerabilities are mitigated or documented as accepted risks</t>
  </si>
  <si>
    <t>RS.IM</t>
  </si>
  <si>
    <t xml:space="preserve">Improvements </t>
  </si>
  <si>
    <t>Organizational response activities are improved by incorporating lessons learned from current and previous detection/response activities.</t>
  </si>
  <si>
    <t>Response plans incorporate lessons learned</t>
  </si>
  <si>
    <t>Response strategies are updated</t>
  </si>
  <si>
    <t>RC.RP</t>
  </si>
  <si>
    <t xml:space="preserve">Recovery Planning </t>
  </si>
  <si>
    <t>Recovery processes and procedures are executed and maintained to ensure restoration of systems or assets affected by cybersecurity incidents.</t>
  </si>
  <si>
    <t xml:space="preserve">Recovery plan is executed during or after a cybersecurity incident </t>
  </si>
  <si>
    <t>RC.IM</t>
  </si>
  <si>
    <t>Recovery planning and processes are improved by incorporating lessons learned into future activities.</t>
  </si>
  <si>
    <t>Recovery plans incorporate lessons learned</t>
  </si>
  <si>
    <t>Recovery strategies are updated</t>
  </si>
  <si>
    <t>RC.CO</t>
  </si>
  <si>
    <t>Restoration activities are coordinated with internal and external parties (e.g.  coordinating centers, Internet Service Providers, owners of attacking systems, victims, other CSIRTs, and vendors).</t>
  </si>
  <si>
    <t>RC.CO-1</t>
  </si>
  <si>
    <t>Public relations are managed</t>
  </si>
  <si>
    <t xml:space="preserve">Reputation is repaired after an incident </t>
  </si>
  <si>
    <t>Recovery activities are communicated to internal and external stakeholders as well as executive and management teams</t>
  </si>
  <si>
    <t>Total implemented</t>
  </si>
  <si>
    <t>#Implemented</t>
  </si>
  <si>
    <t>#Total</t>
  </si>
  <si>
    <t>KM75</t>
  </si>
  <si>
    <t>Cybersecurity areas of improvement</t>
  </si>
  <si>
    <t>KYBERMITTARI-37</t>
  </si>
  <si>
    <t>KYBERMITTARI-38</t>
  </si>
  <si>
    <t>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t>
  </si>
  <si>
    <t>Työntekijöille ja muille entiteeteille jaetaan pääsyvaltuustiedot (kuten salasanat, älykortit tai avaimet). Tasolla 1 tämän ei tarvitse olla systemaattista ja säännöllistä.</t>
  </si>
  <si>
    <t>Identiteetit poistetaan käytöstä, kun niitä ei enää tarvita. Tasolla 1 tämän ei tarvitse olla systemaattista ja säännöllistä.</t>
  </si>
  <si>
    <t>Loogisten käyttöoikeuksien hallinnan valvontakeinoja on käytössä. Tasolla 1 tämän ei tarvitse olla systemaattista ja säännöllistä.</t>
  </si>
  <si>
    <t>Käyttöoikeudet poistetaan, kun niitä ei enää tarvita. Tasolla 1 tämän ei tarvitse olla systemaattista ja säännöllistä.</t>
  </si>
  <si>
    <t>Fyysisen pääsynhallinnan valvontakeinoja on käytössä (kuten aitoja, lukkoja tai kylttejä). Tasolla 1 tämän ei tarvitse olla systemaattista ja säännöllistä.</t>
  </si>
  <si>
    <t>Pääsyoikeudet poistetaan, kun niitä ei enää tarvita. Tasolla 1 tämän ei tarvitse olla systemaattista ja säännöllistä.</t>
  </si>
  <si>
    <t>Pääsyoikeuksien käytöstä pidetään lokia. Tasolla 1 tämän ei tarvitse olla systemaattista ja säännöllistä.</t>
  </si>
  <si>
    <t>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t>
  </si>
  <si>
    <t>Tallennettua arkaluontoista tietoa ("data at rest") suojataan. Tasolla 1 tämän ei tarvitse olla systemaattista ja säännöllistä.</t>
  </si>
  <si>
    <t>Rekisteriin on kirjattu sellaiset toimintoon kuuluvat laitteet ja ohjelmistot, joita voitaisiin käyttää hyökkääjän tavoitteen saavuttamiseen.</t>
  </si>
  <si>
    <t>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t>
  </si>
  <si>
    <t>Rekisteriin on kirjattu sellaiset toimintoon kuuluvat tietovarannot, joita voitaisiin käyttää hyökkääjän tavoitteen saavuttamiseen.</t>
  </si>
  <si>
    <t>Laitteiden, ohjelmistojen ja tietovarantojen konfiguraatioista on luotu vakioidut perusasetukset. Tasolla 1 tämän ei tarvitse olla systemaattista ja säännöllistä.</t>
  </si>
  <si>
    <t>Organisaatiolla on kyberturvallisuusstrategia. Tasolla 1 sen kehittämisen ja ylläpidon ei tarvitse olla systemaattista ja säännöllistä.</t>
  </si>
  <si>
    <t>Organisaation ylin johto tukee kyberturvallisuuden hallintaa. Tasolla 1 tämän ei tarvitse olla systemaattista ja säännöllistä.</t>
  </si>
  <si>
    <t>Tiedoista on saatavilla varmuuskopiot, joita testaan. Tasolla 1 tämän ei tarvitse olla systemaattista ja säännöllistä.</t>
  </si>
  <si>
    <t>Varaosia tarvitsevat IT-laitteet (ja mahdolliset OT-laitteet) on tunnistettu. Tasolla 1 tämän ei tarvitse olla systemaattista ja säännöllistä.</t>
  </si>
  <si>
    <t>Kyberriskejä tunnistetaan. Tasolla 1 tämän ei tarvitse olla systemaattista ja säännöllistä.</t>
  </si>
  <si>
    <t>Kyberriskien tunnistamista tehdään aika ajoin ja määriteltyjen tilanteiden, kuten järjestelmämuutosten tai ulkoisten kybertapahtumien yhteydessä.</t>
  </si>
  <si>
    <t>Kyberriskit priorisoidaan niiden arvioidun vaikutuksen perusteella. Tasolla 1 tämän ei tarvitse olla systemaattista ja säännöllistä.</t>
  </si>
  <si>
    <t>Kyberturvallisuuden suojausmekanismien suunnittelun onnistumista ja niiden tosiasiallista vaikutusta kyberriskien pienenemiseen arvioidaan.</t>
  </si>
  <si>
    <t>Lokitietoa kerätään sellaisista laitteista, ohjelmistoista ja tietovarannoista, joita voitaisiin käyttää hyökkääjän tavoitteen saavuttamiseen.</t>
  </si>
  <si>
    <t>Lokitietojen tarkastelua ja muuta kyberturvallisuusvalvontaa tehdään. Tasolla 1 tämän ei tarvitse olla systemaattista ja säännöllistä.</t>
  </si>
  <si>
    <t>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t>
  </si>
  <si>
    <t>SITUATION-osion toimintaa ohjataan vaatimuksilla, jotka on asetettu organisaation johtotason politiikassa (tai vastaavassa ohjeistuksessa).</t>
  </si>
  <si>
    <t>Haavoittuvuuksien tunnistamisen tueksi on tunnistettu soveltuvia tietolähteitä. Tasolla 1 tämän ei tarvitse olla systemaattista ja säännöllistä.</t>
  </si>
  <si>
    <t>Haavoittuvuustietoa kerätään ja sitä tulkitaan toimintoa varten. Tasolla 1 tämän ei tarvitse olla systemaattista ja säännöllistä.</t>
  </si>
  <si>
    <t>Haavoittuvuusarviointeja suoritetaan. Tasolla 1 tämän ei tarvitse olla systemaattista ja säännöllistä.</t>
  </si>
  <si>
    <t>Toiminnon kannalta olennaisiin haavoittuvuuksiin puututaan (esimerkiksi lisäämällä valvontaa tai asentamalla korjauspäivityksiä). Tasolla 1 tämän ei tarvitse olla systemaattista ja säännöllistä.</t>
  </si>
  <si>
    <t>Uhkien tunnistamisen tueksi on tunnistettu soveltuvia tietolähteitä. Tasolla 1 tämän ei tarvitse olla systemaattista ja säännöllistä.</t>
  </si>
  <si>
    <t>Toiminnon kannalta olennaisiin uhkiin puututaan (esimerkiksi lisäämällä valvontaa tai seuraamalla uhkien kehitystä). Tasolla 1 tämän ei tarvitse olla systemaattista ja säännöllistä.</t>
  </si>
  <si>
    <t>Toiminnon kyberturvallisuuteen liittyvät vastuut on tunnistettu. Tasolla 1 tämän ei tarvitse olla systemaattista ja säännöllistä.</t>
  </si>
  <si>
    <t>Kyberturvallisuuteen liittyvät vastuut on osoitettu nimetyille henkilöille. Tasolla 1 tämän ei tarvitse olla systemaattista ja säännöllistä.</t>
  </si>
  <si>
    <t>Kyberturvallisuuskoulutusta on saatavana sellaisille työntekijöille, joille on osoitettu kyberturvallisuuteen liittyviä vastuita. Tasolla 1 tämän ei tarvitse olla systemaattista ja säännöllistä.</t>
  </si>
  <si>
    <t>Kyberturvallisuuteen liittyvien tietojen, taitojen ja kykyjen vaatimukset ja niissä mahdollisesti ilmenevät puutteet on tunnistettu sekä nykyiset että tulevat tarpeet huomioiden. Tasolla 1 tämän ei tarvitse olla systemaattista ja säännöllistä.</t>
  </si>
  <si>
    <t>Erilaisia tarkastuksia (esimerkiksi taustojen tarkistuksia, huumetestejä) suoritetaan uusia työntekijöitä palkatessa. Tasolla 1 tämän ei tarvitse olla systemaattista ja säännöllistä.</t>
  </si>
  <si>
    <t>Työsuhteen päättymiseen liittyvissä menettelyissä huomioidaan kyberturvallisuus. Tasolla 1 tämän ei tarvitse olla systemaattista ja säännöllistä.</t>
  </si>
  <si>
    <t>Henkilöstön kyberturvallisuustietoisuutta kohotetaan erilaisin toimin. Tasolla 1 tämän ei tarvitse olla systemaattista ja säännöllistä.</t>
  </si>
  <si>
    <t>NIST-ID</t>
  </si>
  <si>
    <t>NIST-PR</t>
  </si>
  <si>
    <t>NIST-RC</t>
  </si>
  <si>
    <t>NIST-RS</t>
  </si>
  <si>
    <t>NIST-DE</t>
  </si>
  <si>
    <t>C_version</t>
  </si>
  <si>
    <t>C_date</t>
  </si>
  <si>
    <t>KYBERMITTARI-18</t>
  </si>
  <si>
    <t>Päiväys</t>
  </si>
  <si>
    <t>Yleiset hallintatoimet</t>
  </si>
  <si>
    <t>KM76</t>
  </si>
  <si>
    <t>Management activities</t>
  </si>
  <si>
    <t>a</t>
  </si>
  <si>
    <t>b</t>
  </si>
  <si>
    <t>c</t>
  </si>
  <si>
    <t>d</t>
  </si>
  <si>
    <t>e</t>
  </si>
  <si>
    <t>f</t>
  </si>
  <si>
    <t>KM77</t>
  </si>
  <si>
    <t>Domain specific maturity report</t>
  </si>
  <si>
    <t>Systemic impact on national or regional level</t>
  </si>
  <si>
    <t>Uhkaskenaarion kuvaus (worst-case)</t>
  </si>
  <si>
    <t>KYBERMITTARI-39</t>
  </si>
  <si>
    <t>KYBERMITTARI-40</t>
  </si>
  <si>
    <t>Skenaarion yhteiskunnallinen vaikuttavuus</t>
  </si>
  <si>
    <t>Description of a credible worst-case scenario</t>
  </si>
  <si>
    <t xml:space="preserve">Impact of the scenario on national or regional level   </t>
  </si>
  <si>
    <t>ALL</t>
  </si>
  <si>
    <t>Amount of practices</t>
  </si>
  <si>
    <t>All</t>
  </si>
  <si>
    <t>MIL2</t>
  </si>
  <si>
    <t>Osio</t>
  </si>
  <si>
    <t xml:space="preserve">Yleisiä hallintatoimia -osan järjestysnumero </t>
  </si>
  <si>
    <t>Selite:</t>
  </si>
  <si>
    <t>Vinkit</t>
  </si>
  <si>
    <t>KYBERMITTARI-41</t>
  </si>
  <si>
    <t>KYBERMITTARI-19</t>
  </si>
  <si>
    <t>Viimeinen muutos</t>
  </si>
  <si>
    <t>Start date</t>
  </si>
  <si>
    <t>Aloitus pvm.</t>
  </si>
  <si>
    <t>Latest change</t>
  </si>
  <si>
    <t>KYBERMITTARI-42</t>
  </si>
  <si>
    <t>Next review</t>
  </si>
  <si>
    <t>Seuraava arviointi</t>
  </si>
  <si>
    <t>KYBERMITTARI-43</t>
  </si>
  <si>
    <t>KYBERMITTARI-44</t>
  </si>
  <si>
    <t>KYBERMITTARI-45</t>
  </si>
  <si>
    <t>Change</t>
  </si>
  <si>
    <t>3
&gt; 90%</t>
  </si>
  <si>
    <t>2
&gt; 60%</t>
  </si>
  <si>
    <t>1
&gt; 30%</t>
  </si>
  <si>
    <t>Identifying critical functions (for more guidance please see the User Guide)
It is recommended that the assessment cover the functions the organisation requires to provide services that are critical for its (business) operations or society at large. The primary target group of Cybermeter consists of organisations that are critical for the functioning of society in terms of security of supply. However, the framework is equally suitable for organisations of all types. The assessment should then cover functions which are critical for the organisation’s operations and key dependencies considering their reliability.
The assessment can be defined in many ways, for example:
* To cover the whole organisation, e.g. SMEs;
* In accordance with the organisational structure, e.g. a country or business unit;
* In accordance with functions, e.g. a service provided across organisational boundaries.
In addition to critical functions and services, key dependencies considering the reliability of these functions and services must be identified to define the area to be assessed. These primarily include all the following related to the provision of critical services:
* Business processes and operational processes;
* Systems and subsystems; and
* Data resources.
A service is critical for society at large if any disruption in the service would affect a significant number of customers or a large geographic area, or if it would have a severe consequential impact. The criticality can be defined on the basis of the National Emergency Supply Agency’s sector-specific definitions. Identifying services which are critical for business operations should start from the organisation’s goals or the focus areas of the organisation’s business strategy.</t>
  </si>
  <si>
    <t>Kyberriskienhallinnan suunnitelma</t>
  </si>
  <si>
    <t>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t>
  </si>
  <si>
    <t>Käyttöoikeudet tarkastetaan ja päivitetään aika ajoin ja määriteltyjen tilanteiden kuten organisaatiorakenteen muuttuessa tai tilapäisen käyttöoikeuksien korotuksen jälkeen.</t>
  </si>
  <si>
    <t>ACCESS-osion toimintaa ohjataan vaatimuksilla, jotka on asetettu organisaation johtotason politiikassa (tai vastaavassa ohjeistuksessa).</t>
  </si>
  <si>
    <t>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t>
  </si>
  <si>
    <t>Verkkoliikennettä ja sähköpostia valvotaan, analysoidaan ja hallitaan (esimerkiksi estämällä haitallisia linkkejä tai epäilyttäviä latauksia, sähköpostin autentikointi tai IP-osoitteiden estäminen).</t>
  </si>
  <si>
    <t>Laiteohjelmistojen (firmware) konfiguraatioita ja muutoksia hallitaan koko laitteen eliniän ajan.</t>
  </si>
  <si>
    <t>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t>
  </si>
  <si>
    <t>ARCHITECTURE-osion toimintaa ohjataan vaatimuksilla, jotka on asetettu organisaation johtotason politiikassa (tai vastaavassa ohjeistuksessa).</t>
  </si>
  <si>
    <t>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t>
  </si>
  <si>
    <t>Muutoksenhallinnan lokit sisältävät tietoa sellaisista tehdyistä muutoksista, jotka vaikuttavat kyseisen laitteen, ohjelmiston tai tietovarannon kyberturvallisuusvaatimuksiin.</t>
  </si>
  <si>
    <t>ASSET-osion toimintaa ohjataan vaatimuksilla, jotka on asetettu organisaation johtotason politiikassa (tai vastaavassa ohjeistuksessa).</t>
  </si>
  <si>
    <t>PROGRAM-osion toimintaa ohjataan vaatimuksilla, jotka on asetettu organisaation johtotason politiikassa (tai vastaavassa ohjeistuksessa).</t>
  </si>
  <si>
    <t>RESPONSE-osion toimintaa ohjataan vaatimuksilla, jotka on asetettu organisaation johtotason politiikassa (tai vastaavassa ohjeistuksessa).</t>
  </si>
  <si>
    <t>RISK-osion toimintaa ohjataan vaatimuksilla, jotka on asetettu organisaation johtotason politiikassa (tai vastaavassa ohjeistuksessa).</t>
  </si>
  <si>
    <t>THREAT-osion toimintaa ohjataan vaatimuksilla, jotka on asetettu organisaation johtotason politiikassa (tai vastaavassa ohjeistuksessa).</t>
  </si>
  <si>
    <t>WORKFORCE-osion toimintaa ohjataan vaatimuksilla, jotka on asetettu organisaation johtotason politiikassa (tai vastaavassa ohjeistuksessa).</t>
  </si>
  <si>
    <t>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t>
  </si>
  <si>
    <t>Kyberturvallisuusstrategia määrittää organisaation kyberturvallisuuden hallintamallin ("governance") ja valvontatoimet.</t>
  </si>
  <si>
    <t>Kyberturvallisuusstrategia määrittelee kyberturvallisuuden hallinta- ja organisaatiorakenteen.</t>
  </si>
  <si>
    <t>Uhkatietoa uhkien hallinnan osiosta [kts. THREAT] käytetään uusien kyberriskien tunnistamiseen ja olemassa olevien kyberriskien päivittämiseen.</t>
  </si>
  <si>
    <t>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t>
  </si>
  <si>
    <t>Riskeihin reagoimisen keinot valitaan ja toteutetaan noudattaen määriteltyjä menetelmiä, jotka pohjautuvat analysointiin ja priorisointiin.</t>
  </si>
  <si>
    <t>Tuotteiden ja palveluiden valintaan vaikuttaa arvio niiden kyberkyvykkyyksistä. Tasolla 1 tämän ei tarvitse olla systemaattista ja säännöllistä.</t>
  </si>
  <si>
    <t>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t>
  </si>
  <si>
    <t>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t>
  </si>
  <si>
    <t>Haavoittuvuusarvioinnit suorittaa toiminnon operatiivisesta toiminnasta irrallaan oleva riippumaton taho.</t>
  </si>
  <si>
    <t>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t>
  </si>
  <si>
    <t>Kyberturvallisuuteen liittyvät vastuut on osoitettu nimetyille rooleille (mukaan lukien mahdolliset ulkoiset palveluntarjoajat).</t>
  </si>
  <si>
    <t>Osoitettuja kyberturvallisuuden vastuita hallitaan siten, että varmistutaan niiden riittävyydestä ja riittävästä päällekkäisyydestä (mukaan lukien henkilöstönvaihdosten suunnittelu).</t>
  </si>
  <si>
    <t>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t>
  </si>
  <si>
    <t>Jokaista työtehtävää varten teetetään soveltuvat tarkistukset, jotka ovat suhteessa työtehtävän riskeihin (mukaan lukien työntekijät, toimittajat ja alihankkijat).</t>
  </si>
  <si>
    <t>Organisaatiolla on suunnitelma tai strategia kyberarkkitehtuurin kehittämiselle (joka sisältää esimerkiksi kyberarkkitehtuurin tavoitteet, prioriteetit, vastuut ja seurannan). Tasolla 1 sen kehittämisen ja ylläpidon ei tarvitse olla systemaattista ja säännöllistä.</t>
  </si>
  <si>
    <t>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t>
  </si>
  <si>
    <t>Kyberarkkitehtuurille on määritetty hallintamalli (ref. "governance"), jota ylläpidetään (esim. arkkitehtuurin arviointitoimikunta). Hallintamalli kattaa vaatimukset säännöllisistä arkkitehtuurikatselmoinneista sekä päätöksenteon poikkeusprosessille.</t>
  </si>
  <si>
    <t>Kyberarkkitehtuurin kehittämissuunnitelma tai strategia ja kyberarkkitehtuurin hallinta ovat linjassa organisaation yritysarkkitehtuuristrategian (myös "kokonaisarkkitehtuuri") ja yritysarkkitehtuurin hallinnan kanssa.</t>
  </si>
  <si>
    <t>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t>
  </si>
  <si>
    <t>Organisaation kyberriskienhallintaa ohjaa suunnitelma (esimerkiksi strategia tai vastaava johtotason politiikka). Tasolla 1 sen kehittämisen ja ylläpidon ei tarvitse olla systemaattista ja säännöllistä.</t>
  </si>
  <si>
    <t>Kyberriskienhallintaa varten on määritetty hallintamalli (ref. "governance"), jota ylläpidetään säännöllisesti. Hallintamalliin kuuluvat mm. riskienhallinnan vastuut, velvollisuudet ja päätöksentekorakenteet.</t>
  </si>
  <si>
    <t>Kumppaniverkoston tunnistaminen ja priorisointi</t>
  </si>
  <si>
    <t>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t>
  </si>
  <si>
    <t>Kumppaniverkoston toimijat on priorisoitu käyttäen määriteltyjä kriteerejä (esimerkiksi tärkeys toiminnolle, mahdollisen loukkauksen tai häiriötilanteen vaikutus, mahdollisuus neuvotella sopimuksiin asetettavista kyberturvallisuusvaatimuksista).</t>
  </si>
  <si>
    <t>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t>
  </si>
  <si>
    <t>Toimittajien ja muiden kumppaniverkoston toimijoiden priorisointia päivitetään aika ajoin ja määriteltyjen tilanteiden kuten järjestelmämuutosten tai ulkoisten tapahtumien yhteydessä.</t>
  </si>
  <si>
    <t>Kumppaniverkostoon liittyvien riskien hallinta</t>
  </si>
  <si>
    <t>Toimittajien ja muiden kumppaniverkoston toimijoiden valintaan vaikuttaa arvio niiden kyberturvallisuuskelpoisuuksista. Tasolla 1 tämän ei tarvitse olla systemaattista ja säännöllistä.</t>
  </si>
  <si>
    <t>Määriteltyjä menetelmiä noudatetaan, kun tunnistetaan kyberturvallisuusvaatimuksia ja toteutetaan niihin liittyviä suojaustoimia, joilla suojaudutaan toimittajista ja kumppaniverkoston toimijoista aiheutuvilta riskeiltä.</t>
  </si>
  <si>
    <t>Määriteltyjä menetelmiä noudatetaan, kun arvioidaan ja valitaan toimittajia ja muita kumppaniverkoston toimijoita.</t>
  </si>
  <si>
    <t>Tiukempia suojaustoimia toteutetaan korkean prioriteetin toimittajille ja muille kumppaniverkoston toimijoille.</t>
  </si>
  <si>
    <t>Toimittajat ja muut kumppaniverkoston toimijat osoittavat aika ajoin kykynsä täyttää asetetut kyberturvallisuusvaatimukset.</t>
  </si>
  <si>
    <t>Toimittajille ja muille kumppaniverkoston toimijoille asetetut kyberturvallisuusvaatimukset sisältävät soveltuvin osin vaatimuksia turvallisesta ohjelmisto- ja tuotekehityksestä.</t>
  </si>
  <si>
    <t>Koulutustoiminnan tehokkuutta arvioidaan aika ajoin ja koulutusta kehitetään tarpeen mukaan.</t>
  </si>
  <si>
    <t>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t>
  </si>
  <si>
    <t>KM80</t>
  </si>
  <si>
    <t>KM81</t>
  </si>
  <si>
    <t>Importing previous results and reference data</t>
  </si>
  <si>
    <t>Arviointitulosten ja vertailutiedon tuonti</t>
  </si>
  <si>
    <t>Previous results (for reporting)</t>
  </si>
  <si>
    <t>Reference results (for reporting)</t>
  </si>
  <si>
    <t>Vertailutulokset (raporteille)</t>
  </si>
  <si>
    <t>Aiemmat arviointitulokset (raporteille)</t>
  </si>
  <si>
    <t>Previous results (for assessment sheets)</t>
  </si>
  <si>
    <t>Aiemmat arviointitulokset (arviointivälilehdille)</t>
  </si>
  <si>
    <t>KM82</t>
  </si>
  <si>
    <t>Values entered into this table are presented on the various assessment sheets next to the current assessment (columns O-S).</t>
  </si>
  <si>
    <t>Tähän syötetyt tulokset näkyvät Kybermittarin arviointiosioissa nykyisten arvioiden vieressä (sarakkeissa O-S).</t>
  </si>
  <si>
    <t>Manufacturing</t>
  </si>
  <si>
    <t>Teollisuustuotanto</t>
  </si>
  <si>
    <t>Industriproduktion</t>
  </si>
  <si>
    <t>Education</t>
  </si>
  <si>
    <t>Utbildning</t>
  </si>
  <si>
    <t>Julkinen hallinto</t>
  </si>
  <si>
    <t>Muu</t>
  </si>
  <si>
    <t>Other</t>
  </si>
  <si>
    <t>Majoitus- ja ravitsemistoiminta</t>
  </si>
  <si>
    <t>Kaivostoiminta ja louhinta</t>
  </si>
  <si>
    <t>Övrig</t>
  </si>
  <si>
    <t>Offentlig förvaltning</t>
  </si>
  <si>
    <t>Administration of the State and the economic and social policy of the community</t>
  </si>
  <si>
    <t>Identitetshantering och åtkomstkontroll (ACCESS)</t>
  </si>
  <si>
    <t>I avsnittet för identitets- och åtkomstkontroll bedöms organisationens förmåga att kontrollera och begränsa den logiska och fysiska åtkomsten till organisationens egendom. Åtkomstkontrollen ska hanteras i relation till de risker som berör organisationen och organisationens mål. I detta sammanhang tillämpas skyddsmekanismerna för logisk åtkomstkontroll på den utrustning, programvara och information som är viktig för verksamheten och skyddsmekanismerna för fysisk åtkomstkontroll på den utrustning och de lokaler som är viktiga för verksamheten. Automatiska skyddsmekanismer tillämpas i samband med både logisk och fysisk åtkomstkontroll. Svag åtkomstkontroll kan leda till olovlig användning, publicering, förstöring eller manipulering av utrustning, programvara eller information, och höjer dessutom organisationens risknivå i onödan.</t>
  </si>
  <si>
    <t>Skapande och hantering av identitet</t>
  </si>
  <si>
    <t>Identitetshanteringen utgår från att man skapar identiteter för aktörerna, som tas ur bruk när de inte längre behövs. Aktörerna kan vara personer (organisationens arbetstagare eller personer utanför organisationen) men även apparater, system och processer som har ett behov av åtkomst till skyddade objekt. Till upprätthållandet av identiteter hör spårbarhet (alltså säkerställande av identiteternas korrekthet och aktualitet) samt att de tas ur bruk. Användning av delade identiteter kan kräva tilläggsåtgärder för att garantera en tillräcklig säkerhetsnivå.</t>
  </si>
  <si>
    <t>För arbetstagare och andra entiteter (såsom processer eller apparater som behöver åtkomst till apparater, programvara eller informationsresurser som hör till verksamheten) anvisas separata identiteter. (Obs! Detta krav begränsar dock inte användningen av delade identiteter.) På nivå 1 behöver detta inte vara systematiskt och regelbundet.</t>
  </si>
  <si>
    <t>Uppgifter för åtkomstbehörigheter (såsom lösenord, smartkort eller nycklar) delas ut till arbetstagare och andra entiteter. På nivå 1 behöver detta inte vara systematiskt och regelbundet.</t>
  </si>
  <si>
    <t>Identiteter tas ur bruk när de inte längre behövs. På nivå 1 behöver detta inte vara systematiskt och regelbundet.</t>
  </si>
  <si>
    <t>Identiteterna tas ur bruk inom ramen för maximala tidsfrister som definieras av organisationen, när de inte längre behövs.</t>
  </si>
  <si>
    <t>Starkare identifiering eller flerfaktorsautentisering krävs för användnings- och åtkomsträttigheter som är förknippade med högre risk (exempelvis hanterings- och administratörskoder, delade koder eller användning av distansförbindelser).</t>
  </si>
  <si>
    <t>Hantering av logiska användningsrättigheter</t>
  </si>
  <si>
    <t>Logisk åtkomstkontroll (för datasystem) omfattar definition av krav på användningsrättigheter samt beviljande och urbruktagande av rättigheter enligt de uppställda målen. Kraven på användningsrättigheter kopplas till egendom såsom apparater, programvara eller information, och kraven avgör bland annat hurdana aktörer som kan få åtkomst till objektet, inom vilka gränser åtkomst tillåts eller om det finns specifika krav på identifieringsuppgifter såsom lösenord. För externa leverantörer kan man exempelvis tillåta åtkomst endast under på förhand fastställa underhållsfönster och med säker identifiering. På högre mognadsnivåer krävs närmare övervakning av användningsrättigheter: användningsrättigheter beviljas först när man har beaktat de risker som berör verksamhetens delområde, och användningsrättigheterna ses också över regelbundet.</t>
  </si>
  <si>
    <t>Metoder för tillsyn av hanteringen av logiska användningsrättigheter används. På nivå 1 behöver detta inte vara systematiskt och regelbundet.</t>
  </si>
  <si>
    <t>Användningsrättigheter tas bort när de inte längre behövs. På nivå 1 behöver detta inte vara systematiskt och regelbundet.</t>
  </si>
  <si>
    <t>Närmare krav har ställts upp för användningsrättigheterna (exempelvis regler för hurdana entiteter som kan beviljas åtkomst, inom vilka gränser åtkomst kan beviljas, om distansförbindelser ska begränsas eller om det finns särskilda krav för behörighetsuppgifter såsom lösenord).</t>
  </si>
  <si>
    <t>I kraven på användningsrättigheter har man beaktat principen om minsta befogenheter (ref. ”principle of least privilege”).</t>
  </si>
  <si>
    <t>I kraven på användningsrättigheter har man beaktat separation av uppgifter (ref. ”separation of duties”).</t>
  </si>
  <si>
    <t>Begäranden om användningsrättigheter granskas och godkänns av ägaren till utrymmet, apparaten, programvaran eller informationsresursen i fråga.</t>
  </si>
  <si>
    <t>Användningsrättigheter som är förknippade med högre risk granskas grundligare och användningen av dem övervakas striktare.</t>
  </si>
  <si>
    <t>Användningsrättigheterna granskas och uppdateras då och då samt i specifika situationer såsom när organisationsstrukturen förändras eller efter en tillfällig förhöjning av användningsrättigheterna.</t>
  </si>
  <si>
    <t>Försök att logga in och upprätta kontakt följs upp, och avvikelser som upptäcks i dem fungerar som indikatorer för cybersäkerhetshändelser.</t>
  </si>
  <si>
    <t>Fysisk åtkomstkontroll</t>
  </si>
  <si>
    <t>Fysisk åtkomstkontroll omfattar fastställande av krav för åtkomsträttigheter samt beviljande och urbruktagande av rättigheter enligt de uppställda kraven. Kraven på användningsrättigheter kopplas till fysiskt tillträde till ett utrymme där det finns egendom såsom informationsmaterial, apparater eller datanätverkskablar. Kraven avgör bland annat hurdana aktörer som kan få åtkomst till objektet, inom vilka gränser åtkomst tillåts eller om det finns specifika krav på identifieringsmetoder (nyckel, nyckelkort, biometrik, PIN etc.). Externa leverantörer kan exempelvis tillåtas åtkomst endast under på förhand fastställda underhållsfönster eller enligt någon annan tidsbegränsning. På högre mognadsnivåer krävs närmare övervakning av användningsrättigheterna: åtkomsträttigheter beviljas först när man har beaktat de risker som berör verksamhetens delområde, och åtkomsträttigheterna ses också över regelbundet.</t>
  </si>
  <si>
    <t>Metoder för övervakning av den fysiska åtkomstkontrollen används (såsom stängsel, lås eller skyltar). På nivå 1 behöver detta inte vara systematiskt och regelbundet.</t>
  </si>
  <si>
    <t>Åtkomsträttigheter tas bort när de inte längre behövs. På nivå 1 behöver detta inte vara systematiskt och regelbundet.</t>
  </si>
  <si>
    <t>Man för loggar över användningen av åtkomsträttigheter. På nivå 1 behöver detta inte vara systematiskt och regelbundet.</t>
  </si>
  <si>
    <t>Närmare krav har ställts upp för åtkomsträttigheterna (exempelvis regler för vem som kan beviljas åtkomst, hur åtkomsträttigheter beviljas eller inom vilka gränser åtkomst tillåts).</t>
  </si>
  <si>
    <t>I kraven på åtkomsträttigheter har man beaktat principen om minsta befogenheter (ref. ”principle of least privilege”).</t>
  </si>
  <si>
    <t>Begäranden om åtkomsträttigheter granskas och godkänns av ägaren till utrymmet, apparaten, programvaran eller informationsresursen i fråga.</t>
  </si>
  <si>
    <t>Åtkomsträttigheter som är förknippade med högre risk granskas grundligare och användningen av dem övervakas striktare.</t>
  </si>
  <si>
    <t>Åtkomsträttigheterna granskas och uppdateras då och då.</t>
  </si>
  <si>
    <t>Användningen av åtkomsträttigheter följs upp och man strävar efter att identifiera eventuella cybersäkerhetshändelser utifrån den.</t>
  </si>
  <si>
    <t>Hanteringsåtgärder</t>
  </si>
  <si>
    <t>Ju fastare och djupare vissa rutiner eller aktiviteter är integrerade i det dagliga arbetet i organisationen, desto mer sannolikt är det att organisationen fortsätter tillämpa dem över tid. Rutinerna och aktiviteterna tillämpas även i krissituationer och resultaten är av jämn och hög kvalitet och upprepbara.</t>
  </si>
  <si>
    <t>För verksamheten inom ämnesområdet ACCESS har man fastställt dokumenterade rutiner, som följs och uppdateras regelbundet.</t>
  </si>
  <si>
    <t>Det finns tillräckligt med resurser för verksamheten inom ämnesområdet ACCESS (personal, finansiering och verktyg).</t>
  </si>
  <si>
    <t>Verksamheten inom ämnesområdet ACCESS styrs genom krav som ställts upp i policyn på organisationens ledningsnivå (eller i motsvarande anvisningar).</t>
  </si>
  <si>
    <t>De arbetstagare som utför verksamheten inom ämnesområdet ACCESS har tillräckliga kunskaper och färdigheter för sina uppgifter.</t>
  </si>
  <si>
    <t>De ansvar, kontoskyldigheter och behörigheter som krävs för verksamheten inom ämnesområdet ACCESS har delats ut till lämpliga arbetstagare.</t>
  </si>
  <si>
    <t>Effektiviteten hos verksamheten inom ämnesområdet ACCESS utvärderas och följs upp.</t>
  </si>
  <si>
    <t>Cybersäkerhetsarkitektur (ARCHITECTURE)</t>
  </si>
  <si>
    <t>I avsnittet om cybersäkerhetsarkitekturen (dvs. cyberarkitekturen) bedöms organisationens förmåga att hantera och upprätthålla sin cybersäkerhetsverksamhet. Organisationen ska skapa och upprätthålla strukturer genom vilka den hanterar och styr organisationens cybersäkerhetskontroller och -processer samt annan cybersäkerhetsverksamhet i förhållande till både de risker som riktar sig mot organisationens egendom och de mål som organisationen ställt upp.</t>
  </si>
  <si>
    <t>Utveckling av cyberarkitekturen</t>
  </si>
  <si>
    <t>En cyberarkitektur ger förutsättningar att planera och utveckla organisationens cybersäkerhet som en helhet i stället för genom punktartade lösningar, som enskilda lösningar för identitetshantering och åtkomstkontroll. Med hjälp av en cyberarkitektur kan man närma sig skyddet av kritiska system och uppgifter genom kända arkitekturmetoder (t.ex. identifiering-skydd-reaktion-återställning). Till dessa metoder hör bland annat segmentering av nät, underhållslösningar, krypteringsmetoder och spårningsloggar, och de kan användas tillsammans med metoder som anknyter till tillgänglighet såsom övervakning eller med återställningsmetoder eller certifikat. När cyberarkitekturen planeras för att fungera tillsammans med organisationens företagsarkitekturstrategi (även ”helhetsarkitektur) ger den input för bland annat riskanalyser och konfigurering av skyddade objekt.</t>
  </si>
  <si>
    <t>Organisationen har en plan eller strategi för utveckling av cyberarkitekturen (som inkluderar exempelvis cyberarkitekturens mål, prioriteringar, ansvar och uppföljning). På nivå 1 behöver utvecklingen och upprätthållandet inte vara systematiska och regelbundna.</t>
  </si>
  <si>
    <t>Man har utarbetat en plan eller strategi för utveckling av cyberarkitekturen, som också upprätthålls. Utvecklingsplanen för cyberarkitekturen stöder organisationens cybersäkerhetsstrategi [se PROGRAM-1b] och företagsarkitektur (även ”helhetsarkitektur”) samt följer deras principer och krav.</t>
  </si>
  <si>
    <t>Cyberarkitekturen har definierats och dokumenteras, och den upprätthålls. Arkitekturen omfattar organisationens IT/OT-system och nätverk samt är i linje med kategoriseringen och prioriteringen av system, apparater, programvara och informationsresurser.</t>
  </si>
  <si>
    <t>För cyberarkitekturen har fastställts en administrationsmodell (ref. ”governance”) som upprätthålls (t.ex. kommitté för utvärdering av arkitekturen). Administrationsmodellen kan täcka kraven på arkitekturgranskningar samt beslutsfattandet för avvikelseprocesser.</t>
  </si>
  <si>
    <t>Cyberarkitekturen definierar cybersäkerhetskraven för de apparater, programvaror och informationsresurser som är viktiga för verksamheten.</t>
  </si>
  <si>
    <t>Skyddsmekanismerna för cybersäkerheten har valts ut och förverkligats så att cybersäkerhetskraven uppfylls.</t>
  </si>
  <si>
    <t>Utvecklingsplanen eller strategin för cyberarkitekturen samt hanteringen av cyberarkitekturen är i linje med organisationens företagsarkitekturstrategi (även ”helhetsarkitektur”) och med hanteringen av företagsarkitekturen.</t>
  </si>
  <si>
    <t>Organisationens systems och nätverks kravenlighet i förhållande till cyberarkitekturen bedöms då och då samt i specifika situationer såsom i samband med systemförändringar eller externa händelser.</t>
  </si>
  <si>
    <t>Skydd av datanäten som en del av cybersäkerhetsarkitekturen</t>
  </si>
  <si>
    <t>Nätsegmentering genomförs på fysisk eller logisk nivå och syftet är att minska angreppsytan. I en optimal situation har varje enhet i ett visst nätsegment ett giltigt existensberättigande i det aktuella segmentet.</t>
  </si>
  <si>
    <t>Organisationens IT-system har skiljts från eventuella OT-system genom fysisk eller logisk segmentering. På nivå 1 behöver detta inte vara systematiskt och regelbundet. [Tolkningsanvisning: om det inte finns OT-system eller motsvarande, ange praxisen som ”helt genomförd”]</t>
  </si>
  <si>
    <t>Apparater, programvaror och informationsresurser som är viktiga för funktionen har segmenterats logiskt eller fysiskt i olika säkerhetszoner utifrån de cybersäkerhetskrav som ställts upp för dem [se ASSET-1a, ASSET-2a].</t>
  </si>
  <si>
    <t>I skyddet av nätverk beaktar man principerna om minsta behörigheter och minsta funktionalitet.</t>
  </si>
  <si>
    <t>Skyddet av nätverk har definierats och används för de utvalda apparat-, programvaru- och informationstyperna beroende på deras risk- och prioritetsnivå (exempelvis interna apparater, apparater i kanterna av nätverk, apparater som är kopplade till ett trådlöst nätverk, molnegendom, distansförbindelser och apparater som hanteras externt).</t>
  </si>
  <si>
    <t>Nätverkstrafiken och e-posten övervakas, analyseras och hanteras (exempelvis genom att förhindra skadliga länkar eller misstänkta nedladdningar, genom autentisering av e-post eller genom att förhindra IP-adresser).</t>
  </si>
  <si>
    <t>Alla apparater, programvaror och informationsresurser har segmenterats i säkerhetszoner utifrån de cybersäkerhetskrav som ställts upp för dem.</t>
  </si>
  <si>
    <t>Eventuella OT-nätverk är funktionellt separerade från IT-nätverken så att OT-funktionerna inte störs om det uppstår fel på IT-systemen. [Tolkningsanvisning: om det inte finns OT-system eller motsvarande, ange praxisen som ”helt genomförd”]</t>
  </si>
  <si>
    <t>Cyberarkitekturen ger möjlighet att skilja förorenade apparater, programvaror och informationsresurser från andra.</t>
  </si>
  <si>
    <t>Apparaternas och programvarans säkerhet som en del av cybersäkerhetsarkitekturen</t>
  </si>
  <si>
    <t>Tillräckliga och ändamålsenliga skyddsmekanismer har förverkligats för apparater, programvaror och informationsresurser som är viktiga för verksamheten, med beaktande av hur kritiska de är. Åtkomsträttigheterna är begränsade och endast de funktioner som behövs är aktiverade. Etablerade och säkra konfigurationer används. Datasäkerhetsprogramvara och -komponenter används till tillämpliga delar.</t>
  </si>
  <si>
    <t>Principen om minsta användningsrättigheter har tillämpats (exempelvis genom att begränsa rättigheterna till hanterings- och administratörskoder).</t>
  </si>
  <si>
    <t>Principen om minsta funktionalitet har tillämpats (exempelvis genom att begränsa de tjänster, program och portar som kan användas eller antalet apparater som kan anslutas).</t>
  </si>
  <si>
    <t>Datasäkerhetsprogramvara krävs till tillämpliga delar som en del av apparaternas konfiguration (exempelvis säkerhets- och observationslösningar för terminaler eller terminalspecifika brandväggslösningar).</t>
  </si>
  <si>
    <t>Flyttbara och löstagbara minnesanordningar övervakas (exempelvis genom att begränsa användningen av USB-minnen eller externa hårddiskar).</t>
  </si>
  <si>
    <t>Konfigurationer och förändringar i apparaternas programvara (firmware) hanteras under apparatens hela livstid.</t>
  </si>
  <si>
    <t>Använd applikationssäkerhet som en del i cybersäkerhetsarkitekturen</t>
  </si>
  <si>
    <t>Applikationssäkerhet har en central roll i cyberarkitekturen, när man skyddar användare och information. Applikationer som utvecklas ska vara motståndskraftiga även i ogynnsamma förhållanden och mot missbruk. Applikationssäkerheten ska beaktas även när man använder tredjepartslösningar.</t>
  </si>
  <si>
    <t>Programvara och applikationer som utvecklas internt och som är avsedda att tas i bruk i utrustning eller programvara med hög prioritet [se ASSET-1d] utvecklas enligt principerna för säker applikationsutveckling.</t>
  </si>
  <si>
    <t>I valet av programvara och applikationer som anskaffas till utrustning eller programvara med hög prioritet [se ASSET-1d] beaktas om leverantören följer principerna för säker applikationsutveckling.</t>
  </si>
  <si>
    <t>Alla programvaror och applikationer som utvecklas internt utvecklas enligt principerna för säker applikationsutveckling.</t>
  </si>
  <si>
    <t>I val av programvara och applikationer som ska anskaffas beaktar man alltid om leverantören följer principerna för säker applikationsutveckling.</t>
  </si>
  <si>
    <t>I arkitekturgranskningsprocessen bedömer man nya och uppdaterade programvarors och applikationers säkerhet innan de tas in i produktionen.</t>
  </si>
  <si>
    <t>Äktheten hos programvaror och apparatprogramvaror (firmware) säkerställs innan de tas i bruk.</t>
  </si>
  <si>
    <t>Säkerheten hos internt utvecklade eller skräddarsydda programvaror och applikationer testas (exempelvis statisk eller dynamisk testning, fuzz-testning eller penetrationstestning) då och då samt i specifika situationer såsom i samband med systemförändringar eller externa händelser.</t>
  </si>
  <si>
    <t>Dataskydd som en del av cybersäkerhetsarkitekturen</t>
  </si>
  <si>
    <t>Cyberarkitekturen byggs upp kring den information som ska skyddas. För att känslig information ska kunna skyddas måste den först identifieras och klassificeras. De kontroller och metoder som används för skyddet, exempelvis processerna för kryptering och nyckelhantering, ska vara genomförda och användas systematiskt.</t>
  </si>
  <si>
    <t>Sparade känsliga uppgifter (”data at rest”) skyddas. På nivå 1 behöver detta inte vara systematiskt och regelbundet.</t>
  </si>
  <si>
    <t>En infrastruktur för hantering av nycklar (exempelvis skapande, förvaring, förstöring, uppdatering och upphävning av nycklar) används som stöd för krypteringsmetoderna.</t>
  </si>
  <si>
    <t>Man använder skyddsmekanismer för att begränsa risken för att information stjäls (exempelvis verktyg som förhindrar radering av information).</t>
  </si>
  <si>
    <t>Till cyberarkitekturen hör skyddsmekanismer (exempelvis kryptering av apparaters hårddiskar) för information som sparats på apparater som kan tappas bort eller bli stulna.</t>
  </si>
  <si>
    <t>Cyberarkitekturen omfattar skyddsmetoder för applikationer, apparaters programvara (firmware) och olovliga ändringar av information.</t>
  </si>
  <si>
    <t>För verksamheten inom ämnesområdet ARCHITECTURE har man fastställt dokumenterade rutiner, som följs och uppdateras regelbundet.</t>
  </si>
  <si>
    <t>Det finns tillräckligt med resurser för verksamheten inom ämnesområdet ARCHITECTURE (personal, finansiering och verktyg).</t>
  </si>
  <si>
    <t>Verksamheten inom ämnesområdet ARCHITECTURE styrs genom krav som ställts upp i policyn på organisationens ledningsnivå (eller i motsvarande anvisningar).</t>
  </si>
  <si>
    <t>De arbetstagare som utför verksamheten inom ämnesområdet ARCHITECTURE har tillräckliga kunskaper och färdigheter för sina uppgifter.</t>
  </si>
  <si>
    <t>De ansvar, kontoskyldigheter och behörigheter som krävs för verksamheten inom ämnesområdet ARCHITECTURE har delats ut till lämpliga arbetstagare.</t>
  </si>
  <si>
    <t>Effektiviteten hos verksamheten inom ämnesområdet ARCHITECTURE utvärderas och följs upp.</t>
  </si>
  <si>
    <t>Hantering av egendom, förändringar och konfiguration (ASSET)</t>
  </si>
  <si>
    <t>I ämnesområdena för hantering av egendom, förändringar och konfigurationer bedömer man organisationens förmåga att hantera sin apparat-, programvaru- och informationsegendom i förhållande till de risker som berör organisationen och organisationens mål. Med egendom avses i detta sammanhang apparater, programvaror och information som är väsentliga för funktionen. Utöver IT-egendom ska man beakta organisationens eventuella OT-egendom.</t>
  </si>
  <si>
    <t>Hantering av apparater och programvara</t>
  </si>
  <si>
    <t>Ett register över de apparater och programvaror som är viktiga för funktionen är en viktig del av hanteringen av cybersäkerhetsrisker. Registrering av viktiga uppgifter såsom versionsnummer, plats, ägare eller kritiskhet är en förutsättning för många åtgärder för hantering av cybersäkerheten. Ett bra register kan vara till hjälp exempelvis när man behöver identifiera i vilka apparater programvara som behöver uppdateras finns installerad.</t>
  </si>
  <si>
    <t>Det finns ett register över apparater och programvaror som är viktiga för funktionen. (Beakta också apparater och programvaror i eventuella OT-miljöer.) På nivå 1 behöver upprätthållandet av registret inte vara systematiskt och regelbundet.</t>
  </si>
  <si>
    <t>I registret finns sådana apparater och programvaror som hör till funktionen, som skulle kunna användas för att uppnå en angripares mål.</t>
  </si>
  <si>
    <t>I registret anges sådana egenskaper hos apparaterna och programvaran som stöder organisationens cyberverksamhet (exempelvis apparatens eller programvarans plats, prioritet, operativsystem eller firmware-version).</t>
  </si>
  <si>
    <t>De apparater och programvaror som är registrerade i registret har prioriterats enligt fastställda prioriteringskriterier, som omfattar en bedömning av hur viktig apparaten eller programvaran är för funktionen.</t>
  </si>
  <si>
    <t>Registret är aktuellt (dvs. det uppdateras då och då samt i samband med specifika situationer såsom systemförändringar).</t>
  </si>
  <si>
    <t>Hantering av informationsresurser</t>
  </si>
  <si>
    <t>Ett register över den information som är viktig för funktionen är en del av hanteringen av cybersäkerhetsrisker. Sådana här informationsresurser kan anknyta till exempelvis kunder, produkter eller tjänster. Ett bra register kan exempelvis göra det lättare att identifiera de system där känsliga personuppgifter hanteras.</t>
  </si>
  <si>
    <t>Det finns ett register över de informationsresurser som är viktiga för funktionen (såsom kunduppgifter eller standardinställningarna för apparater och programvaror). (Observera också informationsresurser för eventuella OT-miljöer.) På nivå 1 behöver upprätthållandet av registret inte vara systematiskt och regelbundet.</t>
  </si>
  <si>
    <t>I registret finns sådana informationsresurser som hör till funktionen, som skulle kunna användas för att uppnå en angripares mål.</t>
  </si>
  <si>
    <t>De informationsresurser som är registrerade i registret har prioriterats enligt fastställda prioriteringskriterier, som omfattar en bedömning av hur viktig informationsresursen är för funktionen.</t>
  </si>
  <si>
    <t>Hantering av konfiguration</t>
  </si>
  <si>
    <t>Till hantering av konfiguration hör definition av grundläggande standardinställningar och användning av dem vid konfiguration av apparater och programvaror. Oftast strävar man efter att likadana apparater och programvaror ska konfigureras för att fungera på samma sätt. Å andra sidan omfattar hanteringen av konfigurationen av enskilda eller individualiserade apparater användning av grundläggande standardinställningar i inledningsskedet och identifiering av senare avvikelser.</t>
  </si>
  <si>
    <t>Grundläggande standardinställningar har skapats för apparaters, programvarors och informationsresursers konfigurationer. På nivå 1 behöver detta inte vara systematiskt och regelbundet.</t>
  </si>
  <si>
    <t>Grundläggande standardinställningar används när man skapar en ny konfiguration för en apparat, programvara eller informationsresurs eller återställer en gammal konfiguration.</t>
  </si>
  <si>
    <t>Konfigurationernas enhetlighet med de grundläggande standardinställningarna följs regelbundet under hela apparatens, programvarans eller informationsresursens livscykel.</t>
  </si>
  <si>
    <t>Hantering av förändringar</t>
  </si>
  <si>
    <t>Till hantering av förändringar i apparater, programvaror och information hör att bedöma begäranden av ändringar, följa processen för hantering av förändringar och identifiera olovliga förändringar. Genom en förhandsbedömning av förändringar kan man säkerställa att inga skadliga sårbarheter skapas i verksamhetsmiljön. Hanteringen av förändringar omfattar egendomens hela livscykel: definition av krav, testning, ibruktagande, underhåll och tagande ur bruk.</t>
  </si>
  <si>
    <t>Rutinerna för hantering av förändringar omfattar apparaternas, programvarornas och informationens hela livscykel (exempelvis anskaffning, ibruktagande, användning och tagande ur bruk).</t>
  </si>
  <si>
    <t>Loggarna för hantering av förändringar innehåller information om sådana utförda förändringar som påverkar cybersäkerhetskraven för apparaten, programvaran eller informationsresursen i fråga.</t>
  </si>
  <si>
    <t>För verksamheten inom ämnesområdet ASSET har man fastställt dokumenterade rutiner, som följs och uppdateras regelbundet.</t>
  </si>
  <si>
    <t>Det finns tillräckligt med resurser för verksamheten inom ämnesområdet ASSET (personal, finansiering och verktyg).</t>
  </si>
  <si>
    <t>Verksamheten inom ämnesområdet ASSET styrs genom krav som ställts upp i policyn på organisationens ledningsnivå (eller i motsvarande anvisningar).</t>
  </si>
  <si>
    <t>De arbetstagare som utför verksamheten inom ämnesområdet ASSET har tillräckliga kunskaper och färdigheter för sina uppgifter.</t>
  </si>
  <si>
    <t>De ansvar, kontoskyldigheter och behörigheter som krävs för verksamheten inom ämnesområdet ASSET har delats ut till lämpliga arbetstagare.</t>
  </si>
  <si>
    <t>Effektiviteten hos verksamheten inom ämnesområdet ASSET utvärderas och följs upp.</t>
  </si>
  <si>
    <t>Skydda kritiska tjänster</t>
  </si>
  <si>
    <t>Organisationen ska identifiera sin roll i tillhandahållandet av tjänster för samhället och hantera risker baserat på sin roll.</t>
  </si>
  <si>
    <t>Identifiera kritiska tjänster och beroendeförhållanden till tjänsterna</t>
  </si>
  <si>
    <t>Organisationen ska förstå sin roll i tillhandahållandet av kritiska tjänster för samhället, vilka krav tillhandahållandet av kritiska tjänster ställer och vilka konsekvenser ett misslyckat tillhandahållande kan ha.</t>
  </si>
  <si>
    <t>Kritiska tjänster som organisationen tillhandahåller samhället har identifierats och dokumenterats.</t>
  </si>
  <si>
    <t>Information som behövs för att tillhandahålla kritiska tjänster för samhället har identifierats och dokumenterats.</t>
  </si>
  <si>
    <t>Processer som behövs för att tillhandahålla kritiska tjänster för samhället har identifierats och dokumenterats.</t>
  </si>
  <si>
    <t>System (IT och OT) som behövs för att tillhandahålla kritiska tjänster för samhället har identifierats och dokumenterats.</t>
  </si>
  <si>
    <t>Utrustning och lokaler som behövs för att tillhandahålla kritiska tjänster för samhället har identifierats och dokumenterats.</t>
  </si>
  <si>
    <t>Leveranskedjor som behövs för att tillhandahålla kritiska tjänster för samhället har identifierats och dokumenterats.</t>
  </si>
  <si>
    <t>Det har fastställts en tidsfrist efter vilken den normala verksamheten i samhället påverkas betydligt, om de resurser (information, processer, system, rum, leveranskedja) som kritiska tjänster behöver inte är tillgängliga.</t>
  </si>
  <si>
    <t>Kedjeeffekter för samhället av att kritiska tjänster har försvagats eller avbrutits har identifierats och dokumenterats.</t>
  </si>
  <si>
    <t>Hantera kritiska tjänster</t>
  </si>
  <si>
    <t>Högsta ledningen ska säkerställa tillräckliga resurser för tillhandahållande av kritiska tjänster, och ansvar för beslut ska ha fastställts på behörigt och effektivt sätt. Riskerna mot nät och informationssystem som behövs för att tillhandahålla kritiska tjänster ska utvärderas som en del av bedömningen av riskerna mot hela organisationen.</t>
  </si>
  <si>
    <t>Alla resurser (information, processer, system, rum, leveranskedjor) som behövs för att tillhandahålla samhälleligt kritiska tjänster omfattas av organisationens policyer och processer för säkerhetshantering.</t>
  </si>
  <si>
    <t>Alla resurser (information, processer, system, rum, leveranskedjor) som behövs för att tillhandahålla samhälleligt kritiska tjänster omfattas av organisationens policyer och processer för riskhantering.</t>
  </si>
  <si>
    <t>Ledningsgruppen äger organisationens riktlinjer och policy för säkerhet i nät och informationssystem som stöder tillhandahållandet av tjänster som är avgörande för samhället. Beslutsfattare inom riskhanteringen i hela organisationen hålls uppdaterade om dem på ett lämpligt sätt.</t>
  </si>
  <si>
    <t>Ledningsgruppen behandlar säkerhetsnivån i informationsnätet och IT-systemen för tillhandahållande av kritiska tjänster för samhället utgående från uppdaterad och detaljerad information och handledning som ges av experter.</t>
  </si>
  <si>
    <t>En utsedd medlem i ledningsgruppen ansvarar för säkerhetsnivån i informationsnätet och IT-systemen för tillhandahållande av kritiska tjänster för samhället, och leder regelbundna diskussioner om ämnet i styrelsen.</t>
  </si>
  <si>
    <t>Den vision som ledningsgruppen har fastställt omvandlas till effektiva organisatoriska rutiner som styr och övervakar informationsnätet och IT-systemen för tillhandahållande av kritiska tjänster för samhället.</t>
  </si>
  <si>
    <t>Högsta ledningen har insyn i de viktigaste riskbesluten inom hela organisationen.</t>
  </si>
  <si>
    <t>De som fattar riskbeslut förstår sitt ansvar för att fatta effektiva och snabba beslut om kritiska system i enlighet med den riskaptit som ledningen i organisationen har fastställt.</t>
  </si>
  <si>
    <t>Beslutsfattandet i riskhanteringen delegeras och eskaleras vid behov i hela organisationen till personer som har sådana kunskaper, färdigheter, verktyg och behörigheter som de behöver.</t>
  </si>
  <si>
    <t>Riskbesluten granskas med jämna mellanrum i syfte att säkra att de fortfarande är betydelsefulla och giltiga.</t>
  </si>
  <si>
    <t>Resurser (information, processer, system, utrustning, leveranskedjor), en kritisk tidsperiod och kedjeeffekter beaktas i riskhanteringsprocessen och riskbesluten.</t>
  </si>
  <si>
    <t>Minimera cybersäkerhetsincidenters verkningar på kritiska tjänster</t>
  </si>
  <si>
    <t>Organisationen ska ha en väl uppgjord och testad process för hantering av cybersäkerhetshändelser och cybersäkerhetsincidenter, och huvudsyftet med processen ska vara att säkra kontinuiteten i de kritiska tjänsterna, om det uppstår fel i ett system eller en tjänst. Åtgärder för att begränsa eller minska verkningar ska ha införts och är skalbara enligt totalrisken och totalverkningen.</t>
  </si>
  <si>
    <t>Planen för hantering av cybersäkerhetshändelser och cybersäkerhetsincidenter omfattar alla kritiska system.</t>
  </si>
  <si>
    <t>Planen för hantering av cybersäkerhetshändelser och cybersäkerhetsincidenter omfattar scenarier som endast gäller kända och välförstådda angrepp.</t>
  </si>
  <si>
    <t>Personer som deltar i genomförandet av planen för hantering av cybersäkerhetshändelser och cybersäkerhetsincidenter förstår det bra.</t>
  </si>
  <si>
    <t>Planen har dokumenterats och delats ut till alla relevanta berörda parter.</t>
  </si>
  <si>
    <t xml:space="preserve">Planen bygger på en klar förståelse av risker mot nät och informationssystem som behövs för att tillhandahålla kritiska tjänster. </t>
  </si>
  <si>
    <t>Planen är omfattande (omfattar t.ex. alla faser av en avvikelses livscykel, roller, ansvarsområden, rapportering) och innehåller en beskrivning av sannolika verkningar av kända angreppsmetoder och av potentiella angreppsmetoder som ännu inte har förverkligats.</t>
  </si>
  <si>
    <t>Planen har dokumenterats och integrerats i mer omfattande processer för hantering av organisationens affärsverksamhet och leveranskedja.</t>
  </si>
  <si>
    <t>Affärsenheter som tillhandahåller kritiska tjänster har tagit emot och förstår planen.</t>
  </si>
  <si>
    <t>Svar</t>
  </si>
  <si>
    <t>Noter och referenser</t>
  </si>
  <si>
    <t>Nivå</t>
  </si>
  <si>
    <t>Praktik</t>
  </si>
  <si>
    <t>Säkerhetsklassificering</t>
  </si>
  <si>
    <t>Total nivå</t>
  </si>
  <si>
    <t>Nivån på investeringar i cybersäkerhet (fliken Investment)</t>
  </si>
  <si>
    <t>Nivån på investeringar i cybersäkerhet</t>
  </si>
  <si>
    <t>Välj fem av de största investeringarna i cybersäkerhet. Granskningsperioden för investeringarna är de senaste 24 månaderna och beloppen anges i tusen euro (x 1 000 euro). Av investeringar och kostnader inkluderas endast de vars huvudsakliga syfte har varit utveckling och underhåll av cybersäkerhet.
I tabellens kolumn ”Planerad” samla uppgifter om planerade utgifter under de kommande 12 månaderna. Om beloppen ännu inte är kända räcker det att kryssa för den kategori som utgifterna gäller.</t>
  </si>
  <si>
    <t>Kategori</t>
  </si>
  <si>
    <t>Personal (intern)</t>
  </si>
  <si>
    <t>Konsultverksamhet</t>
  </si>
  <si>
    <t>Tjänster</t>
  </si>
  <si>
    <t>Programvarulicenser</t>
  </si>
  <si>
    <t>Invest. i hårdvara</t>
  </si>
  <si>
    <t>Planerad</t>
  </si>
  <si>
    <t>Funktion</t>
  </si>
  <si>
    <t>Processer</t>
  </si>
  <si>
    <t>System</t>
  </si>
  <si>
    <t>Effekter på andra organisationer</t>
  </si>
  <si>
    <t>Leverantörer</t>
  </si>
  <si>
    <t>Interna beroenden</t>
  </si>
  <si>
    <t>Datum</t>
  </si>
  <si>
    <t>Deltagare</t>
  </si>
  <si>
    <t>Kommentarer</t>
  </si>
  <si>
    <t>Intern referens</t>
  </si>
  <si>
    <t>Extern referens</t>
  </si>
  <si>
    <t>Utvecklingsobjekt</t>
  </si>
  <si>
    <t>FÖREGÅENDE BEDÖMNING</t>
  </si>
  <si>
    <t>Tidigare bedömningsresultat (i bedömningsfliken)</t>
  </si>
  <si>
    <t>Tidigare bedömningsresultat (i rapporterna)</t>
  </si>
  <si>
    <t>Jämförelseresultat (i rapporterna)</t>
  </si>
  <si>
    <t>Exporterar resultat</t>
  </si>
  <si>
    <t>De jämförelseuppgifter som skrivits in i denna tabell visas i rapporterna.</t>
  </si>
  <si>
    <t>Snabbguide för export av resultat (Microsof Office Excel 2016)</t>
  </si>
  <si>
    <t>1) Visa fliken Utvecklare
- Gå till alternativ&gt; Anpassa menyfliksområdetpå fliken Arkiv.
- Under Anpassa menyflik och under Huvudflikar väljer du kryssrutan Utvecklare.
2) Exportera XML-data
- Klicka på Utvecklare &gt; Exportera.
- Spara .xml-filen med namnet du väjer.</t>
  </si>
  <si>
    <t>Rapport om Cybermätarens mognad (R2)</t>
  </si>
  <si>
    <t>Ledningens rapport om mognad (R1)</t>
  </si>
  <si>
    <t>I enlighet med avsnitten för cybersäkerheten</t>
  </si>
  <si>
    <t>Detaljerad NIST Cybersecurity Framework Core-rapport</t>
  </si>
  <si>
    <t>Cybersäkerhetens mognadsgrad</t>
  </si>
  <si>
    <t>Åtgärder som kärvs på mognadsnivå 1</t>
  </si>
  <si>
    <t>Utvecklingsområden för cybersäkerheten</t>
  </si>
  <si>
    <t>Gemensamma hanteringsåtgärder</t>
  </si>
  <si>
    <t>Ämnesområdesspecifik mognadsrapport</t>
  </si>
  <si>
    <t>Import av bedömningsresultat och jämförelseinformation</t>
  </si>
  <si>
    <t>Export av bedömningsresultat</t>
  </si>
  <si>
    <t>De resultat som matas in här visas i Cybermätarens bedömningsavsnitt intill de nuvarande bedömningarna (i kolumnerna O-S).</t>
  </si>
  <si>
    <t>Verktyg för bedömning av cybersäkerhet</t>
  </si>
  <si>
    <t>Namn</t>
  </si>
  <si>
    <t>Bransch</t>
  </si>
  <si>
    <t xml:space="preserve">Handledare </t>
  </si>
  <si>
    <t>Beskrivning av funktionen som ska utvärderas</t>
  </si>
  <si>
    <t>Funktionens effekter för samhället</t>
  </si>
  <si>
    <t>Startdatum</t>
  </si>
  <si>
    <t>Senast ändring</t>
  </si>
  <si>
    <t>Bedömning av cybersäkerhet</t>
  </si>
  <si>
    <t>Avsnitten för cybersäkerheten</t>
  </si>
  <si>
    <t>Resultat och referensdata</t>
  </si>
  <si>
    <t>Polärdiagram (R4)</t>
  </si>
  <si>
    <t>Rapport över allmänna administrativa åtgärder (R5)</t>
  </si>
  <si>
    <t>Beskrivning av hotscenario (worst-case)</t>
  </si>
  <si>
    <t>Scenariots samhälleliga effekter</t>
  </si>
  <si>
    <t>Den funktion som är föremål för bedömning (mer omfattande anvisningar finns i bruksanvisningen för Cybermätaren)
Det rekommenderas att bedömningen riktas mot funktioner som organisationen behöver för att producera tjänster som är kritiska för samhället eller för organisationens egen (affärs)verksamhet. Cybermätaren är i första hand avsedd för organisationer som är försörjningsberedskapskritiska med tanke på samhällets funktion, men modellen passar lika bra för andra typer av organisationer. Då väljer man för granskning exempelvis de funktioner som är kritiska för organisationens egen affärsverksamhet och deras viktigaste beroenden med tanke på driftssäkerheten. Om man vill granska flera delområden inom verksamheten på en gång rekommenderas att man gör separata bedömningar för vart och ett.
Avgränsningen kan göras på många sätt, exempelvis:
 * Så att den omfattar hela organisationen, exempelvis i små och medelstora företag;
 * enligt organisationsstrukturen, exempelvis för en lands- eller affärsverksamhetsenhet;
 * Enligt funktion, exempelvis för tjänster som produceras över organisationsgränser.  
Utöver kritiska tjänster och funktioner ska man för att fastställa objektet för bedömningen identifiera dessas viktigaste beroenden med tanke på driftssäkerheten. Sådana är i regel alla av följande kategorier som anknyter till produktionen av kritiska tjänster:
 * Affärsverksamhetsprocesser och operativa processer;
 * System och delsystem, samt
 * Informationsresurser
En tjänst är samhällskritisk om en störning i den påverkar ett betydande antal kunder eller ett stort geografiskt område, eller om en störning i tjänsten har allvarliga följder. När man definierar hur kritisk en tjänst är kan man exempelvis ta hjälp av Försörjningsberedskapscentralens branschdefinitioner. I identifieringen av tjänster som är kritiska för affärsverksamheten kan man utgå från exempelvis organisationens mål eller affärsverksamhetsstrategins fokusområden.</t>
  </si>
  <si>
    <t>Nästa bedömning</t>
  </si>
  <si>
    <t>Observera</t>
  </si>
  <si>
    <t>Organisationen har en mycket begränsad kapacitet att upptäcka cybersäkerhetsstörningar när dessa uppstår. Det innebär vanligen att de avvärjande åtgärderna fördröjs avsevärt och inte vidtas förrän en betydande informationsläcka eller skada har inträffat. Den effekt som angriparen vill orsaka realiseras vanligen fullständigt.</t>
  </si>
  <si>
    <t>Organisationen har en baskapacitet att samla in information, men kapaciteten att upptäcka cybersäkerhetsincidenter är delvis bristfällig på grund av informationens art och omfattning samt brister i analyskapaciteten. Det innebär vanligen att de avvärjande åtgärderna fördröjs och att besluten inte bygger på en samlad förståelse av händelsen och att organisationen därför, trots genomförda åtgärder, är sårbar vid betydande informationsläckor eller skador.</t>
  </si>
  <si>
    <t>Organisationen har en god kapacitet att samla in och analysera information för att i tid kunna identifiera cybersäkerhetsstörningar och för att kunna hålla lägesbilden tillräckligt uppdaterad. Det innebär vanligen att det finns god sannolikhet för att avvärjande åtgärder vidtas när en störning pågår och att åtgärderna har dimensionerats på rätt sätt. På så sätt kan organisationen begränsa skador även om dessa inte kan förhindras fullständigt.</t>
  </si>
  <si>
    <t>Organisationen har en utomordentlig kapacitet att samla in, korrelera och analysera information som är relevant med tanke på störningar. Det innebär vanligen att cybersäkerhetsstörningar upptäcks i tid och att störningarna därför kan åtgärdas fort. Till följd av detta har organisationen goda möjligheter att begränsa eller till och med förhindra skador samtidigt som ett angrepp inträffar.</t>
  </si>
  <si>
    <t>Identifiera</t>
  </si>
  <si>
    <t>Organisationen har en baskapacitet att identifiera och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</si>
  <si>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Organisationen har en god kapacitet att identifiera och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</si>
  <si>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Organisationen har en utomordentlig kapacitet att identifiera och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</si>
  <si>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Skydda</t>
  </si>
  <si>
    <t>Organisationen har en mycket begränsad kapacitet att skydda sina kritiska tjänster mot cybersäkerhetshot och cybersäkerhetsstörningar. Det innebär vanligen att organisationen drabbas av ett stort antal störningar och/eller att deras verkningar är betydligt större än vad som är nödvändigt och att störningarna medför onödigt stora kostnader, interna/externa verkningar och verkningar på organisationens anseende. Detta betonas i ännu större utsträckning, om identifieringskapaciteten är låg.</t>
  </si>
  <si>
    <t>Organisationen har en baskapacitet att skydda sina kritiska tjänster mot cybersäkerhetshot och cybersäkerhetsstörningar, men kapacitetens omfattning är inte systematisk och innehåller flera svaga delområden. Det innebär vanligen att skyddsåtgärderna inte nödvändigtvis har riktats eller dimensionerats utifrån hur kritiska tjänsterna och informationen är. Detta leder å ena sidan till en bristfällig fördelning av resurser och investeringar, å andra sidan till brister i skyddet av kritiska tjänster.</t>
  </si>
  <si>
    <t>Organisationen har en god kapacitet att skydda sina kritiska tjänster mot cybersäkerhetshot och cybersäkerhetsstörningar, men har vissa svaga delområden. Det innebär vanligen gråa områden eller brister i skyddet, även om alla kritiska tjänster och data är skyddade. Detta kan leda till onödigt stora kostnader och ett onödigt stort antal störningar.</t>
  </si>
  <si>
    <t>Organisationen har en utomordentlig kapacitet att skydda sina kritiska tjänster mot cybersäkerhetshot och cybersäkerhetsstörningar på alla viktiga affärsområden. Det innebär vanligen att det sker färre störningar i organisationen och störningarnas interna och externa verkningar är mindre och att kostnaderna och verkningarna på organisationens anseende på så sätt är mindre.</t>
  </si>
  <si>
    <t>Återställ</t>
  </si>
  <si>
    <t>Organisationen har en mycket begränsad kapacitet att vidta och genomföra nödvändiga åtgärder för att återställa verksamheten efter cyberangrepp. Det innebär vanligen att återställningen pågår under lång tid och att kostnaderna, störningarnas verkningar och skadorna på organisationens anseende därför kan öka avsevärt.</t>
  </si>
  <si>
    <t>Organisationen har en baskapacitet att vidta och genomföra nödvändiga åtgärder för att återställa verksamheten efter cyberangrepp. Det innebär vanligen att återställandet inte nödvändigtvis omfattar alla affärsområden, de återställande åtgärderna inte genomförs i optimal ordning eller återställandet inte sker så fort som det krävs med tanke på affärsverksamheten. Detta kan leda till sådana skador på anseendet, ökade kostnader eller ökade verkningar av störningar som annars skulle ha kunnat förebyggas.</t>
  </si>
  <si>
    <t>Organisationen har en god kapacitet att vidta och genomföra nödvändiga åtgärder för att återställa verksamheten efter cyberangrepp. Det innebär vanligen att organisationen i de flesta situationer kan hålla kostnaderna, störningens verkningar och skadan på anseendet på en godtagbar nivå.</t>
  </si>
  <si>
    <t>Organisationen har en utomordentlig kapacitet att vidta och genomföra nödvändiga åtgärder för att återställa verksamheten efter cyberangrepp. Det innebär vanligen att de återställande åtgärderna kan genomföras inom förutspådd tid och i optimal ordning. I vissa situationer är det på så sätt möjligt att minska kostnaderna, skadorna på anseendet och andra verkningar på grund av störningar.</t>
  </si>
  <si>
    <t>Åtgärda</t>
  </si>
  <si>
    <t>Organisationen har en mycket begränsad kapacitet att vidta rättidiga och samordnade åtgärder för att avvärja cyberangrepp. Det innebär vanligen att det är sannolikt att ett angrepp och skador fortfarande inte kan förhindras eller begränsas, även om angreppet  har identifierats i tid.</t>
  </si>
  <si>
    <t>Organisationen har en baskapacitet att vidta rättidiga åtgärder för att avvärja cyberangrepp, men att processen inte nödvändigtvis har samordnats eller testats särskilt bra. Det innebär vanligen att det är sannolikt att avvärjande åtgärder fortfarande inte förhindrar och begränsar ett angrepp och skador till följd av angreppet även om angreppet har identifierats i tid.</t>
  </si>
  <si>
    <t>Organisationen har en god kapacitet att vidta rättidiga och samordnade åtgärder för att avvärja cyberangrepp. Det innebär vanligen att det är möjligt att ett angrepp och skador till följd av angreppet  kan begränsas till en viss punkt, om angreppet har identifierats i tid.</t>
  </si>
  <si>
    <t>Organisationen har en utomordentlig kapacitet att vidta rättidiga och samordnade åtgärder för att avvärja cyberangrepp. Det innebär vanligen att det är sannolikt att ett angrepp och skador till följd av angreppet kan begränsas eller till och med förhindras, om angreppet har identifierats i tid.</t>
  </si>
  <si>
    <t>Hantering av cybersäkerhet (PROGRAM)</t>
  </si>
  <si>
    <t>Ta fram och underhåll ett sådant program för organisationsövergripande hantering av cybersäkerhet som möjliggör en hanteringsmodell och en strategisk planering och som ger stöd för cybersäkerhetsarbetet i organisationen på ett sätt som fastställer cybersäkerhetsmål i överensstämmelse med organisationens strategiska mål och risker mot den kritiska infrastrukturen.</t>
  </si>
  <si>
    <t>Cybersäkerhetsstrategi</t>
  </si>
  <si>
    <t>Cybersäkerhetsstrategin används som underlag för ett cybersäkerhetsprogram. Cybersäkerhetsstrategin innefattar i sin enklaste form en förteckning över cybersäkerhetsmål och en plan för uppnående av målen. På en högre mognadsnivå är strategin fullständigare och innefattar prioriteringar, en beskrivning av hanteringsmodellen och en organisationsstruktur för cybersäkerhetsprogrammet samt starkare deltagande av högsta ledningen i planeringen av programmet.</t>
  </si>
  <si>
    <t>Organisationen har en cybersäkerhetsstrategi. På nivå 1 behöver utvecklingen eller upprätthållandet av den inte vara systematisk och regelbunden.</t>
  </si>
  <si>
    <t>Cybersäkerhetsstrategin fastställer cybersäkerhetsmål för organisationen.</t>
  </si>
  <si>
    <t>Cybersäkerhetsstrategin och -prioriteringarna har dokumenterats. Strategin och prioriteringarna är i linje med organisationens allmänna strategiska mål och de risker som berör dess kritiska infrastruktur.</t>
  </si>
  <si>
    <t>Cybersäkerhetsstrategin definierar hanteringsmodellen (”governance”) och tillsynsåtgärderna för organisationens cybersäkerhet.</t>
  </si>
  <si>
    <t>Cybersäkerhetsstrategin definierar hanterings- och organisationsstrukturen för cybersäkerheten.</t>
  </si>
  <si>
    <t>Cybersäkerhetsstrategin anger de standarder och anvisningar som ska följas.</t>
  </si>
  <si>
    <t>Ledningens stöd till programmet för hantering av cybersäkerhet</t>
  </si>
  <si>
    <t>Ledningens stöd är viktigt för att programmet för hantering av cybersäkerhet ska kunna implementeras enligt cybersäkerhetsstrategin. På basnivå utgörs stödet av att tillhandahålla tillräckliga resurser (personal, verktyg, finansiering). Ett mer utvecklat stöd omfattar högsta ledningens synliga deltagande, fastställande av ansvarsområden och befogenheter för programmet. Dessutom omfattar stödet ett organisationsövergripande stöd för fastställandet och uppdateringen av policyer eller andra bindande anvisningar för organisationen.</t>
  </si>
  <si>
    <t>Organisationens högsta ledning stöder hanteringen av cybersäkerheten. På nivå 1 behöver detta inte vara systematiskt och regelbundet.</t>
  </si>
  <si>
    <t>Hanteringen av cybersäkerheten baserar sig på cybersäkerhetsstrategin.</t>
  </si>
  <si>
    <t>Organisationens högsta lednings stöd för hanteringen av cybersäkerheten är synligt och aktivt.</t>
  </si>
  <si>
    <t>Organisationens högsta ledning stöder utvecklingen, upprätthållandet och verkställandet av cybersäkerhetspolicyer och -anvisningar.</t>
  </si>
  <si>
    <t>Ansvaret för hanteringen av cybersäkerheten har tilldelats en aktör inom organisationen som har tillräckliga befogenheter.</t>
  </si>
  <si>
    <t>De berörda parterna i hanteringen av cybersäkerheten har identifierats och involverats.</t>
  </si>
  <si>
    <t>Verksamheten inom hanteringen av cybersäkerheten ses över då och då för att säkerställa att åtgärderna är i linje med cybersäkerhetsstrategin.</t>
  </si>
  <si>
    <t>En oberoende aktör granskar de funktioner som anknyter till organisationens cybersäkerhet då och då samt i samband med specifika situationer och processförändringar, för att säkerställa att verksamheten överensstämmer med cybersäkerhetspolicyerna och -anvisningarna.</t>
  </si>
  <si>
    <t>För verksamheten inom ämnesområdet PROGRAM har man fastställt dokumenterade rutiner, som följs och uppdateras regelbundet.</t>
  </si>
  <si>
    <t>Det finns tillräckligt med resurser för verksamheten inom ämnesområdet PROGRAM (personal, finansiering och verktyg).</t>
  </si>
  <si>
    <t>Verksamheten inom ämnesområdet PROGRAM styrs genom krav som ställts upp i policyn på organisationens ledningsnivå (eller i motsvarande anvisningar).</t>
  </si>
  <si>
    <t>De arbetstagare som utför verksamheten inom ämnesområdet PROGRAM har tillräckliga kunskaper och färdigheter för sina uppgifter.</t>
  </si>
  <si>
    <t>De ansvar, kontoskyldigheter och behörigheter som krävs för verksamheten inom ämnesområdet PROGRAM har delats ut till lämpliga arbetstagare.</t>
  </si>
  <si>
    <t>Effektiviteten hos verksamheten inom ämnesområdet PROGRAM utvärderas och följs upp.</t>
  </si>
  <si>
    <t>Hantering av händelser och störningar, verksamhetens kontinuitet (RESPONSE)</t>
  </si>
  <si>
    <t>Inför och uppdatera planer, processer och tekniker så att händelser och incidenter i cybersäkerheten kan upptäckas, analyseras och avvärjas och verksamheten återställas i förhållande till den kritiska infrastrukturen och riskerna mot organisationens mål.</t>
  </si>
  <si>
    <t>Observation av händelser</t>
  </si>
  <si>
    <t>Observation av cybersäkerhetshändelser omfattar en central kanal för rapportering av händelser samt fastställande av bedömningskriterier. Bedömningskriterierna ska ligga i linje med strategin för hantering av cybersäkerhetsrisker så att de säkrar en konsekvent bedömning och erbjuder en struktur för identifiering av cybersäkerhetshändelser, när en cybersäkerhetshändelse ska eskaleras och när händelsen deklareras som en cybersäkerhetsincident.</t>
  </si>
  <si>
    <t>Kriterier har utarbetats för cyberhändelser och observation av dem (som omfattar exempelvis en definition av situationer som uppfyller definitionen av en cybersäkerhetshändelse eller en definition av var cybersäkerhetshändelser kan observeras).</t>
  </si>
  <si>
    <t>Information om olika händelser jämförs med varandra för att upptäcka eventuella regelbundenheter, trender eller andra gemensamma drag, som kan stödja arbetet med analys av cyberstörningar.</t>
  </si>
  <si>
    <t>Funktionens lägesbild följs upp så att den stöder observationen av eventuella cyberhändelser.</t>
  </si>
  <si>
    <t>Analys av händelser och definition av störningssituationer</t>
  </si>
  <si>
    <t>Eskalering av en cybersäkerhetshändelse inkluderar tillämpning av de bedömningsgrunder som nämns under ”Observation av händelser” och identifiering av situationer där en cybersäkerhetshändelse ska hanteras enligt på förhand fastställda planer. Eskalerade cybersäkerhetshändelser och -störningar kan leda till externa skyldigheter såsom exempelvis myndighetsrapportering eller att informera kunder. Korrelationer mellan flera cybersäkerhetshändelser och störningar kan avslöja systematiska problem i miljön.</t>
  </si>
  <si>
    <t>Kriterier har utarbetats för definition av cybersäkerhetsstörningar. På nivå 1 behöver detta inte vara systematiskt och regelbundet.</t>
  </si>
  <si>
    <t>Cybersäkerhetshändelser analyseras så att analysen stöder definitionen av eventuella cybersäkerhetsstörningar. På nivå 1 behöver detta inte vara systematiskt och regelbundet.</t>
  </si>
  <si>
    <t>Offentliga kriterier har utarbetats för definitionen av cybersäkerhetsstörningar. De baserar sig på hur störningarna kan påverka funktionen.</t>
  </si>
  <si>
    <t>Cybersäkerhetshändelser definieras som cybersäkerhetsstörningar enligt de utarbetade kriterierna.</t>
  </si>
  <si>
    <t>Kriterierna för definition av cybersäkerhetsstörningar uppdateras då och då samt i samband med specifika situationer såsom vid organisationsförändringar eller utifrån erfarenheter från övningar eller nya upptäckta hot.</t>
  </si>
  <si>
    <t>Kriterierna för definiering av cybersäkerhetsstörningar är i linje med kriterierna för prioritering av cybersäkerhetsrisker [se  RISK-3b].</t>
  </si>
  <si>
    <t>Information om olika cybersäkerhetsstörningar jämförs för att identifiera eventuella regelbundenheter, trender eller andra gemensamma drag.</t>
  </si>
  <si>
    <t>Reaktion på händelser och störningar</t>
  </si>
  <si>
    <t xml:space="preserve">För att cybersäkerhetsincidenter ska kunna åtgärdas ska organisationen ha en process för begränsning av cybersäkerhetsincidenternas verkningar på andra funktioner. Processen bör beskriva på vilket sätt organisationen hanterar alla faser i en incidents livscykel (t.ex. triage, behandling, kommunikation, samordning och avslutande). En granskning av erhållna erfarenheter hjälper, som en del av åtgärdandet av cybersäkerhetshändelser och cybersäkerhetsincidenter, organisationen att eliminera sårbarheter som ledde till incidenten. </t>
  </si>
  <si>
    <t>Cybersäkerhetsstörningar rapporteras (exempelvis internt, till CERT-FI eller till lämpliga ISAC-grupper). På nivå 1 behöver detta inte vara systematiskt och regelbundet.</t>
  </si>
  <si>
    <t>Man har utarbetat en plan på hur man reagerar på cyberstörningar. Planen ska vara uppdaterad och täcka hela livscykeln för störningshanteringen.</t>
  </si>
  <si>
    <t>Reaktionerna på cybersäkerhetshändelser och -störningar följer fastställda planer och processer.</t>
  </si>
  <si>
    <t>Man övar på planen för reaktion på cybersäkerhetsstörningar och -händelser då och då samt i specifika situationer såsom i samband med systemförändringar eller externa händelser.</t>
  </si>
  <si>
    <t>Reaktionerna på cybersäkerhetshändelser och -störningar samordnas till tillämpliga delar med leverantörer, myndigheter och andra utomstående aktörer. Hit hör insamling och förvaring av bevismaterial.</t>
  </si>
  <si>
    <t>Cybersäkerhet som en del av verksamhetens kontinuitet</t>
  </si>
  <si>
    <t>Organisationen har utvecklat planer för verksamhetens kontinuitet, med vars hjälp verksamheten inom funktionen kan bevaras och återställas om verksamheten blir föremål för en cybersäkerhetshändelse eller -störning. På nivå 1 behöver detta inte vara systematiskt och regelbundet.</t>
  </si>
  <si>
    <t>Det finns säkerhetskopior av informationen, som testas. På nivå 1 behöver detta inte vara systematiskt och regelbundet.</t>
  </si>
  <si>
    <t>IT-apparater (och eventuella OT-apparater) som behöver reservdelar har identifierats. På nivå 1 behöver detta inte vara systematiskt och regelbundet.</t>
  </si>
  <si>
    <t>I kontinuitetsplanerna identifieras och dokumenteras de anordningar, programvaror och datalager samt funktioner som minst krävs för att upprätthålla verksamheten inom funktionen.</t>
  </si>
  <si>
    <t>Kontinuitetsplanerna testas genom bedömningar och/eller övningar då och då samt i specifika situationer såsom i samband med systemförändringar eller externa händelser.</t>
  </si>
  <si>
    <t>Reservdelar finns tillgängliga för de IT-apparater (och eventuella OT-apparater) som behöver sådana.</t>
  </si>
  <si>
    <t>Kriterier för ibruktagande av kontinuitetsplan i en situation med en cybersäkerhetsstörning har definierats och kommunicerats till de arbetstagare som ansvarar för hanteringen av störningar och för beredskapsplanerna.</t>
  </si>
  <si>
    <t>Observationer från testningen av kontinuitetsplanen och från verkliga situationer jämförs med de uppställda återhämtningsmålen, och planerna utvecklas utifrån dessa observationer.</t>
  </si>
  <si>
    <t>För verksamheten inom ämnesområdet RESPONSE har man fastställt dokumenterade rutiner, som följs och uppdateras regelbundet.</t>
  </si>
  <si>
    <t>Det finns tillräckligt med resurser för verksamheten inom ämnesområdet RESPONSE (personal, finansiering och verktyg).</t>
  </si>
  <si>
    <t>Verksamheten inom ämnesområdet RESPONSE styrs genom krav som ställts upp i policyn på organisationens ledningsnivå (eller i motsvarande anvisningar).</t>
  </si>
  <si>
    <t>De arbetstagare som utför verksamheten inom ämnesområdet RESPONSE har tillräckliga kunskaper och färdigheter för sina uppgifter.</t>
  </si>
  <si>
    <t>Effektiviteten hos verksamheten inom ämnesområdet RESPONSE utvärderas och följs upp.</t>
  </si>
  <si>
    <t>Riskhantering (RISK)</t>
  </si>
  <si>
    <t>Ta fram, använd och underhåll ett system för organisationsövergripande riskhantering så att det är möjligt att identifiera, analysera och minska cybersäkerhetsriskerna i organisationen (inbegripet affärsenheter, dotterföretag, integrerade infrastrukturer och andra berörda parter).</t>
  </si>
  <si>
    <t>Plan för hantering av cybersäkerhetsrisker</t>
  </si>
  <si>
    <t>Till hanteringen av cybersäkerhetsrisker hör identifiering och bedömning av riskerna, behandling (exempelvis genom att godkänna, undvika, minska eller överföra risken) och uppföljning så att den är i linje med organisationens behov. Det centrala för dessa åtgärder är en gemensam förståelse för cybersäkerhetsrisker och en plan för att hantera dem. I vissa organisationer beskrivs detta genom en separat strategi för hantering av cybersäkerhetsrisker. Strategin för hantering av cybersäkerhetsrisker är en strategi på organisationens högsta nivå, som definierar organisationens villighet att ta risker och ställer upp en riktning för bedömningen av cybersäkerhetsrisker och prioriteringen av hanteringsåtgärder. Strategin för hantering av cybersäkerhetsrisker omfattar bland annat metoder för bedömning av cybersäkerhetsrisker, övervakning av riskerna enligt strategin och definition av organisationens modell för hantering av cybersäkerheten (”cybersecurity governance”). En viktig del av strategin är att definiera bedömningskriterier för riskerna på organisationsnivå (exempelvis riskgränser, tillgängliga riskhanteringsåtgärder), som styr hela organisationens cybersäkerhetsprogram [se PROGRAM]. Strategin för hantering av cybersäkerhetsrisker ska vara i linje med organisationens allmänna riskhanteringsstrategi, så att man kan säkerställa att cybersäkerhetsrisker hanteras som en del av organisationens målsättningar i ett större perspektiv.</t>
  </si>
  <si>
    <t>Organisationens hantering av cybersäkerhetsrisker styrs av en plan (exempelvis en strategi eller motsvarande policy på ledningsnivån). På nivå 1 behöver utvecklingen eller upprätthållandet av den inte vara systematisk och regelbunden.</t>
  </si>
  <si>
    <t>Organisationens hantering av cybersäkerhetsrisker styrs av en systematisk plan, som uppdateras regelbundet och som stöder organisationens mer omfattande plan för utveckling av cybersäkerheten [se PROGRAM-1b] och organisationens företagsarkitektur (även ”helhetsarkitektur).</t>
  </si>
  <si>
    <t>Information om åtgärderna inom hanteringen av cybersäkerhetsrisker delas till lämpliga berörda parter.</t>
  </si>
  <si>
    <t>För hanteringen av cybersäkerhetsrisker har man fastställt en administrationsmodell (ref. ”governance”), som uppdateras regelbundet. Till administrationsmodellen hör bland annat ansvar, skyldigheter och beslutsstrukturer för riskhanteringen.</t>
  </si>
  <si>
    <t>Identifiering av cybersäkerhetsrisker</t>
  </si>
  <si>
    <t>Hanteringen av cybersäkerhetsrisker omfattar identifiering, bedömning, behandling (godkännande, undvikande, minskning eller överföring) och uppföljning. Hanteringen tar hänsyn till behoven i affärsverksamheten och organisationen. En organisationsövergripande förståelse av riskhanteringsstrategin står i centrum för att aktiviteterna ovan ska kunna genomföras. Genom en fastställd riskklassificering kan organisationen behandla och kontrollera risker på ett konsekvent sätt. Ett riskregister, dvs. en förteckning över identifierade risker och information om risker, stöder denna process. 
Andra ämnesområden i självutvärderningen, som SITUATION och RESPONSE, hänvisar till riskregistret och visar hur praxis enligt denna modell fungerar kraftfullare när de är kopplade till hantering av cybersäkerhetsrisker.</t>
  </si>
  <si>
    <t>Cybersäkerhetsrisker identifieras. På nivå 1 behöver detta inte vara systematiskt och regelbundet.</t>
  </si>
  <si>
    <t>De identifierade cybersäkerhetsriskerna delas in i olika kategorier, så att riskerna kan hanteras kategorispecifikt (kategorierna kan vara exempelvis dataläckor, interna fel, ransomware eller kapning av OT-apparater).</t>
  </si>
  <si>
    <t>Cybersäkerhetsriskerna och cybersäkerhetsriskkategorierna dokumenteras i ett riskregister (eller i en motsvarande informationsresurs).</t>
  </si>
  <si>
    <t>Ägare har utsetts för cybersäkerhetsriskerna och cybersäkerhetsriskkategorierna.</t>
  </si>
  <si>
    <t>Cybersäkerhetsriskerna identifieras då och då samt i specifika situationer, exempelvis vid systemförändringar eller externa cybersäkerhetshändelser.</t>
  </si>
  <si>
    <t>Sårbarhetsinformation från ämnesområdet för hantering av hot [se THREAT] används för att identifiera nya cybersäkerhetsrisker och uppdatera befintliga (exempelvis för att identifiera risker som beror på sårbarheter som upptäckts och/eller som inte åtgärdats).</t>
  </si>
  <si>
    <t>Information om hot från ämnesområdet för hantering av hot [se THREAT] används för att identifiera nya cybersäkerhetsrisker och uppdatera befintliga.</t>
  </si>
  <si>
    <t>I identifieringen av cybersäkerhetsrisker beaktas risker som berör kritisk infrastruktur eller organisationer som är beroende av varandra.</t>
  </si>
  <si>
    <t>Riskanalys</t>
  </si>
  <si>
    <t>De identifierade riskerna analyseras så att deras effekter på organisationens verksamhet kan bedömas, så att de kan klassificeras och prioriteras och så att rätt strategi och tillräckliga åtgärder kan fastställas (exempelvis: minska sannolikheten/effekterna, godkänna risken, undvika risken eller dela risken). Hur detaljerad analysen är kan variera beroende på riskens art och den tillgängliga informationens mängd och kvalitet, men metoden som används bör vara enhetlig i hela organisationen.</t>
  </si>
  <si>
    <t>Cybersäkerhetsriskerna prioriteras utifrån vilken effekt de bedöms ha. På nivå 1 behöver detta inte vara systematiskt och regelbundet.</t>
  </si>
  <si>
    <t>Cybersäkerhetsrisker och cybersäkerhetsriskkategorier med högre prioritet analyseras enligt fastställda metoder (exempelvis genom att analysera hur vanliga förverkligade fall är i syfte att bedöma riskens sannolikhet eller genom att använda resultat från bedömningar av skyddsmekanismer för att fastställa ett objekts riskkänslighet).</t>
  </si>
  <si>
    <t>Berörda parter från lämpliga enheter för operativ verksamhet och affärsverksamhet inom organisationen deltar i analysen av cybersäkerhetsrisker med högre prioritet.</t>
  </si>
  <si>
    <t>Analyserna av cybersäkerhetsriskerna uppdateras då och då samt i specifika situationer såsom i samband med systemförändringar eller externa händelser.</t>
  </si>
  <si>
    <t>Reaktion på risker</t>
  </si>
  <si>
    <t>De åtgärder som man beslutat om utifrån analysen ska genomföras systematiskt och enligt prioriteringen. Slutresultatets effektivitet och tillräcklighet måste bedömas för att se om den återstående risken är på en godtagbar nivå. Eftersom verksamhetsmiljön kan förändras med tiden måste de utförda åtgärderna även framöver bedömas regelbundet för att säkerställa att de fortfarande är tillräckliga och ändamålsenliga.</t>
  </si>
  <si>
    <t>Sätten att reagera på risker väljs och genomförs enligt de fastställda metoderna, som baserar sig på analyser och prioriteringar.</t>
  </si>
  <si>
    <t>Företagsledningen granskar sätten att reagera på risker (såsom att minska, godkänna, undvika eller överföra risken) då och då för att säkerställa deras lämplighet.</t>
  </si>
  <si>
    <t>För verksamheten inom ämnesområdet RISK har man fastställt dokumenterade rutiner, som följs och uppdateras regelbundet.</t>
  </si>
  <si>
    <t>Det finns tillräckligt med resurser för verksamheten inom ämnesområdet RISK (personal, finansiering och verktyg).</t>
  </si>
  <si>
    <t>Verksamheten inom ämnesområdet RISK styrs genom krav som ställts upp i policyn på organisationens ledningsnivå (eller i motsvarande anvisningar).</t>
  </si>
  <si>
    <t>De arbetstagare som utför verksamheten inom ämnesområdet RISK har tillräckliga kunskaper och färdigheter för sina uppgifter.</t>
  </si>
  <si>
    <t>De ansvar, kontoskyldigheter och behörigheter som krävs för verksamheten inom ämnesområdet RISK har delats ut till lämpliga arbetstagare.</t>
  </si>
  <si>
    <t>Effektiviteten hos verksamheten inom ämnesområdet RISK utvärderas och följs upp.</t>
  </si>
  <si>
    <t>Lägesbild (SITUATION)</t>
  </si>
  <si>
    <t>Ta fram och underhåll funktioner och tekniker för insamling, analys, larmning, presentation och utnyttjande av operativ information och information om cybersäkerhet genom att använda de lägesbilder och den information som nämns i andra avsnitt, så att du kan skapa en lägesbild över organisationens funktion och över cybersäkerhetsnivån.</t>
  </si>
  <si>
    <t>Hantering av loggar</t>
  </si>
  <si>
    <t xml:space="preserve">Loggning bör vara införd utifrån skyddade objekts verkningar på verksamheten. Ju större potentiell inverkan exempelvis ett riskutsatt skyddat objekt har, desto mer information ska organisationen samla in om objektet. </t>
  </si>
  <si>
    <t>Logginformation samlas in från sådana apparater, programvaror och informationsresurser som skulle kunna användas för att uppnå en angripares mål.</t>
  </si>
  <si>
    <t>Logginformationen sammanställs centraliserat inom funktionen.</t>
  </si>
  <si>
    <t>Övervakning av miljöer</t>
  </si>
  <si>
    <t>Med hjälp av uppföljning och analys av information som har samlats in via loggdata och andra källor kan organisationen förstå vilken operativ status och cybersäkerhetsstatus verksamheten har.</t>
  </si>
  <si>
    <t>Man granskar logguppgifterna och övervakar cybersäkerheten på andra sätt. På nivå 1 behöver detta inte vara systematiskt och regelbundet.</t>
  </si>
  <si>
    <t>Närmare krav har fastställts för övervakningen och för analysen av observationer, och kraven uppdateras regelbundet och omfattar granskning av information om händelser i rätt tid.</t>
  </si>
  <si>
    <t>Man har fastställt indikatorer för upptäckande av avvikande verksamhet som baserar sig på systemloggar, analyser av dataläckor, nätverkens baskonfigurationer samt cybersäkerhetshändelser och -arkitektur. IT-miljöerna (och eventuella OT-miljöer) övervakas med hjälp av dessa indikatorer.</t>
  </si>
  <si>
    <t>För identifiering av cybersäkerhetshändelser har man fastställt olika larm och aviseringar, som uppdateras regelbundet.</t>
  </si>
  <si>
    <t>Information från riskanalyserna [se RISK-3d] används när man fastställer indikatorer för avvikande verksamhet.</t>
  </si>
  <si>
    <t>Upprätthållande av lägesbild</t>
  </si>
  <si>
    <t>Information om lägesbilden till relevanta beslutsfattare är kärnan i en samlad lägesbild. Trots att flera implementeringar av en samlad lägesbild kan innehålla visuella element (t.ex. manöverpaneler, kartor eller andra grafiska användargränssnitt), är de inte obligatoriska för att uppnå målen. Organisationer kan även använda andra metoder för att informera om lägesbilden.</t>
  </si>
  <si>
    <t>Man har fastställt metoder för kommunikation om lägesbilden för funktionens cybersäkerhet, som uppdateras regelbundet.</t>
  </si>
  <si>
    <t>Tillsynsinformationen sammanställs för att bilda en operativ lägesbild för funktionen.</t>
  </si>
  <si>
    <t>Tillämplig information från olika delar av organisationen finns tillgänglig för att berika lägesbilden.</t>
  </si>
  <si>
    <t>Krav har fastställts för rapporteringen av lägesbilden. Hit hör att dela cybersäkerhetsinformation i rätt tid till berörda parter som organisationen definierat.</t>
  </si>
  <si>
    <t>För att berika lägesbilden samlar man in lämplig information utanför organisationen. Denna information distribueras också till de interna berörda parter som organisationen definierat.</t>
  </si>
  <si>
    <t>För verksamheten inom ämnesområdet SITUATION har man fastställt dokumenterade rutiner, som följs och uppdateras regelbundet.</t>
  </si>
  <si>
    <t>Det finns tillräckligt med resurser för verksamheten inom ämnesområdet SITUATION (personal, finansiering och verktyg).</t>
  </si>
  <si>
    <t>Verksamheten inom ämnesområdet SITUATION styrs genom krav som ställts upp i policyn på organisationens ledningsnivå (eller i motsvarande anvisningar).</t>
  </si>
  <si>
    <t>De arbetstagare som utför verksamheten inom ämnesområdet SITUATION har tillräckliga kunskaper och färdigheter för sina uppgifter.</t>
  </si>
  <si>
    <t>De ansvar, kontoskyldigheter och behörigheter som krävs för verksamheten inom ämnesområdet SITUATION har delats ut till lämpliga arbetstagare.</t>
  </si>
  <si>
    <t>Effektiviteten hos verksamheten inom ämnesområdet SITUATION utvärderas och följs upp.</t>
  </si>
  <si>
    <t>Fastställ och underhåll kontroller för att hantera sådana cybersäkerhetsrisker mot tjänster och skyddade objekt som är beroende av externa entiteter, i förhållande till den kritiska infrastrukturen och riskerna mot organisationens mål.</t>
  </si>
  <si>
    <t>Identifiering och prioritering av partnernätverket</t>
  </si>
  <si>
    <t>Identifiering av beroendeförhållanden omfattar att skapa och upprätthålla en övergripande förståelse av viktiga externa relationer som är delaktiga i tillhandahållandet av tjänster.</t>
  </si>
  <si>
    <t>Betydande IT-beroenden (och eventuella OT-beroenden) har identifierats (här avses sådana interna eller externa funktioner som funktionen är beroende av – inklusive partner som ansvarar för att operera funktionerna). På nivå 1 behöver detta inte vara systematiskt och regelbundet.</t>
  </si>
  <si>
    <t>Aktörerna i partnernätverket har prioriterats med hjälp av fastställda kriterier (exempelvis hur viktiga de är för funktionen, effekten av eventuella kränkningar eller störningssituationer, möjlighet att förhandla om de cybersäkerhetskrav som ställs upp i avtalet).</t>
  </si>
  <si>
    <t>Höjd prioritet har tilldelats sådana leverantörer och andra aktörer i partnernätverket för vars del äventyrande eller störningar kan leda till betydande följder (exempelvis beroenden av enskilda leverantörer eller leverantörer som har särskilda rättigheter).</t>
  </si>
  <si>
    <t>Prioriteringen av leverantörer och andra aktörer i partnernätverket uppdateras då och då samt i specifika situationer såsom i samband med systemförändringar eller externa händelser.</t>
  </si>
  <si>
    <t>Hantering av risker i anknytning till partnernätverket</t>
  </si>
  <si>
    <t>Hantering av beroenderisker omfattar oberoende testning, kodgranskning, sårbarhetsskanning och granskning av bevis från tjänsteleverantören för att en säker välfungerande modell för programvaruutveckling har följts. De avtal som har ingåtts om produkter och tjänster med samarbetspartner och leverantörer ska granskas och godkännas med tanke på hantering av cybersäkerhetsrisker så att avtalstexterna kräver att leverantörerna ska uppfylla eller överskrida de cybersäkerhetsstandarder och cybersäkerhetsriktlinjer som fastställs i avtalen. Övervaknings- och revisionsprocesser kan fastställas i avtal om servicenivå i syfte att säkra att leverantörerna och deras tjänster uppfyller kraven på informationssäkerhet och verksamhetskapacitet.</t>
  </si>
  <si>
    <t>Valet av leverantörer och andra aktörer i partnernätverket påverkas av en bedömning av deras cybersäkerhetskompetens. På nivå 1 behöver detta inte vara systematiskt och regelbundet.</t>
  </si>
  <si>
    <t>Val av produkter och tjänster påverkas av en bedömning av deras cyberförmågor. På nivå 1 behöver detta inte vara systematiskt och regelbundet.</t>
  </si>
  <si>
    <t>De fastställda metoderna följs när man identifierar cybersäkerhetskrav och genomför skyddsåtgärder i anknytning till dem, genom vilka man skyddar sig mot risker som orsakas av leverantörer och aktörer i partnernätverket.</t>
  </si>
  <si>
    <t>De fastställda metoderna följs när man bedömer och väljer leverantörer och andra aktörer i partnernätverket.</t>
  </si>
  <si>
    <t>Striktare skyddsåtgärder genomförs för leverantörer och andra aktörer i partnernätverket som har hög prioritet.</t>
  </si>
  <si>
    <t>Cybersäkerhetskrav är en officiell del av de avtal som ingås med leverantörer och andra aktörer i partnernätverket.</t>
  </si>
  <si>
    <t>Leverantörerna och andra aktörer i partnernätverket visar med jämna mellanrum sina förmågor att uppfylla de fastställda cybersäkerhetskraven.</t>
  </si>
  <si>
    <t>Cybersäkerhetskraven för leverantörer och andra aktörer i partnernätverket inkluderar till tillämpliga delar krav på säker programvaru- och produktutveckling.</t>
  </si>
  <si>
    <t>Som en del av urvalskriterierna har man på ett lämpligt sätt beaktat när användningstiden och användningssupporten löper ut.</t>
  </si>
  <si>
    <t>Som en del av urvalskriterierna har man på ett lämpligt sätt beaktat åtgärder mot förfalskade eller äventyrade programvaror, apparater eller tjänster.</t>
  </si>
  <si>
    <t>Till godkännandetestningen av apparater, programvaror och informationsresurser som anskaffas hör testning av cybersäkerhetskraven.</t>
  </si>
  <si>
    <t>Hantering av hot och sårbarheter (THREAT)</t>
  </si>
  <si>
    <t>I ämnesområdet hantering av hot och sårbarheter bedöms organisationens förmåga att fastställa och upprätthålla planer, processer och tekniker för att upptäcka, identifiera, analysera, hantera och ingripa i cyberhot och -sårbarheter – i förhållande till de risker som berör organisationen och organisationens mål. Med cyberhot avses vilken situation eller händelse som helst som kan ha negativa effekter på organisationens resurser och verksamhet (inklusive exempelvis organisationens mål, funktioner, anseende eller rykte) eller indirekt på andra organisationer (som en följd av exempelvis olovlig användning eller förstöring av organisationens IT-, OT- eller kommunikationssystem, offentliggörande eller manipulering av information eller ett överlastningsangrepp). IT-, OT- och kommunikationssystem är föremål för en mängd olika hot, som dessutom kan vara förknippade med olika hotfaktorer, skadliga program (såsom virus och maskar) eller omfattande spridda överlastningsangrepp. En cybersäkerhetssårbarhet är en brist eller lucka i ett IT-, OT- eller kommunikationssystem, en apparat, en verksamhetsmodell eller en intern skyddsmekanism, som ett eventuellt hot kan utnyttja.</t>
  </si>
  <si>
    <t>Minskning av sårbarheter</t>
  </si>
  <si>
    <t>Minskning av sårbarheter inleds med insamling och analys av information om sårbarheter. Sårbarheter kan kartläggas exempelvis med hjälp av automatiska skanningsverktyg, nätverksintrångstester, cyberövningar eller auditeringar. I en analys av sårbarheter ska man beakta både den lokala effekten (det vill säga sårbarhetens möjliga effekt på det skyddade objektet i sig självt) och det skyddade objektets betydelse för hela funktionen i ett större perspektiv. Sårbarheter kan bekämpas genom att vidta skyddade åtgärder, följa hotsituationen och installera datasäkerhetsuppdateringar samt på andra sätt.</t>
  </si>
  <si>
    <t>Lämpliga informationskällor som stöd för identifieringen av sårbarheter har identifierats. På nivå 1 behöver detta inte vara systematiskt och regelbundet.</t>
  </si>
  <si>
    <t>Uppgifter om sårbarheter samlas in och tolkas för funktionen. På nivå 1 behöver detta inte vara systematiskt och regelbundet.</t>
  </si>
  <si>
    <t>Man gör sårbarhetsbedömningar. På nivå 1 behöver detta inte vara systematiskt och regelbundet.</t>
  </si>
  <si>
    <t>Man ingriper i sårbarheter som är av betydelse för funktionen (exempelvis genom att öka övervakningen eller installera korrigerande uppdateringar). På nivå 1 behöver detta inte vara systematiskt och regelbundet.</t>
  </si>
  <si>
    <t>Sårbarhetsbedömningar görs då och då samt i specifika situationer såsom i samband med systemförändringar eller externa händelser.</t>
  </si>
  <si>
    <t>Man analyserar, prioriterar och ingriper i de identifierade sårbarheterna med de metoder som situationen kräver.</t>
  </si>
  <si>
    <t>Sårbarhetsbedömningarna görs av en oberoende aktör som inte har någon anknytning till den operativa verksamheten inom funktionen.</t>
  </si>
  <si>
    <t>Bekämpning av hot och spridning av information om hot</t>
  </si>
  <si>
    <t>Identifieringen och hanteringen av hot börjar med insamling av information om hot från tillförlitliga källor, tillämpning av den insamlade informationen i förhållande till organisationens verksamhetsmiljö och reaktion på de hot som kan hota tjänsternas driftssäkerhet. Organisationens hotprofil innehåller beskrivningar av möjliga hotfaktorer, inklusive hotfaktorernas förmågor, mål och objekt. Hotprofilen kan användas för att närmare identifiera hot och som en del av riskanalysen, riskbedömningen [se RISK] och bildandet av en lägesbild över cybersäkerheten [se SITUATION].</t>
  </si>
  <si>
    <t>Lämpliga informationskällor som stöd för identifieringen av hot har identifierats. På nivå 1 behöver detta inte vara systematiskt och regelbundet.</t>
  </si>
  <si>
    <t>Man ingriper i hot som är av betydelse för funktionen (exempelvis genom att öka övervakningen eller följa hotens utveckling). På nivå 1 behöver detta inte vara systematiskt och regelbundet.</t>
  </si>
  <si>
    <t>Källorna till informationen om hot omfattar alla olika delar av hotprofilen, och dessa informationskällor följs regelbundet.</t>
  </si>
  <si>
    <t>Man analyserar, prioriterar och ingriper i de identifierade hoten med de metoder som situationen kräver.</t>
  </si>
  <si>
    <t>Verksamhetens hotprofil uppdateras då och då samt i specifika situationer såsom i samband med systemförändringar eller externa händelser.</t>
  </si>
  <si>
    <t>Information om hot hanteras med säkra metoder i så nära realtid som möjligt, för att säkerställa att man snabbt analyserar och ingriper i hot.</t>
  </si>
  <si>
    <t>För verksamheten inom ämnesområdet THREAT har man fastställt dokumenterade rutiner, som regelbundet följs och uppdateras.</t>
  </si>
  <si>
    <t>Det finns tillräckligt med resurser för verksamheten inom ämnesområdet THREAT (personal, finansiering och verktyg).</t>
  </si>
  <si>
    <t>Verksamheten inom ämnesområdet THREAT styrs genom krav som ställts upp i policyn på organisationens ledningsnivå (eller i motsvarande anvisningar).</t>
  </si>
  <si>
    <t>De arbetstagare som utför verksamheten inom ämnesområdet THREAT har tillräckliga kunskaper och färdigheter för sina uppgifter.</t>
  </si>
  <si>
    <t>De ansvar, kontoskyldigheter och behörigheter som krävs för verksamheten inom ämnesområdet THREAT  har delats ut till lämpliga arbetstagare.</t>
  </si>
  <si>
    <t>Effektiviteten hos verksamheten inom ämnesområdet THREAT utvärderas och följs upp.</t>
  </si>
  <si>
    <t>Personalledning och -utveckling (WORKFORCE)</t>
  </si>
  <si>
    <t>Inför och uppdatera planer, processer, tekniker och kontroller för att kunna upprätthålla en cybersäkerhetskultur och säkerställa en lämplig och kompetent personal med hänsyn till riskerna mot den kritiska infrastrukturen och organisationens mål.</t>
  </si>
  <si>
    <t>Ansvar för cybersäkerhet</t>
  </si>
  <si>
    <t>En viktig del av fastställandet av ansvarsområden inom cybersäkerhet är att säkra att enskilda ansvarsområden är tillräckligt omfattande och att ersättare har fastställts. Det är till exempel ofta enkelt att fastställa specifika personalroller som har ett betydande cybersäkerhetsansvar, men det är svårt att upprätthålla rollerna. Det är högst viktigt att göra upp planer för utbildning, testning, säkring av ersättare och bedömning av prestationer för nyckelroller inom cybersäkerhet (t.ex. systemadministratörer). Ansvarsområden inom cybersäkerhet är naturligtvis inte endast begränsade till konventionella IT-roller, utan till exempel vissa utvecklare kan ha vissa ansvarsområden.</t>
  </si>
  <si>
    <t>Ansvarsfördelningen för cybersäkerheten inom organisationen har identifierats. På nivå 1 behöver detta inte vara systematiskt och regelbundet.</t>
  </si>
  <si>
    <t>Ansvaret för cybersäkerheten har tilldelats namngivna personer. På nivå 1 behöver detta inte vara systematiskt och regelbundet.</t>
  </si>
  <si>
    <t>Ansvaret för cybersäkerheten har tilldelats namngivna roller (inklusive eventuella externa serviceproducenter).</t>
  </si>
  <si>
    <t>Ansvaret för cybersäkerheten har dokumenterats.</t>
  </si>
  <si>
    <t>Ansvarsfördelningen för cybersäkerheten och kraven på arbetsuppgifterna granskas och uppdateras då och då samt i specifika situationer såsom i samband med systemförändringar eller när organisationsstrukturen förändras.</t>
  </si>
  <si>
    <t>Det fördelade ansvaret för cybersäkerheten administreras så att man säkerställer dess tillräcklighet och tillräcklig överlappning (inklusive planering av personalväxling).</t>
  </si>
  <si>
    <t>Personalutveckling med fokus på cybersäkerhet</t>
  </si>
  <si>
    <t>Till utvecklingen av organisationens cybersäkerhetspersonal (det vill säga de arbetstagare vars uppgifter omfattar ansvar för cybersäkerheten) hör utbildning av befintliga arbetstagare och vid behov rekrytering av nya arbetstagare för att åtgärda identifierade kompetensbrister. I rekryteringsprocesser ska man beakta exempelvis att både rekryterarna och de som intervjuas ska vara medvetna om de behov som gäller organisationens cybersäkerhetspersonal. Därtill ska arbetstagarna (och externa leverantörer) regelbundet delta i utbildningar som förbättrar personalens medvetenhet om cybersäkerhet (exempelvis för att minska nätfiske och andra hot). Utbildningarnas och medvetenhetskampanjernas effektivitet ska bedömas enligt behov.</t>
  </si>
  <si>
    <t>Cybersäkerhetsutbildning är tillgänglig för sådana arbetstagare som har tilldelats ansvar för cybersäkerheten. På nivå 1 behöver detta inte vara systematiskt och regelbundet.</t>
  </si>
  <si>
    <t>Kraven på kunskaper, färdigheter och förmågor i anknytning till cybersäkerhet samt eventuella brister i dessa har identifierats med tanke på både nuvarande och framtida behov. På nivå 1 behöver detta inte vara systematiskt och regelbundet.</t>
  </si>
  <si>
    <t>Cybersäkerhetsutbildning är en förutsättning för beviljande av användnings- eller åtkomsträttigheter till apparater, programvaror och informationsresurser som är viktiga för funktionen.</t>
  </si>
  <si>
    <t>Utbildningsverksamhetens effektivitet utvärderas då och då och utbildningen utvecklas enligt behov.</t>
  </si>
  <si>
    <t>Personalförvaltningsprocesser</t>
  </si>
  <si>
    <t>Personaladministrationskontrollerna omfattar bakgrundskontroller av anställda (t.ex. säkerhetsutredningar) och en riskbaserad utnämning av anställda till arbetsuppgifter med åtkomst till skyddade objekt som är integrerade i tillhandahållandet av kritiska tjänster. En högre risknivå fastställs till exempel för systemadministratörer (som vanligen har rättigheter att göra ändringar i inställningarna, redigera eller radera loggdata, skapa nya konton och byta lösenord). Nödvändiga åtgärder vidtas för att skydda system till följd av sådana användares avsiktliga och oavsiktliga aktiviteter.</t>
  </si>
  <si>
    <t>Olika kontroller (exempelvis bakgrundskontroller, drogtester) görs när nya arbetstagare anställs. På nivå 1 behöver detta inte vara systematiskt och regelbundet.</t>
  </si>
  <si>
    <t>I förfarandena för avslutande av en anställning beaktas cybersäkerheten. På nivå 1 behöver detta inte vara systematiskt och regelbundet.</t>
  </si>
  <si>
    <t>Varje arbetsuppgift granskas på ett lämpligt sätt i förhållande till arbetsuppgiftens risker (inklusive arbetstagare, leverantörer och underleverantörer).</t>
  </si>
  <si>
    <t>Utbildning och ökning av medvetenheten om cybersäkerhet</t>
  </si>
  <si>
    <t>Det är lika viktigt att öka medvetenheten om cybersäkerhet som att implementera tekniska kontroller i syfte att förbättra cybersäkerheten i organisationen. Ofta inleds ett cyberangrepp så att angriparen får fotfäste i organisationens IT- och OT-system. Angriparen kan till exempel skapa ett förtroendeförhållande till en oförsiktig anställd eller en oförsiktig underleverantör som i sin tur inför skadliga filer eller enheter i organisationen. Organisationen ska dela information för att kunna identifiera tvivelaktig verksamhet, skräppost, nätfiske och social manipulering, och om hur anställda ska kunna undvika att dela organisationens konfidentiella information till potentiella angripare. Det är till exempel möjligt att via en intern webbplats dela information om nya hot och sårbarheter inom sektorn. Om information om hot, sårbarheter och bästa praxis inte delas inom organisationen, kan det hända att anställda låter bli att följa delar av processer och anvisningar.</t>
  </si>
  <si>
    <t>Personalens medvetenhet om cybersäkerheten förbättras på olika sätt. På nivå 1 behöver detta inte vara systematiskt och regelbundet.</t>
  </si>
  <si>
    <t>Åtgärderna för att förbättra medvetenheten om cybersäkerhet är i linje med de driftlägen som organisationen definierat på förhand [se SITUATION-3h].</t>
  </si>
  <si>
    <t>För verksamheten inom ämnesområdet WORKFORCE har man fastställt dokumenterade rutiner, som följs och uppdateras regelbundet.</t>
  </si>
  <si>
    <t>Det finns tillräckligt med resurser för verksamheten inom ämnesområdet WORKFORCE (personal, finansiering och verktyg).</t>
  </si>
  <si>
    <t>Verksamheten inom ämnesområdet WORKFORCE styrs genom krav som ställts upp i policyn på organisationens ledningsnivå (eller i motsvarande anvisningar).</t>
  </si>
  <si>
    <t>De arbetstagare som utför verksamheten inom ämnesområdet WORKFORCE har tillräckliga kunskaper och färdigheter för sina uppgifter.</t>
  </si>
  <si>
    <t>De ansvar, kontoskyldigheter och behörigheter som krävs för verksamheten inom ämnesområdet WORKFORCE har delats ut till lämpliga arbetstagare.</t>
  </si>
  <si>
    <t>Effektiviteten hos verksamheten inom ämnesområdet WORKFORCE utvärderas och följs upp.</t>
  </si>
  <si>
    <t>Koulutus ja tutkimus</t>
  </si>
  <si>
    <t xml:space="preserve">Muu </t>
  </si>
  <si>
    <t>Informations- och kommunikationsverksamhet</t>
  </si>
  <si>
    <t>Information and communication</t>
  </si>
  <si>
    <t>Utvinning av mineral</t>
  </si>
  <si>
    <t>Mining and quarrying</t>
  </si>
  <si>
    <t>Hotell- och restaurangverksamhet</t>
  </si>
  <si>
    <t>Accommodation and food service activities</t>
  </si>
  <si>
    <t>Media-ala</t>
  </si>
  <si>
    <t>Media industry</t>
  </si>
  <si>
    <t>Mediebranschen</t>
  </si>
  <si>
    <t>Handel</t>
  </si>
  <si>
    <t>Tukku- ja vähittäiskauppa</t>
  </si>
  <si>
    <t>Wholesale and retail trade</t>
  </si>
  <si>
    <t>Hallinto- ja tukipalvelut</t>
  </si>
  <si>
    <t>Uthyrning, fastighetsservice, resetjänster och andra stödtjänster</t>
  </si>
  <si>
    <t>Administrative and support service activities</t>
  </si>
  <si>
    <t>ICT - Informaatio ja viestintä</t>
  </si>
  <si>
    <t>Finanssi - Kiinteistöalan toiminta</t>
  </si>
  <si>
    <t>Logistiikka - Satamatoiminta</t>
  </si>
  <si>
    <t>Kriit. Teollisuus - Lääkkeet ja lääkinnälliset laitteet</t>
  </si>
  <si>
    <t>ICT - ISP ja NSP</t>
  </si>
  <si>
    <t>ICT - Muu</t>
  </si>
  <si>
    <t>ICT - Other</t>
  </si>
  <si>
    <t>ICT - Övrig</t>
  </si>
  <si>
    <t>Public administration</t>
  </si>
  <si>
    <t>Fastighetsverksamhet</t>
  </si>
  <si>
    <t>Real estate activities</t>
  </si>
  <si>
    <t>Mediabranschen</t>
  </si>
  <si>
    <t>Logistics - Harbour</t>
  </si>
  <si>
    <t>Logistik - Hamnen</t>
  </si>
  <si>
    <t>ICT - Telekommunikation</t>
  </si>
  <si>
    <t>ICT - palvelutuotanto, sovelluskehitys, ylläpito</t>
  </si>
  <si>
    <t>ICT - Services, development, maintenance</t>
  </si>
  <si>
    <t>ICT - IT-tjänster, utveckling, underhåll</t>
  </si>
  <si>
    <t>Education and research</t>
  </si>
  <si>
    <t>Utbildning och forskning</t>
  </si>
  <si>
    <t>ICT - Telecommunications</t>
  </si>
  <si>
    <t>Industri - Läkemedel och medicinsk utrustning</t>
  </si>
  <si>
    <t>Critical Manufacturing - Pharmaceutical products and medical devices</t>
  </si>
  <si>
    <t>Laitteet ja tieto</t>
  </si>
  <si>
    <t>1 - Not implemented or Unknown</t>
  </si>
  <si>
    <t xml:space="preserve">0 - Not answered </t>
  </si>
  <si>
    <t xml:space="preserve">0 - Vastaus puuttuu </t>
  </si>
  <si>
    <t>1 - Ej implementerad eller Okänd</t>
  </si>
  <si>
    <t xml:space="preserve">0 - Inget Svar </t>
  </si>
  <si>
    <t>1 - Ei toteutettu tai ei tietoa</t>
  </si>
  <si>
    <t>C_contact</t>
  </si>
  <si>
    <t>Denna tabell kan användas för att överföra eller sända bedömningsresultaten till Cybersäkerhetscentret. Spara det här bladet som en CSV-fil.</t>
  </si>
  <si>
    <t>This table can be used to extract results for storing or sending them to NCSC-FI. Save this sheet as CSV-file.</t>
  </si>
  <si>
    <t>Text</t>
  </si>
  <si>
    <t>Kieli / Språket / Language</t>
  </si>
  <si>
    <t>PROGRAM, tiedot Infoimport-välilehdeltä</t>
  </si>
  <si>
    <t>0</t>
  </si>
  <si>
    <r>
      <rPr>
        <b/>
        <sz val="11"/>
        <color theme="1"/>
        <rFont val="Verdana"/>
        <family val="2"/>
        <scheme val="major"/>
      </rPr>
      <t>Tarkoitus:</t>
    </r>
    <r>
      <rPr>
        <sz val="11"/>
        <color theme="1"/>
        <rFont val="Verdana"/>
        <family val="2"/>
        <scheme val="major"/>
      </rPr>
      <t xml:space="preserve"> Kaaviot esittävät yhteenvedon käytäntöjen arvionnista niinkuin ne on arvioitu neliportaisella asteikolla sekä osioittain että sen mukaan, mille kypsyystasolle käytäntö on sijoitettu. 
</t>
    </r>
    <r>
      <rPr>
        <b/>
        <sz val="11"/>
        <color theme="1"/>
        <rFont val="Verdana"/>
        <family val="2"/>
        <scheme val="major"/>
      </rPr>
      <t>Tulkinta:</t>
    </r>
    <r>
      <rPr>
        <sz val="11"/>
        <color theme="1"/>
        <rFont val="Verdana"/>
        <family val="2"/>
        <scheme val="major"/>
      </rPr>
      <t xml:space="preserve"> Jokainen piiras kuvaa kyseiseen osioon ja kypsyystasolle kuuluvien käytäntöjen täytettyjen vastausten jakauman. Piiraan keskellä on osion kypsyystason käytäntöjen yhteismäärä ja eri väreillä ja luvuilla on esitetty jakauma. 
Kun kaikkiin kyseisen osion ja kypsyystason kysymyksiin on vastattu, niin kehällä olevien numeroiden summa on yhtäsuuri kuin keskellä oleva luku.
Kannattaa ensin katsoa </t>
    </r>
    <r>
      <rPr>
        <i/>
        <sz val="11"/>
        <color theme="1"/>
        <rFont val="Verdana"/>
        <family val="2"/>
        <scheme val="major"/>
      </rPr>
      <t>kypsyystason 1</t>
    </r>
    <r>
      <rPr>
        <sz val="11"/>
        <color theme="1"/>
        <rFont val="Verdana"/>
        <family val="2"/>
        <scheme val="major"/>
      </rPr>
      <t xml:space="preserve"> kuviot ja etsiä sieltä etenkin punaisella merkityt, </t>
    </r>
    <r>
      <rPr>
        <i/>
        <sz val="11"/>
        <color theme="1"/>
        <rFont val="Verdana"/>
        <family val="2"/>
        <scheme val="major"/>
      </rPr>
      <t>Ei toteutettu</t>
    </r>
    <r>
      <rPr>
        <sz val="11"/>
        <color theme="1"/>
        <rFont val="Verdana"/>
        <family val="2"/>
        <scheme val="major"/>
      </rPr>
      <t xml:space="preserve"> -vastaukset sekä </t>
    </r>
    <r>
      <rPr>
        <i/>
        <sz val="11"/>
        <color theme="1"/>
        <rFont val="Verdana"/>
        <family val="2"/>
        <scheme val="major"/>
      </rPr>
      <t>Osittain toteutettu</t>
    </r>
    <r>
      <rPr>
        <sz val="11"/>
        <color theme="1"/>
        <rFont val="Verdana"/>
        <family val="2"/>
        <scheme val="major"/>
      </rPr>
      <t xml:space="preserve"> -vastaukset. Kypsyystason 1 osalta nämä on listattu myös </t>
    </r>
    <r>
      <rPr>
        <b/>
        <sz val="11"/>
        <color theme="1"/>
        <rFont val="Verdana"/>
        <family val="2"/>
        <scheme val="major"/>
      </rPr>
      <t xml:space="preserve">raportilla R4. 
</t>
    </r>
    <r>
      <rPr>
        <sz val="11"/>
        <color theme="1"/>
        <rFont val="Verdana"/>
        <family val="2"/>
        <scheme val="major"/>
      </rPr>
      <t xml:space="preserve">Jotta </t>
    </r>
    <r>
      <rPr>
        <b/>
        <sz val="11"/>
        <color theme="1"/>
        <rFont val="Verdana"/>
        <family val="2"/>
        <scheme val="major"/>
      </rPr>
      <t>raportilla R2</t>
    </r>
    <r>
      <rPr>
        <sz val="11"/>
        <color theme="1"/>
        <rFont val="Verdana"/>
        <family val="2"/>
        <scheme val="major"/>
      </rPr>
      <t xml:space="preserve">:lla näkyvät pylväät vähintään </t>
    </r>
    <r>
      <rPr>
        <b/>
        <sz val="11"/>
        <color theme="1"/>
        <rFont val="Verdana"/>
        <family val="2"/>
        <scheme val="major"/>
      </rPr>
      <t>kypsyystasolla 1</t>
    </r>
    <r>
      <rPr>
        <sz val="11"/>
        <color theme="1"/>
        <rFont val="Verdana"/>
        <family val="2"/>
        <scheme val="major"/>
      </rPr>
      <t xml:space="preserve"> niin kaikki kypsyystason 1 kaavioiden pitää olla vihreitä.</t>
    </r>
    <r>
      <rPr>
        <b/>
        <sz val="11"/>
        <color theme="1"/>
        <rFont val="Verdana"/>
        <family val="2"/>
        <scheme val="major"/>
      </rPr>
      <t xml:space="preserve"> </t>
    </r>
    <r>
      <rPr>
        <sz val="11"/>
        <color theme="1"/>
        <rFont val="Verdana"/>
        <family val="2"/>
        <scheme val="major"/>
      </rPr>
      <t xml:space="preserve"> Kypsyystasoille 2 ja 3 riittää, että edeltävä taso on saavutettu ja yli puolet tason vastauksista on merkitty vihreällä.      </t>
    </r>
  </si>
  <si>
    <t>Tätä taulukkoa voidaan käyttää arviointitulosten siirtämiseen tai lähettämiseen Kyberturvallisuuskeskukselle. Valitse välilehti alalaidasta hiiren oikealla painikkeella ja kopioi välilehti uudeksi tiedostoksi.  Tallenna uudessa dokumentissa tämä välilehti .CSV muodossa.</t>
  </si>
  <si>
    <t>KYBERMITTARI-46</t>
  </si>
  <si>
    <t>KYBERMITTARI-47</t>
  </si>
  <si>
    <t>KYBERMITTARI-48</t>
  </si>
  <si>
    <t>Tulosten lähetys Kyberturvallisuuskeskukselle (Export_KTK)</t>
  </si>
  <si>
    <t>Osiokohtainen kypsyystaso -raportti (R7)</t>
  </si>
  <si>
    <t>Osiokohtainen kypsyystasoraportti</t>
  </si>
  <si>
    <t>Export av resultat till Cybersäkerhetscentret (Export_KTK)</t>
  </si>
  <si>
    <t>Ämnesområdesspecifik mognadsrapport (R7)</t>
  </si>
  <si>
    <t>Domain specific maturity level report (R7)</t>
  </si>
  <si>
    <t>Osion käytäntöjen toteutuminen kypsyystasoittain (R6)</t>
  </si>
  <si>
    <t xml:space="preserve">Data Export to NCSC-FI (Export_KTK) </t>
  </si>
  <si>
    <t>Passed practices per domain and maturity level (R6)</t>
  </si>
  <si>
    <t>Godkännä praktiken per ämnesområde och mognadsniveau (R6)</t>
  </si>
  <si>
    <t>Kyberturvallisuuden kehityskohteiden raportti (R4)</t>
  </si>
  <si>
    <t>Rapport över utvecklingsobjekt inom cybersäkerhet (R4)</t>
  </si>
  <si>
    <t>Detailed NIST Framework Core report (R3)</t>
  </si>
  <si>
    <t>Cybersecurity improvements report (R4)</t>
  </si>
  <si>
    <t>Yksityiskohtainen NIST Framework Core -raportti (R3)</t>
  </si>
  <si>
    <t>Detaljerad NIST Framework Core-rapport (R3)</t>
  </si>
  <si>
    <t>Import av resultat (Import)</t>
  </si>
  <si>
    <t>Export av resultat (Export)</t>
  </si>
  <si>
    <t>Nivån på investeringar i cybersäkerhet (Investment)</t>
  </si>
  <si>
    <t>Tulosten vienti (Export)</t>
  </si>
  <si>
    <t>Tulosten tuonti (Import)</t>
  </si>
  <si>
    <t>Kyberturvallisuuden investointien taso (Investment)</t>
  </si>
  <si>
    <t>Level of cybersecurity investments (Investment)</t>
  </si>
  <si>
    <t>Data import (Import)</t>
  </si>
  <si>
    <t>Data export (Export)</t>
  </si>
  <si>
    <r>
      <rPr>
        <b/>
        <sz val="11"/>
        <color theme="1"/>
        <rFont val="Verdana"/>
        <family val="2"/>
        <scheme val="major"/>
      </rPr>
      <t>Tarkoitus:</t>
    </r>
    <r>
      <rPr>
        <sz val="11"/>
        <color theme="1"/>
        <rFont val="Verdana"/>
        <family val="2"/>
        <scheme val="major"/>
      </rPr>
      <t xml:space="preserve"> Kaavio esittää koosteen kymmenen osion lopussa arvioiduista </t>
    </r>
    <r>
      <rPr>
        <b/>
        <sz val="11"/>
        <color theme="1"/>
        <rFont val="Verdana"/>
        <family val="2"/>
        <scheme val="major"/>
      </rPr>
      <t>hallintatoimista</t>
    </r>
    <r>
      <rPr>
        <sz val="11"/>
        <color theme="1"/>
        <rFont val="Verdana"/>
        <family val="2"/>
        <scheme val="major"/>
      </rPr>
      <t xml:space="preserve">. 
</t>
    </r>
    <r>
      <rPr>
        <b/>
        <sz val="11"/>
        <color theme="1"/>
        <rFont val="Verdana"/>
        <family val="2"/>
        <scheme val="major"/>
      </rPr>
      <t>Tulkinta:</t>
    </r>
    <r>
      <rPr>
        <sz val="11"/>
        <color theme="1"/>
        <rFont val="Verdana"/>
        <family val="2"/>
        <scheme val="major"/>
      </rPr>
      <t xml:space="preserve"> </t>
    </r>
    <r>
      <rPr>
        <i/>
        <sz val="11"/>
        <color theme="1"/>
        <rFont val="Verdana"/>
        <family val="2"/>
        <scheme val="major"/>
      </rPr>
      <t>Vaakariveillä</t>
    </r>
    <r>
      <rPr>
        <sz val="11"/>
        <color theme="1"/>
        <rFont val="Verdana"/>
        <family val="2"/>
        <scheme val="major"/>
      </rPr>
      <t xml:space="preserve"> erot kertovat kyseisen hallintatoimen toteutusta eri osioiden osalta. Esimerkiksi voidaan nähdä onko jokaisen osion toimintaa varten tarjolla riittävät resurssit (b-rivi).
</t>
    </r>
    <r>
      <rPr>
        <i/>
        <sz val="11"/>
        <color theme="1"/>
        <rFont val="Verdana"/>
        <family val="2"/>
        <scheme val="major"/>
      </rPr>
      <t>Pystyriveillä</t>
    </r>
    <r>
      <rPr>
        <sz val="11"/>
        <color theme="1"/>
        <rFont val="Verdana"/>
        <family val="2"/>
        <scheme val="major"/>
      </rPr>
      <t xml:space="preserve"> erot kertovat onko kyseisen osioon toiminnan hallintatoimet tasapainossa ja riittävällä tasolla.
Rivit a ja b ovat kypsyystason 2 käytäntöjä. 
Rivien c-f käytännöt sijoittuvat kypsyystasolle 3. </t>
    </r>
  </si>
  <si>
    <r>
      <t xml:space="preserve">Tarkoitus: </t>
    </r>
    <r>
      <rPr>
        <sz val="11"/>
        <color theme="1"/>
        <rFont val="Verdana"/>
        <family val="2"/>
        <scheme val="major"/>
      </rPr>
      <t>Lista toteuttamattomista kypsyystason käytännöistä.</t>
    </r>
    <r>
      <rPr>
        <b/>
        <sz val="11"/>
        <color theme="1"/>
        <rFont val="Verdana"/>
        <family val="2"/>
        <scheme val="major"/>
      </rPr>
      <t xml:space="preserve"> 
Tulkinta: </t>
    </r>
    <r>
      <rPr>
        <sz val="11"/>
        <color theme="1"/>
        <rFont val="Verdana"/>
        <family val="2"/>
        <scheme val="major"/>
      </rPr>
      <t xml:space="preserve">Listalla on kaikki kypsyystason 1 käytännöt, joissa vastaus ei ole vähintään tasolla </t>
    </r>
    <r>
      <rPr>
        <i/>
        <sz val="11"/>
        <color theme="1"/>
        <rFont val="Verdana"/>
        <family val="2"/>
        <scheme val="major"/>
      </rPr>
      <t xml:space="preserve">3 - enimmäkseen toteutettu. Kun lista on tyhjä, arvionnin tulos on jokaisessa osiossa vähintään kypsyystasolla 1. 
Listaa voi hyödyntää mm. kehityskohteiden tunnistamisessa.
</t>
    </r>
  </si>
  <si>
    <t>I enlighet med referensramen NIST Cybersecurity (CSF v1.1)</t>
  </si>
  <si>
    <t xml:space="preserve"> NIST Cybersecurity (CSF v1.1) -viitekehyksen mukaisesti</t>
  </si>
  <si>
    <t xml:space="preserve"> Following NIST Cybersecurity Framework Core (CSF v1.1)</t>
  </si>
  <si>
    <r>
      <t xml:space="preserve">Tarkoitus: </t>
    </r>
    <r>
      <rPr>
        <sz val="11"/>
        <color theme="1"/>
        <rFont val="Verdana"/>
        <family val="2"/>
        <scheme val="major"/>
      </rPr>
      <t xml:space="preserve">Raportilla esitetään osiokohtaiset tulokset pylväsdiagrammina sekä taulukoinnissa listataan osioiden lisäksi myös tavoitekohtaiset kypsyystasot.  </t>
    </r>
    <r>
      <rPr>
        <b/>
        <sz val="11"/>
        <color theme="1"/>
        <rFont val="Verdana"/>
        <family val="2"/>
        <scheme val="major"/>
      </rPr>
      <t xml:space="preserve">
Tulkinta: </t>
    </r>
    <r>
      <rPr>
        <sz val="11"/>
        <color theme="1"/>
        <rFont val="Verdana"/>
        <family val="2"/>
        <scheme val="major"/>
      </rPr>
      <t xml:space="preserve">Tulokset esitetään yhdentoista Kybermittarin kypsyystasoa esittävän osion mukaisesti. Jokaisen osion kypsyystaso esitetään tasoille nollasta kolmeen. Osiokohtaisen kuvaajan lisäksi, raportti esittää jokaisen tavoitteen kypsyystason. 
</t>
    </r>
    <r>
      <rPr>
        <b/>
        <sz val="11"/>
        <color theme="1"/>
        <rFont val="Verdana"/>
        <family val="2"/>
        <scheme val="major"/>
      </rPr>
      <t>Kypsyysmalli.</t>
    </r>
    <r>
      <rPr>
        <sz val="11"/>
        <color theme="1"/>
        <rFont val="Verdana"/>
        <family val="2"/>
        <scheme val="major"/>
      </rPr>
      <t xml:space="preserve"> Kypsyystasojen laskentamalli noudattaa Kybermittarin laskentamallia. Huomionarvoista on, että C2M2-mallin pisteytykseen verrattuna Kybermittari käyttää kevennettyä arviointia kypsyystasoilla 2 ja 3. Tason voi saavuttaa, kun vähintään 50% kyseisen tason käytännöistä on täytetty kunkin tavoitteen osalta. C2M2-viitekehyksen käytäntöjen lisäksi Kybermittarissa on Kriittisten palveluiden suojaamista arvioiva CRITICAL-välilehti.
</t>
    </r>
    <r>
      <rPr>
        <b/>
        <sz val="11"/>
        <color theme="1"/>
        <rFont val="Verdana"/>
        <family val="2"/>
        <scheme val="major"/>
      </rPr>
      <t>Taso 0:</t>
    </r>
    <r>
      <rPr>
        <sz val="11"/>
        <color theme="1"/>
        <rFont val="Verdana"/>
        <family val="2"/>
        <scheme val="major"/>
      </rPr>
      <t xml:space="preserve"> Toiminta ei täytä perustavanlaatuisia vaatimuksia; 
</t>
    </r>
    <r>
      <rPr>
        <b/>
        <sz val="11"/>
        <color theme="1"/>
        <rFont val="Verdana"/>
        <family val="2"/>
        <scheme val="major"/>
      </rPr>
      <t>Taso 1:</t>
    </r>
    <r>
      <rPr>
        <sz val="11"/>
        <color theme="1"/>
        <rFont val="Verdana"/>
        <family val="2"/>
        <scheme val="major"/>
      </rPr>
      <t xml:space="preserve"> Toiminta täyttää perustavanlaatuiset vaatimukset, mutta voi olla vielä ajoittaista ja toiminnan taso voi vaihdella tapauskohtaisesti; 
</t>
    </r>
    <r>
      <rPr>
        <b/>
        <sz val="11"/>
        <color theme="1"/>
        <rFont val="Verdana"/>
        <family val="2"/>
        <scheme val="major"/>
      </rPr>
      <t>Taso 2:</t>
    </r>
    <r>
      <rPr>
        <sz val="11"/>
        <color theme="1"/>
        <rFont val="Verdana"/>
        <family val="2"/>
        <scheme val="major"/>
      </rPr>
      <t xml:space="preserve"> Toiminta on edistyneempää ja kattavampaa kuin alemmalla tasolla, minkä lisäksi kyberturvallisuuden hallintaa kuvaavat: 
- Dokumentoidut prosessit ja käytänteet; 
- Riittävä resursointi ja osaaminen; sekä 
- Määritetyt roolit ja vastuut. 
</t>
    </r>
    <r>
      <rPr>
        <b/>
        <sz val="11"/>
        <color theme="1"/>
        <rFont val="Verdana"/>
        <family val="2"/>
        <scheme val="major"/>
      </rPr>
      <t>Taso 3:</t>
    </r>
    <r>
      <rPr>
        <sz val="11"/>
        <color theme="1"/>
        <rFont val="Verdana"/>
        <family val="2"/>
        <scheme val="major"/>
      </rPr>
      <t xml:space="preserve"> Toiminta on edistynyttä ja kattavaa, minkä lisäksi kyberturvallisuuden hallintaa kuvaavat: 
- Toimintaa ohjaa organisaation politiikka (tai vastaava ohjeistus); 
- Toiminnalle on asetettu suoritustavoitteet, joita seurataan; sekä 
- Dokumentoidut prosessit ja käytänteet ovat organisaation normien mukaisia ja niiden kehitys on jatkuvaa. 
</t>
    </r>
  </si>
  <si>
    <r>
      <rPr>
        <b/>
        <sz val="11"/>
        <color theme="1"/>
        <rFont val="Verdana"/>
        <family val="2"/>
        <scheme val="major"/>
      </rPr>
      <t>Tarkoitus:</t>
    </r>
    <r>
      <rPr>
        <sz val="11"/>
        <color theme="1"/>
        <rFont val="Verdana"/>
        <family val="2"/>
        <scheme val="major"/>
      </rPr>
      <t xml:space="preserve"> Osiot-välilehtien ohjelaatikoiden valinnainen sisältö.
</t>
    </r>
    <r>
      <rPr>
        <b/>
        <sz val="11"/>
        <color theme="1"/>
        <rFont val="Verdana"/>
        <family val="2"/>
        <scheme val="major"/>
      </rPr>
      <t>Tiedot:</t>
    </r>
    <r>
      <rPr>
        <sz val="11"/>
        <color theme="1"/>
        <rFont val="Verdana"/>
        <family val="2"/>
        <scheme val="major"/>
      </rPr>
      <t xml:space="preserve"> Laatikkoihin kirjoitettu teksti tulee kieliversioista riippuen kyseisen välilehden oikeassa yläkulmassa olevaan ohjelaatikkoon. Tukee tarvittaessa siis myös eri kieliversioita. 
Ei sisällä vielä raporttien ym. Vinkkilaatikoiden sisältöä, joille ei ole totetutettu vielä käännöksiä. </t>
    </r>
  </si>
  <si>
    <r>
      <rPr>
        <b/>
        <sz val="11"/>
        <color theme="1"/>
        <rFont val="Verdana"/>
        <family val="2"/>
        <scheme val="major"/>
      </rPr>
      <t xml:space="preserve">Tarkoitus: </t>
    </r>
    <r>
      <rPr>
        <sz val="11"/>
        <color theme="1"/>
        <rFont val="Verdana"/>
        <family val="2"/>
        <scheme val="major"/>
      </rPr>
      <t xml:space="preserve">tämä välilehti koostaa tulokset muista taulukoista, pääosin osiosta ja DATA-välilehdeltä, yhteen, jotta ne on helpompi siirtää uuteen taulukkoon tai muualle analysoitavaksi.
Jos esimerkiksi sarakkeet H-L kopioi </t>
    </r>
    <r>
      <rPr>
        <b/>
        <sz val="11"/>
        <color theme="1"/>
        <rFont val="Verdana"/>
        <family val="2"/>
        <scheme val="major"/>
      </rPr>
      <t>Import-</t>
    </r>
    <r>
      <rPr>
        <sz val="11"/>
        <color theme="1"/>
        <rFont val="Verdana"/>
        <family val="2"/>
        <scheme val="major"/>
      </rPr>
      <t xml:space="preserve">välilehdelle sarakkeisiin D-H (liitä arvot, paste values) niin ne näkyvät jokaisen osion välilehdellä oikeanpuoleisessa taulukossa. Tämä voi olla hyödyllistä, jos esimerkiksi halutaan vertailua edellisen arvioinnin tuloksiin.   
Kyberturvallisuuskeskukselle tulosten jakoa varten on olemassa Export_KTK välilehti. Export_KTK kannattaa lähetystä varten tallentaa CSV-muotoon. </t>
    </r>
  </si>
  <si>
    <t>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t>
  </si>
  <si>
    <t>Select five of the largest investments into cybersecurity from the previous 24 months and report the numbers in thousands of euros (x 1 000 €). Report only the investments where the primary purpose is related to cybersecurity development or maintenance activities. Not needed for analysis.
Please estimate the expected level of cybersecurity investments for the next 12 months and report those figures into the 'Planned' column. Where the exact amounts are not yet known, but investment decisions have been made, please mark those categories with an 'x'.</t>
  </si>
  <si>
    <r>
      <t xml:space="preserve">Tarkoitus: </t>
    </r>
    <r>
      <rPr>
        <sz val="11"/>
        <color theme="1"/>
        <rFont val="Verdana"/>
        <family val="2"/>
        <scheme val="major"/>
      </rPr>
      <t>Muutoshistoria täyttävän organisaation omaan käyttöön</t>
    </r>
  </si>
  <si>
    <t>Muutokset</t>
  </si>
  <si>
    <t>Yhteyshenkilön sähköposti</t>
  </si>
  <si>
    <t>Contact person, email</t>
  </si>
  <si>
    <t>Kontaktperson, e-post</t>
  </si>
  <si>
    <t>KYBERMITTARI-24</t>
  </si>
  <si>
    <t>Y-tunnus</t>
  </si>
  <si>
    <t>Business ID</t>
  </si>
  <si>
    <t>FO-nummer</t>
  </si>
  <si>
    <t>C_id</t>
  </si>
  <si>
    <t>ACCESS-1h</t>
  </si>
  <si>
    <t>ACCESS-1i</t>
  </si>
  <si>
    <t>ACCESS-1j</t>
  </si>
  <si>
    <t>ACCESS-3j</t>
  </si>
  <si>
    <t>ARCHITECTURE-1k</t>
  </si>
  <si>
    <t>ARCHITECTURE-3k</t>
  </si>
  <si>
    <t>ARCHITECTURE-3l</t>
  </si>
  <si>
    <t>ARCHITECTURE-3m</t>
  </si>
  <si>
    <t>ASSET-4g</t>
  </si>
  <si>
    <t>ASSET-4h</t>
  </si>
  <si>
    <t>ASSET-4i</t>
  </si>
  <si>
    <t>RESPONSE-3l</t>
  </si>
  <si>
    <t>SITUATION-1f</t>
  </si>
  <si>
    <t>THIRD-PARTIES</t>
  </si>
  <si>
    <t>THIRD-PARTIES-0</t>
  </si>
  <si>
    <t>THIRD-PARTIES-1</t>
  </si>
  <si>
    <t>THIRD-PARTIES-1-0</t>
  </si>
  <si>
    <t>THIRD-PARTIES-1a</t>
  </si>
  <si>
    <t>THIRD-PARTIES-1b</t>
  </si>
  <si>
    <t>THIRD-PARTIES-1c</t>
  </si>
  <si>
    <t>THIRD-PARTIES-1d</t>
  </si>
  <si>
    <t>THIRD-PARTIES-1e</t>
  </si>
  <si>
    <t>THIRD-PARTIES-1f</t>
  </si>
  <si>
    <t>THIRD-PARTIES-2</t>
  </si>
  <si>
    <t>THIRD-PARTIES-2-0</t>
  </si>
  <si>
    <t>THIRD-PARTIES-2a</t>
  </si>
  <si>
    <t>THIRD-PARTIES-2b</t>
  </si>
  <si>
    <t>THIRD-PARTIES-2c</t>
  </si>
  <si>
    <t>THIRD-PARTIES-2d</t>
  </si>
  <si>
    <t>THIRD-PARTIES-2e</t>
  </si>
  <si>
    <t>THIRD-PARTIES-2f</t>
  </si>
  <si>
    <t>THIRD-PARTIES-2g</t>
  </si>
  <si>
    <t>THIRD-PARTIES-2h</t>
  </si>
  <si>
    <t>THIRD-PARTIES-2i</t>
  </si>
  <si>
    <t>THIRD-PARTIES-2j</t>
  </si>
  <si>
    <t>THIRD-PARTIES-2k</t>
  </si>
  <si>
    <t>THIRD-PARTIES-2l</t>
  </si>
  <si>
    <t>THIRD-PARTIES-2m</t>
  </si>
  <si>
    <t>THIRD-PARTIES-3</t>
  </si>
  <si>
    <t>THIRD-PARTIES-3-0</t>
  </si>
  <si>
    <t>THIRD-PARTIES-3a</t>
  </si>
  <si>
    <t>THIRD-PARTIES-3b</t>
  </si>
  <si>
    <t>THIRD-PARTIES-3c</t>
  </si>
  <si>
    <t>THIRD-PARTIES-3d</t>
  </si>
  <si>
    <t>THIRD-PARTIES-3e</t>
  </si>
  <si>
    <t>THIRD-PARTIES-3f</t>
  </si>
  <si>
    <t>THREAT-1m</t>
  </si>
  <si>
    <t>WORKFORCE-1g</t>
  </si>
  <si>
    <t>WORKFORCE-2g</t>
  </si>
  <si>
    <t>WORKFORCE-4f</t>
  </si>
  <si>
    <t>Password strength and reuse restrictions are defined and enforced</t>
  </si>
  <si>
    <t>Identity repositories are reviewed and updated periodically and according to defined triggers, such as system changes and changes to organizational structure</t>
  </si>
  <si>
    <t>The use of privileged credentials is limited to processes for which they are required</t>
  </si>
  <si>
    <t>Stronger credentials, multifactor authentication, or single use credentials are required for higher risk access (such as privileged accounts, service accounts, shared accounts, and remote access)</t>
  </si>
  <si>
    <t>Multifactor authentication is required for all access, where feasible</t>
  </si>
  <si>
    <t>Identities are disabled after a defined period of inactivity, where feasible</t>
  </si>
  <si>
    <t>Logical access privileges are revoked when no longer needed, at least in an ad hoc manner</t>
  </si>
  <si>
    <t>Logical access requirements are established and maintained (for example, rules for which types of entities are allowed to access an asset, limits of allowed access, constraints on remote access, authentication parameters)</t>
  </si>
  <si>
    <t>Logical access requirements incorporate the principle of separation of duties</t>
  </si>
  <si>
    <t>Logical access privileges that pose higher risk to the function receive additional scrutiny and monitoring</t>
  </si>
  <si>
    <t>Anomalous logical access attempts are monitored as indicators of cybersecurity events</t>
  </si>
  <si>
    <t>Physical access privileges are revoked when no longer needed, at least in an ad hoc manner</t>
  </si>
  <si>
    <t>Physical access requirements are established and maintained (for example, rules for who is allowed to access an asset, how access is granted, limits of allowed access)</t>
  </si>
  <si>
    <t>Physical access requirements incorporate the principle of separation of duties</t>
  </si>
  <si>
    <t>Physical access privileges that pose higher risk to the function receive additional scrutiny and monitoring</t>
  </si>
  <si>
    <t>A strategy for cybersecurity architecture is established and maintained in alignment with the organization’s cybersecurity program strategy (PROGRAM-1b) and enterprise architecture</t>
  </si>
  <si>
    <t>Governance for cybersecurity architecture (such as an architecture review process) is established and maintained that includes provisions for periodic architectural reviews and an exceptions process</t>
  </si>
  <si>
    <t>Senior management sponsorship for the cybersecurity architecture program is visible and active</t>
  </si>
  <si>
    <t>The cybersecurity architecture is guided by the organization’s risk analysis information (RISK-3d) and threat profile (THREAT-2e)</t>
  </si>
  <si>
    <t>The cybersecurity architecture addresses predefined states of operation (SITUATION-3g)</t>
  </si>
  <si>
    <t>Network protections are implemented, at least in an ad hoc manner</t>
  </si>
  <si>
    <t>Assets that are important to the delivery of the function are logically or physically segmented into distinct security zones based on asset cybersecurity requirements</t>
  </si>
  <si>
    <t>Network protections include monitoring, analysis, and control of network traffic for selected security zones (for example, firewalls, allowlisting, intrusion detection and prevention systems (IDPS))</t>
  </si>
  <si>
    <t>Separate networks are implemented, where warranted, that logically or physically segment assets into security zones with independent authentication</t>
  </si>
  <si>
    <t>OT systems are operationally independent from IT systems so that OT operations can be sustained during an outage of IT systems</t>
  </si>
  <si>
    <t>Device connections to the network are controlled to ensure that only authorized devices can connect (for example, network access control (NAC))</t>
  </si>
  <si>
    <t>Logical and physical access controls are implemented to protect assets that are important to the delivery of the function, where feasible, at least in an ad hoc manner</t>
  </si>
  <si>
    <t>Endpoint protections (such as secure configuration, security applications, and host monitoring) are implemented to protect assets that are important to the delivery of the function, where feasible, at least in an ad hoc manner</t>
  </si>
  <si>
    <t>Secure configurations are established and maintained as part of the asset deployment process where feasible</t>
  </si>
  <si>
    <t>Cybersecurity controls are implemented for all assets within the function either at the asset level or as compensating controls where asset-level controls are not feasible</t>
  </si>
  <si>
    <t>Maintenance and capacity management activities are performed for all assets within the function</t>
  </si>
  <si>
    <t>The physical operating environment is controlled to protect the operation of assets within the function</t>
  </si>
  <si>
    <t>More rigorous cybersecurity controls are implemented for higher priority assets</t>
  </si>
  <si>
    <t>Controls (such as allowlists, blocklists, and configuration settings) are implemented to prevent the execution of unauthorized code</t>
  </si>
  <si>
    <t>Software developed in-house for deployment on higher priority assets is developed using secure software development practices</t>
  </si>
  <si>
    <t>The selection of procured software for deployment on higher priority assets includes consideration of the vendor’s secure software development practices</t>
  </si>
  <si>
    <t>Secure software configurations are required as part of the software deployment process for both procured software and software developed in-house</t>
  </si>
  <si>
    <t>All data at rest is protected for selected data categories</t>
  </si>
  <si>
    <t>All data in transit is protected for selected data categories</t>
  </si>
  <si>
    <t>Cryptographic controls are implemented for data at rest and data in transit for selected data categories</t>
  </si>
  <si>
    <t>IT and OT assets that are important to the delivery of the function are inventoried, at least in an ad hoc manner</t>
  </si>
  <si>
    <t>Prioritization criteria include consideration of the degree to which an asset within the function may be leveraged to achieve a threat objective</t>
  </si>
  <si>
    <t>The IT and OT inventory includes attributes that support cybersecurity activities (for example, location, asset priority, asset owner, operating system, and firmware versions)</t>
  </si>
  <si>
    <t>The IT and OT asset inventory is complete (the inventory includes all assets within the function)</t>
  </si>
  <si>
    <t>Information assets that are important to the delivery of the function (for example, SCADA set points and customer information) are inventoried, at least in an ad hoc manner</t>
  </si>
  <si>
    <t>Inventoried information assets are categorized based on defined criteria that includes importance to the delivery of the function</t>
  </si>
  <si>
    <t>Categorization criteria include consideration of the degree to which an asset within the function may be leveraged to achieve a threat objective</t>
  </si>
  <si>
    <t>The information asset inventory includes attributes that support cybersecurity activities (for example, asset category, backup locations and frequencies, storage locations, asset owner, cybersecurity requirements)</t>
  </si>
  <si>
    <t>The information asset inventory is complete (the inventory includes all assets within the function)</t>
  </si>
  <si>
    <t>Information assets are sanitized or destroyed at end of life using techniques appropriate to their cybersecurity requirements</t>
  </si>
  <si>
    <t>Configuration baselines incorporate applicable requirements from the cybersecurity architecture (ARCHITECTURE-1f)</t>
  </si>
  <si>
    <t>Changes to assets are evaluated and approved before being implemented, at least in an ad hoc manner</t>
  </si>
  <si>
    <t>Changes to assets are documented, at least in an ad hoc manner</t>
  </si>
  <si>
    <t>Documentation requirements for asset changes are established and maintained</t>
  </si>
  <si>
    <t>Changes to higher priority assets are tested prior to being deployed</t>
  </si>
  <si>
    <t>Changes and updates are implemented in a secure manner</t>
  </si>
  <si>
    <t>The capability to reverse changes is established and maintained for assets that are important to the delivery of the function</t>
  </si>
  <si>
    <t>Changes to higher priority assets are tested for cybersecurity impact prior to being deployed</t>
  </si>
  <si>
    <t>Change logs include information about modifications that impact the cybersecurity requirements of assets</t>
  </si>
  <si>
    <t>The cybersecurity program strategy and priorities are documented and aligned with the organization’s mission, strategic objectives, and risk to critical infrastructure</t>
  </si>
  <si>
    <t>The cybersecurity program strategy identifies any applicable compliance requirements that must be satisfied by the program (for example, NERC CIP, TSA Pipeline Security Guidelines, PCI DSS, ISO, DoD CMMC)</t>
  </si>
  <si>
    <t>The cybersecurity program strategy is updated periodically and according to defined triggers, such as business changes, changes in the operating environment, and changes in the threat profile (THREAT-2e)</t>
  </si>
  <si>
    <t>The cybersecurity program addresses and enables the achievement of legal and regulatory compliance, as appropriate</t>
  </si>
  <si>
    <t>Detected cybersecurity events are reported to a specified person or role and documented, at least in an ad hoc manner</t>
  </si>
  <si>
    <t>Cybersecurity events are documented based on the established criteria</t>
  </si>
  <si>
    <t>Cybersecurity event detection activities are adjusted based on identified risks and the organization’s threat profile (THREAT-2e)</t>
  </si>
  <si>
    <t>Cybersecurity incident declaration criteria are formally established based on potential impact to the function</t>
  </si>
  <si>
    <t>There is a repository where cybersecurity events and incidents are documented and tracked to closure</t>
  </si>
  <si>
    <t>Internal and external stakeholders (for example, executives, attorneys, government agencies, connected organizations, vendors, sector organizations, regulators) are identified and notified of incidents based on situational awareness reporting requirements (SITUATION-3d)</t>
  </si>
  <si>
    <t>Cybersecurity incidents are correlated to identify patterns, trends, and other common features across multiple incidents</t>
  </si>
  <si>
    <t>Cybersecurity incident response personnel are identified, and roles are assigned, at least in an ad hoc manner</t>
  </si>
  <si>
    <t>Responses to cybersecurity incidents are executed, at least in an ad hoc manner, to limit impact to the function and restore normal operations</t>
  </si>
  <si>
    <t>Cybersecurity incident response is executed according to defined plans and procedures</t>
  </si>
  <si>
    <t>Cybersecurity incident response plans include a communications plan for internal and external stakeholders</t>
  </si>
  <si>
    <t>Cybersecurity incident response plan exercises are conducted periodically and according to defined triggers, such as system changes and external events</t>
  </si>
  <si>
    <t>Cybersecurity incident lessons-learned activities are performed and corrective actions are taken, including updates to the incident response plan</t>
  </si>
  <si>
    <t>Cybersecurity incident root-cause analysis is performed and corrective actions are taken, including updates to the incident response plan</t>
  </si>
  <si>
    <t>Cybersecurity incident responses are coordinated with vendors, law enforcement, and other external entities as appropriate, including support for evidence collection and preservation</t>
  </si>
  <si>
    <t>Cybersecurity incident response personnel participate in joint cybersecurity exercises with other organizations</t>
  </si>
  <si>
    <t>Cybersecurity incident responses leverage and trigger predefined states of operation (SITUATION-3g)</t>
  </si>
  <si>
    <t>Continuity plans address potential impacts from cybersecurity incidents</t>
  </si>
  <si>
    <t>Continuity plans address IT, OT, and information assets that are important to the delivery of the function, including the availability of backup data and replacement, redundant, and spare IT and OT assets</t>
  </si>
  <si>
    <t>Recovery time objectives (RTOs) and recovery point objectives (RPOs) for assets that are important to the delivery of the function are incorporated into continuity plans</t>
  </si>
  <si>
    <t>Cybersecurity controls protecting backup data are equivalent to or more rigorous than controls protecting source data</t>
  </si>
  <si>
    <t>Continuity plans are aligned with identified risks and the organization’s threat profile (THREAT-2e) to ensure coverage of identified risk categories and threats</t>
  </si>
  <si>
    <t>Continuity plan exercises address higher priority risks</t>
  </si>
  <si>
    <t>A strategy for cyber risk management is established and maintained in alignment with the organization’s cybersecurity program strategy (PROGRAM-1b) and enterprise architecture</t>
  </si>
  <si>
    <t>The cyber risk management program is established and maintained to perform cyber risk management activities according to the cyber risk management strategy</t>
  </si>
  <si>
    <t>Senior management sponsorship for the cyber risk management program is visible and active</t>
  </si>
  <si>
    <t>The cyber risk management program aligns with the organization's mission and objectives</t>
  </si>
  <si>
    <t>The cyber risk management program is coordinated with the organization’s enterprise-wide risk management program</t>
  </si>
  <si>
    <t>A defined method is used to identify cyber risks</t>
  </si>
  <si>
    <t>Cyber risk identification activities leverage asset inventory and prioritization information from the ASSET domain, such as IT and OT asset end of support, single points of failure, information asset risk of disclosure, tampering, or destruction</t>
  </si>
  <si>
    <t>Vulnerability management information from THREAT domain activities is used to update cyber risks and identify new risks (such as risks arising from vulnerabilities that pose an ongoing risk to the organization or newly identified vulnerabilities)</t>
  </si>
  <si>
    <t>Information from ARCHITECTURE domain activities (such as unmitigated architectural conformance gaps) is used to update cyber risks and identify new risks</t>
  </si>
  <si>
    <t>Cyber risk identification considers risks that may arise from or impact critical infrastructure or other interdependent organizations</t>
  </si>
  <si>
    <t>Defined criteria are used to prioritize cyber risks (for example, impact to the organization, impact to the community, likelihood, susceptibility, risk tolerance)</t>
  </si>
  <si>
    <t>A defined method is used to estimate impact for higher priority cyber risks (for example, comparison to actual events, risk quantification)</t>
  </si>
  <si>
    <t>Defined methods are used to analyze higher priority cyber risks (for example, analyzing the prevalence of types of attacks to estimate likelihood, using the results of controls assessments to estimate susceptibility)</t>
  </si>
  <si>
    <t>Organizational stakeholders from appropriate operations and business functions participate in the analysis of higher priority cyber risks</t>
  </si>
  <si>
    <t>Cyber risks are removed from the risk register or other artifact used to document and manage identified risks when they no longer require tracking or response</t>
  </si>
  <si>
    <t>Cyber risk analyses are updated periodically and according to defined triggers, such as system changes, external events, and information from other model domains</t>
  </si>
  <si>
    <t>Risk responses (such as mitigate, accept, avoid, or transfer) are implemented to address cyber risks, at least in an ad hoc manner</t>
  </si>
  <si>
    <t>Results from cyber risk impact analyses and cybersecurity control evaluations are reviewed together by enterprise leadership to determine whether cyber risks are sufficiently mitigated, and risk tolerances are not exceeded</t>
  </si>
  <si>
    <t>Logging is occurring for assets that are important to the delivery of the function, at least in an ad hoc manner</t>
  </si>
  <si>
    <t>Logging requirements are established and maintained for IT and OT assets that are important to the delivery of the function and assets within the function that may be leveraged to achieve a threat objective</t>
  </si>
  <si>
    <t>Logging requirements are established and maintained for network and host monitoring infrastructure (for example, web gateways, endpoint detection and response software, intrusion detection and prevention systems)</t>
  </si>
  <si>
    <t>More rigorous logging is performed for higher priority assets</t>
  </si>
  <si>
    <t>Data and alerts from network and host monitoring infrastructure assets are periodically reviewed, at least in an ad hoc manner</t>
  </si>
  <si>
    <t>Monitoring activities are aligned with the threat profile (THREAT-2e)</t>
  </si>
  <si>
    <t>More rigorous monitoring is performed for higher priority assets</t>
  </si>
  <si>
    <t>A capability is established and maintained to aggregate, correlate, and analyze the outputs of cybersecurity monitoring activities and provide a near-real-time understanding of the cybersecurity state of the function</t>
  </si>
  <si>
    <t>Predefined states of operation are documented and can be implemented based on the cybersecurity state of the function or when triggered by activities in other domains</t>
  </si>
  <si>
    <t>Third parties that have access to, control of, or custody of any IT, OT, or information assets that are important to the delivery of the function are identified, at least in an ad hoc manner</t>
  </si>
  <si>
    <t>A defined method is followed to identify risks arising from suppliers and other third parties</t>
  </si>
  <si>
    <t>Cybersecurity requirements (for example, vulnerability notification, incident-related SLA requirements) are formalized in agreements with suppliers and other third parties</t>
  </si>
  <si>
    <t>Selection criteria for products include consideration of end-of-life and end-of-support timelines</t>
  </si>
  <si>
    <t>Selection criteria for higher priority assets include evaluation of bills of material for key asset elements, such as hardware and software</t>
  </si>
  <si>
    <t>Selection criteria for higher priority assets include evaluation of any associated third-party hosting environments and source data</t>
  </si>
  <si>
    <t>Acceptance testing of procured assets includes consideration of cybersecurity requirements</t>
  </si>
  <si>
    <t>Documented procedures are established, followed, and maintained for activities in the THIRD-PARTIES domain</t>
  </si>
  <si>
    <t>Responsibility, accountability, and authority for the performance of activities in the THIRD-PARTIES domain are assigned to personnel</t>
  </si>
  <si>
    <t>Cybersecurity vulnerability information sources that collectively address higher priority assets are monitored</t>
  </si>
  <si>
    <t>Operational impact to the function is evaluated prior to deploying patches or other mitigations</t>
  </si>
  <si>
    <t>Information on discovered cybersecurity vulnerabilities is shared with organization-defined stakeholders</t>
  </si>
  <si>
    <t>Cybersecurity vulnerability information sources that collectively address all IT and OT assets within the function are monitored</t>
  </si>
  <si>
    <t>Vulnerability monitoring activities include review to confirm that actions taken in response to cybersecurity vulnerabilities were effective</t>
  </si>
  <si>
    <t>Mechanisms are established and maintained to receive and respond to reports from the public or external parties of potential vulnerabilities related to the organization’s IT and OT assets, such as public-facing websites or mobile applications</t>
  </si>
  <si>
    <t>Information about cybersecurity threats is gathered and interpreted for the function, at least in an ad hoc manner</t>
  </si>
  <si>
    <t>Threat objectives for the function are identified, at least in an ad hoc manner</t>
  </si>
  <si>
    <t>A threat profile for the function is established that includes threat objectives and additional threat characteristics (for example, threat actor types, motives, capabilities, and targets)</t>
  </si>
  <si>
    <t>Threat information is exchanged with stakeholders (for example, executives, operations staff, government, connected organizations, vendors, sector organizations, regulators, Information Sharing and Analysis Centers [ISACs])</t>
  </si>
  <si>
    <t>Threat monitoring and response activities leverage and trigger predefined states of operation (SITUATION-3g)</t>
  </si>
  <si>
    <t>Personnel vetting is performed at hire and periodically for positions that have access to assets that are important to the delivery of the function</t>
  </si>
  <si>
    <t>Personnel separation and transfer procedures address cybersecurity, including supplementary vetting as appropriate</t>
  </si>
  <si>
    <t>Personnel are made aware of their responsibilities for protection and acceptable use of IT, OT, and information assets</t>
  </si>
  <si>
    <t>Cybersecurity awareness objectives are established and maintained</t>
  </si>
  <si>
    <t>Cybersecurity awareness objectives are aligned with the defined threat profile (THREAT-2e)</t>
  </si>
  <si>
    <t>Cybersecurity awareness activities are conducted periodically</t>
  </si>
  <si>
    <t>Cybersecurity awareness activities are tailored to job role</t>
  </si>
  <si>
    <t>Cybersecurity awareness activities address predefined states of operation (SITUATION-3g)</t>
  </si>
  <si>
    <t>Identified cybersecurity knowledge, skill, and ability gaps are addressed through training, recruiting, and retention efforts</t>
  </si>
  <si>
    <t>Cybersecurity training is provided as a prerequisite to granting access to assets that are important to the delivery of the function</t>
  </si>
  <si>
    <t>3l</t>
  </si>
  <si>
    <t>3m</t>
  </si>
  <si>
    <t>1m</t>
  </si>
  <si>
    <t>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t>
  </si>
  <si>
    <t xml:space="preserve">Käyttöoikeuksien vaatimukset sisältävät tehtävien eriyttämisen periaatteet (ref. "separation of duties"). </t>
  </si>
  <si>
    <t>Käyttöoikeudet, joihin liittyy korkeampi riski toiminnalle, tarkastetaan perusteellisemmin ja niiden käyttöä valvotaan tarkemmin.</t>
  </si>
  <si>
    <t>Kuvaava teksti</t>
  </si>
  <si>
    <t>Provisioning refers to the creation or registration of identities. This involves identifying the entity and documenting attributes such as role and position in the organization. 
Provisioning is performed for persons, devices, systems, and processes, whether internal or external to the organization. Thus, a vendor, agency, or business partner may be registered as an identity by the organization, as could a system or process from an external organization. In some cases, organizations may need to use shared identities, such as group accounts.
A best practice for provisioning is the identity profile. The profile contains all of the relevant information necessary to describe the unique attributes, roles, and responsibilities of the associated entity. The identity profile is generally initiated and approved by the organizational unit or line of business to which the entity belongs and where decisions about use of organizational assets can be made.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</si>
  <si>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Prior to giving personnel and other entities access to organizational assets, the organization should issue credentials to prove that the individual requesting access has the necessary privileges to access the assets. Entities may include individuals (internal or external to the organization) as well as devices, systems, or processes that require access to assets. The privileges associated with those credentials should be in line with the operational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</si>
  <si>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When a person, object, or entity ceases to exist in the organization, the associated identity and all of its access privileges and restrictions should be eliminated. The failure to deprovision an identity can result in significant operational risk to an organization because it may provide an identity to which an unauthorized (and perhaps unknown) person, object, or entity can associate. If this occurs and its access privileges have not been terminated, the identity can be stolen along with all of the existing privileges.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</si>
  <si>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Password strength and reuse requirements may not be supported by all assets within the function. Where feasible, these requirements may be informed by safety and operational considerations, the organization's risk tolerance, the organization's threat profile (THREAT-2e), asset priority, the sensitivity of information, or other considerations.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</si>
  <si>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Periodic review of identities can help the organization ensure they remain viable and accurate. The periodic review should be performed by the organization with the intent of identifying identities that are no longer valid, are duplicated, or that have changed materially but were not detected by the change management process. Reviews may also uncover identities with invalid roles or responsibilities to which access privileges have been provisioned.
Invalid or duplicated identities can result in unauthorized use and modification of information, use of systems and technology, or entry to and use of facilities.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</si>
  <si>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Deprovisioning should occur as a result of the staff change or termination process. The organization should define a time-based requirement within which the deprovisioning should be done. For example, upon a termination, deprovisioning should occur immediately; for staff transitions to new positions, the time frame might be longer.
For timely deprovisioning to be possible, there must be a process for human resources departments to feed termination information to those who are responsible for maintaining the organization’s identity repositories. Deprovisioning may also be the result of corrective actions taken after a review to remedy situations where the time thresholds were not met.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</si>
  <si>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Privileged accounts represent higher risk to IT and OT assets. An organization may control the use of privileged credentials through administrative means, such as a policy that restricts the use of a local administrative accounts to required tasks and prohibits use of privileged accounts for day-to-day work functions. Alternatively, an organization may implement technical controls to restrict privileged accounts from accessing resources that do not require elevated privileges.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</si>
  <si>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The requirements for credentials used to access the organization’s assets should be commensurate with the risk associated with the assets. If an organization uses a matrix for determining the potential impact and priority of risks, it may develop a companion matrix that specifies credential and authentication requirements for each level of impact. For example, for remote access to a system with risks that could result in significant impact (level 4 of 5) and a high likelihood of occurrence (level 4 of 5), a commensurate requirement might establish that personnel must use strong credentials, multifactor authentication, or single use credentials. In situations where strong credentials (such as MFA) may be warranted, but are precluded by technological limitations, consider implementing the strongest available authentication configurations and implementing compensating controls if deemed appropriate based on risk and operational considerations.
Multifactor authentication (MFA) involves the use of two or more factors to achieve verification of an identity. Factors include (1) something you know, such as a password, (2) something you have, such as a token, (3) something you are, such as a fingerprint, or (4) something that indicates you are where you say you are, such as a GPS token. For the example above, personnel could be required to authenticate using a login ID, a password, and a token. 
Single use credentials may be implemented through a privileged access management (PAM) solution. Functionality provided by a PAM include role-based access to privileged credentials, automated rotation of passwords, integration with MFA, and auditing of privileged credential use.
These are specific examples of access that may pose higher risk to the function: 
· privileged accounts
· service accounts
· shared accounts (Use of these should be discouraged in general, but not possible in certain legacy IT and OT assets, where additional controls are appropriate such as stronger credentials as mentioned in this practice, strong physical access controls, or others.)
· remote access
· administrative accounts
· emergency access
· access to sensitive assets
· access to cloud or virtual asset management systems
· cryptographic key management accounts
· backup accounts
(Note that as requirements for stronger or multifactor credentials are established for more of these types of access, the higher the organization moves on the spectrum of maturity.)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controls applied to that access during the risk identification, analysis and response activities discussed in the Risk Management domain.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</si>
  <si>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Multifactor authentication may not be supported by all assets within the function. Where feasible, stronger authentication controls, such as multifactor authentication reduce the risk of account misuse resulting from compromised credentials. Where multifactor authentication is not feasible, organizations may consider implementing mitigating controls depending on their risk appetite, threat environment, and operational needs.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</si>
  <si>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Enforcement of identity deprovisioning based on periods of inactivity can reduce the risk of a dormant account being misused or subject to malicious activity. The period of inactivity must be established by the organization commensurate with potential risk. For example, temporary identities supplied to contractors might be appropriately disabled after a period of 30 days or less. An organization may implement this control by first monitoring last logon timestamp or other attributes to identify potential periods of inactivity. Using this information, identities that have been inactive for a defined period of time can be identified and disabled or removed if no longer needed. The efficiency of this activity may be improved by developing a list of accounts that by nature have long periods of dormancy but are also still necessary to meet operational requirements. While this practice may be enforced by automated means, it is important to carefully consider the impacts to operations prior to implementing automated deprovisioning.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</si>
  <si>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Access controls are a key element of the protection provided to assets. Access privileges and restrictions describe the level and extent of access provided to identities. Access privileges should be commensurate with the various roles represented by an identity.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</si>
  <si>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Asset owners and custodians are responsible for revoking logical access privileges when no longer required, such as upon an employee’s termination or transition to a new role. Generally, staff should maintain the minimum set of privileges needed to perform their assigned responsibilities. Revoking logical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</si>
  <si>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It is the asset owner’s responsibility to ensure that requirements for protecting and sustaining assets are defined for assets under the owner’s control, including requirements for controlling logical access (for example, rules for which types of entities are allowed to access an asset, the limits of allowed access, constraints on remote access, and authentication parameters). For example, the logical access requirements for a specific asset might allow remote access by a vendor only during specified and preplanned maintenance intervals and might also require multifactor authentication for such access. As another example, it may be appropriate to apply additional logical access controls (such as peer review) to high-priority assets.
There are several models for access control, such as discretionary access control (DAC), mandatory access control (MAC), role-based access control (RBAC), policy-based access control (PBAC), and attribute-based access control (ABAC). Selection of an access control model will vary based on several factors, such as the operating environment and feasibility of implementation. For example, an organization may choose to implement an access control model that is supported by current infrastructure, such as RBAC, and plan for future implementation of a more advanced model, such as ABAC, as part of an acquisition of new infrastructure the supports additional access control capabilities.
Advanced security models, such as Zero Trust, may also inform the development of access requirements. For example, implementation of Zero Trust principles may include the ability to collect and use additional information (such as behavioral information, geolocation information, threat intelligence, and other contextual information) as part of access policy enforcement.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</si>
  <si>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The principle of least privilege is a security requirement that establishes limitations on authorized users only to the privileges they require to perform assigned tasks in accordance with their job responsibilities and roles and nothing more. Organizations employ the principle of least privilege when considering the assignment of access rights and controls for specific duties and systems (including specific functions, ports, protocols, and services). The principle of least privilege also applies to information system processes, ensuring that the processes operate at privilege levels no higher than necessary to accomplish required organizational missions and/or functions. Organizations consider the principle of least privilege in the creation of additional processes, roles, and information system accounts as necessary. Organizations also apply the principle of least privilege to the design, development, implementation, and operations of IT and OT systems. Enforcing the principle of least privilege is an important consideration for implementation of Zero Trust principles.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</si>
  <si>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This principle should be included in access requirements to avoid or reduce the potential impact of errors or malicious activities and to prevent potential fraud. For example, the individual requesting access should not also be the person granting access, and the person requesting access should be granted only the minimum set of privileges needed to perform assigned responsibilities. As noted elsewhere in the model, it is important to consider access privileges for devices, systems, and processes that require access to assets and how separation should be applied. For example, systems performing critical safety functions may require additional scrutiny regarding which people or entities may access them, including process control systems they protect.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</si>
  <si>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Privileges for logical access to an asset are assigned and approved by asset owners, custodians, or authorized delegates based on the role of the person, object, or entity that is requesting access. The asset owner or custodian is responsible for granting logical access privileges based on the identity’s role and the asset’s cybersecurity requirements. Asset owners and custodians must be aware of which particular identities require access to their assets and must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</si>
  <si>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Privileged access, service accounts, shared accounts, and remote access should be subject to stricter control than routine user access. Additional scrutiny might require that access requests are approved by more than one person or an individual with a higher level of authority than standard user access requests. Additional monitoring might entail logging the use of elevated privileges. As an example, in a mature organization, privileged access to shared accounts may be implemented through provisioned credentials that are valid only for the time needed to perform an approved change. Additionally, staff may be monitored through closed-circuit television and screen captures while those credentials are in use.
These are specific examples of access that may pose higher risk to the function: 
· privileged accounts
· service accounts
· shared accounts
· remote access
· administrative accounts
· emergency access
· access to sensitive assets
· access to cloud or virtual asset management systems
· cryptographic key management accounts
· backup accounts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</si>
  <si>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Constant change in the operational environment creates the potential that at any time the current level of logical access provided to persons, objects, and entities (as reflected in access privileges) may not match the level of need based on current logical access requirements. The organization should define a schedule for regular review of logical access privileges to ensure that the requirements they have set for their assets are being implemented through proper assignment of logical access privileges and implementation of corresponding logical access controls. 
Certain temporary events such as projects or incident responses may require granting situation-based privileged logical access. A logical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</si>
  <si>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Monitoring is done on logical access attempts, and any anomalies detected (such as an attempted login with a user name that doesn’t exist within the system) are tagged as requiring further review to determine whether they are indicators of cybersecurity events (rather than user error, for example).
Related Practices
· Input From: Implementing ARCHITECTURE-3a provides input that may be useful for implementing this practice.</t>
  </si>
  <si>
    <t>For the purpose of the model, these controls are intended for the protection of IT, OT, and information assets (for example, locks that control entry to a data center). Additionally, it is important to consider that the effectiveness of some types of physical access controls, such as keys and badges, may be significantly impacted by the way in which they are managed and secured.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</si>
  <si>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Asset owners and custodians are responsible for revoking physical access privileges when they are no longer required by whoever (or whatever) they were assigned to, such as upon an employee's termination or transition to a new role. Generally, staff should maintain the minimum set of privileges needed to perform their assigned responsibilities. Revoking physical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</si>
  <si>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It is the asset owner's responsibility to ensure that logging of physical access meets the requirements for protecting and sustaining the asset under the owner's control. Logging may be completed via manual means such as a paper log or through automated means such as data collected via physical access control systems.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</si>
  <si>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It is the asset owner’s responsibility to ensure that requirements for protecting and sustaining assets are defined for assets under the owner’s control, including requirements for controlling physical access. For example, physical access requirements for vendor visits to a data center might require issuance of a temporary badge, escorted access, and a staff member monitoring the visitor's activities.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</si>
  <si>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The principle of least privilege should be incorporated whenever possible when determining physical access requirements to avoid or reduce the potential impact of errors or malicious activities. For example, the person requesting access to a facility should only be granted access to the areas needed to perform assigned responsibilities.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</si>
  <si>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The principle of separation of duties should be incorporated whenever possible when determining physical access requirements to avoid or reduce the potential impact of errors or malicious activity. For example, an employee may have physical access privileges to enter a facility but may not have access to a server closet.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</si>
  <si>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 procedure exists by which asset owners, custodians, or authorized delegates review and approve requests for assets that they are responsible for. Asset owners and custodians should be aware of which identities require access to their assets and be able to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</si>
  <si>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Facilities or areas of facilities where assets that pose a higher risk to the function reside may have additional or stricter physical access controls. Additional scrutiny might mean that access requests are approved by more than one person or an individual with a higher level of authority than standard access requests. Additional monitoring might entail additional access logging requirements, additional surveillance of the environment, additional badging and escorting requirements for visitors. This may be implemented via an additional access factor(s), additional logging, or active monitoring by security guards. As an example, an organization may have a general badging system for facility access but also require a PIN to be entered for physical access to a portion of the facility.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</si>
  <si>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Constant change in the operational environment creates the potential that at any time the current level of physical access provided to persons (as reflected in access privileges) may not match the level of need based on current physical access requirements. The organization should define a schedule for regular review of physical access privileges to ensure that the requirements they have set for their assets are being implemented through proper assignment of physical access privileges and implementation of corresponding physical access controls.
Certain temporary events such as projects or incident responses may require granting situation-based privileged physical access. A physical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</si>
  <si>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Monitoring is done on physical access attempts, and any anomalies detected (such as unapproved access attempts) are tagged as requiring further review to determine whether they are indicators of cybersecurity events (rather than an error, for example).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</si>
  <si>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The activities in the ACCESS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(with relevant domain experience and sufficient on-boarding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</si>
  <si>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ACCESS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ACCESS domain practices can be performed as intended. The performance of this practice can be evaluated by determining whether any desired practices have not been implemented due to a shortage of resources.
These are examples of people involved in ACCESS domain activities:
· staff responsible for establishing identities and for authorizing and assigning roles to identities
· staff responsible for submitting access requests, and asset owners responsible for reviewing and approving access requests
These are examples of tools that might be used in ACCESS domain activities:
· access request and approval management systems and methods
· access privilege database systems
· tools, techniques, and methods for creating identity profiles, associating specific access privileges with roles, reviewing access privileges, and managing changes to identities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</si>
  <si>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ACCESS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ACCESS domain may contain
· responsibility, authority, and ownership for performing ACCESS domain activities, including requesting, approving, and providing access
· rules for access requests that originate from outside of the organization
· procedures, standards, and guidelines for approving and provisioning identity profiles, assigning roles to identities, assigning access privileges to roles, and other ACCESS domain activities
· requirements for the frequency of reviewing and updating identity repositories and reviewing credentials 
· time thresholds for deprovisioning identities
· procedures for the granting and management of exceptions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</si>
  <si>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ACCESS domain activities and that they are given the appropriate authority to act and to perform their assigned responsibilities.
These are examples of how to formalize responsibility and authority for ACCESS domain activities:
· defining roles and responsibilities in policies (see ACCESS-3c)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ACCESS domain tasks on outsourced functions
· including ACCESS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</si>
  <si>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ACCESS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ACCESS domain, skills and knowledge are needed for
· associating identities with roles and assign appropriate access privileges based on these
· managing identities in a manner appropriate for accessing each type of organizational asset
· tools, techniques, and methods used to manage and maintain identities 
· tools, techniques, and methods used to manage access privileges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</si>
  <si>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ACCESS activities to ensure they are being performed as described in plans, policies, and procedures for the ACCESS domain. Appropriate metrics should be developed and collected to detect deviations in performance and measure the extent to which ACCESS domain activities are achieving their intended purpose.</t>
  </si>
  <si>
    <t>There is a desired outcome for the cybersecurity architecture strategy and general agreement on how to achieve it. For example, the architecture strategy may be focused on preventing unauthorized access, and there is consensus on the design decisions concerning proposed authentication and authorization solutions.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</si>
  <si>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strategy is kept current and relevant. A cybersecurity architecture strategy for protecting legacy mainframe systems, for example, will likely be out of step with a cybersecurity program goal of accommodating secure mobile devices and an enterprise architecture goal of moving to the cloud and providing data as an enterprise-wide asset.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</si>
  <si>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documented so that it can be communicated to and reviewed by important stakeholders. The cybersecurity architecture supports reasoning about asset prioritization and important architectural safeguards concerning the interactions among IT and OT assets. For example, design decisions concerning trust boundaries need to be documented in terms of the architectural elements involved and the information exchanges among them. The cybersecurity architecture should include appropriate considerations for assets used in the delivery of the function or that may increase cyber risk to the function, including mobile assets, personal computing and networking equipment used for remote connectivity, field devices, VoIP, badging and other physical access systems, and digital signage.
Related Practices
· Input From: Implementing ASSET-1a, ASSET-1c, ASSET-2a, and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</si>
  <si>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There is sufficient oversight of the cybersecurity architecture or equivalent cybersecurity architecture governance function to prevent architectural drift—the discrepancy between the documented architecture and the implemented architecture. For example, proposed changes to the architecture are subject to review and approval, and exceptions are approved with knowledge of the risks and consequences.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</si>
  <si>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Visible and active sponsorship by senior management might include regular communications by senior management about the importance and value of the cybersecurity architecture, organizational support for establishing and implementing governance for cybersecurity architecture (such as an architecture review process),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</si>
  <si>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Select and document requirements for the appropriate level of confidentiality, integrity, and availability of IT, OT, and information assets. A common expression of these requirements are organizational policies associated with the selection and implement of controls for the organization’s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</si>
  <si>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cybersecurity architecture includes design decisions—tactics—to implement cybersecurity requirements defined in ARCHITECTURE-1f. For example, confidentiality—the requirement not to disclose sensitive information to unauthorized parties—may be realized by a control that ensures no credit card information is retained by a web-based user interface after a payment transaction has completed. As another example, confidentiality and integrity may be addressed by placing additional encryption controls on external connections such as cellular, satellite, or city fiber provided by an external entity. Selected controls are documented in the cybersecurity architecture.
Related Practices
· Input From: Implementing ARCHITECTURE-1f provides input that may be useful for implementing this practice.</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</si>
  <si>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</si>
  <si>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treated as a resource that helps maintain an organization’s security posture. Periodic evaluations of conformance to the cybersecurity architecture are a risk-reduction technique. For example, a proposed repurposing or virtualization of a server is a design decision that should be assessed for its effect on the architecture. Evaluations should include devices that may increase cyber risk to the function, such as mobile assets, personal computing and networking equipment used for remote connectivity, field devices, VoIP, badging and other physical access systems, and digital signage. Advanced cybersecurity techniques such as threat hunting and active defense may aid in identifying non-conforming systems or networks.
Related Practices
· Input From: Implementing ARCHITECTURE-1c provides input that may be useful for implementing this practice.</t>
  </si>
  <si>
    <t>Risk analysis output such as prioritized risk categories, and threat profile information such as targets in certain types of attacks, are potential sources of information on the likely architectural tactics needed to detect, resist, react to, and recover from attacks. To align the cybersecurity architecture with the threat profile, organizations may review the targeted assets, objectives, and attack methods that may be employed by threat actors and adjust the cybersecurity architecture accordingly. For example, maintaining an audit trail is a tactic to support accountability and recovery from attacks, and providing redundant servers is a tactic to support availability and business continuity.
Related Practices
· Dependency: Implementing this practice depends upon prior implementation of RISK-3d and THREAT-2e.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</si>
  <si>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design of the cybersecurity architecture should account for necessary requirements to support predefined states of operation that may need to be engaged by the organization. For example, monitoring requirements may need to be built into the architecture to help support decisions to shut down assets if there are indicators of a potential outage. As another example, if a safety-related incident occurs and a temporary elevation of privileges is required, the system could automatically increase the verbosity of logging.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</si>
  <si>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Protections are implemented that meet the desired outcomes in the cybersecurity architecture strategy. In the context of the ARCHITECTURE domain, the implementation of these protections are based upon standardized requirements that are documented in a cybersecurity architecture. Since this practice may be performed in an ad hoc manner, they may in general align with these requirements, but may not be implemented according to a documented process or procedure.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</si>
  <si>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is a minimal approach, ranging from firewalls to remote access servers (a.k.a. jump boxes). Segmentation is an architectural tactic that provides a first line of defense aimed at containing the spread of attacks and preventing traversal of bad actors across systems (e.g., Web-facing systems, IT systems, and OT systems). Segmentation may include separation, implementation of trust zones, implementation of demilitarized zones (DMZs), or other architectural tactics.
Related Practices
· Input From: Implementing ASSET-1c and ASSET-1d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</si>
  <si>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protections should be designed to enforce defined controls based on different asset types. The decision to implement stricter controls may be based on factors like the trust of certain asset types or the sensitivity of information that may be accessed by an asset type. For example, remote connections could present greater risk and would be subject to additional protections. Alternatively, IT assets that only operate on the internal network may be more trusted and therefore require less rigorous network protections.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</si>
  <si>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ARCHITECTURE-2b to include assets important to delivery of the function.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</si>
  <si>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segments should be designed to separate activities that present a greater risk to the organization. For example, the administration of network infrastructure should be done on a separate management network that is restricted to only specific administrative accounts and uses stronger authentication techniques like multifactor authentication. Similarly, the organization may restrict management of OT devices to specific workstations on the same logical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</si>
  <si>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include capabilities to monitor, analyze, and control network traffic. Different security zones may require increased levels of network protections based on cybersecurity requirements. For example, if the organization has a network segment for devices that connect via a guest Wi-Fi access point, network traffic may not be heavily monitored but there would be increased control to ensure it does not cross over to the internal network. As another example, a management network may be heavily monitored, actions performed on the network may be subject to increased analysis, and access may be strictly controlled.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</si>
  <si>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should include capabilities to monitor, analyze, and control web traffic and email. The web and email are common vectors that attackers use to attempt to gain credentials or other sensitive information from users. Phishing and watering hole attacks are commonly used to distribute malware or obtain user credentials that are leveraged in the early stages of the kill chain. The organization may consider protections such as monitoring links and attachments in emails, quarantining suspicious downloads, and using DNS filtering to reduce the chance of attackers using these attack vectors to gain a foothold on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</si>
  <si>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ARCHITECTURE-2d to include all assets.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 the characteristics of the network (e.g., guest wireless network)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It is important to note, there are several ways to implement this practice including application of a zero trust model.
Related Practices
· Input From: Implementing ARCHITECTURE-1f and ASSET-1f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</si>
  <si>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The cybersecurity requirements of certain assets may require isolation through logical or physical segmentation from other organizational networks. In addition, these networks should include an independent authentication scheme that is not shared with other organizational systems. An organization may utilize this type of segmentation for critical OT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</si>
  <si>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OT systems should be architected in such a way that they are able to continue operations when there is an outage or disruption to IT systems. The organization should not only implement manual backup processes, but these processes should be tested to ensure that they function as expected.
OT systems refer to assets that operate on the OT network segment. These assets might resemble traditional IT assets, except that they support OT operations. When considering this practice, be aware that OT systems are sometimes dependent on IT systems that operate on a separate IT network segment. The intent in this practice is to ensure that service delivery or production activities supported by OT systems can be sustained if IT systems are unavailable for any reason.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</si>
  <si>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connections should be controlled by the organization at the device level. This may be achieved through a solution like network access control that does not allow devices that do not meet specific security requirements to connect to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</si>
  <si>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the implementation of architectural tactics such as network segmentation (ARCHITECTURE-2a) and restricting network to authorized devices (ARCHITECTURE-2k). The cybersecurity architecture may include monitoring that enables the organization to detect if an asset is compromised and isolate it on a logically separate network. This could enable incident responders to perform analysis on the system in a safe environment, while not impacting other production networks.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</si>
  <si>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Cybersecurity controls are implemented to manage the risks associated with unauthorized and/or inappropriate levels of access to IT, OT, and information assets, including physical assets. Logical controls may be administrative (e.g., policies, procedures), operational (e.g., system maintenance, capacity management), and technical (e.g., authentication schemes, system logging). Physical controls may also be administrative (e.g., policies, procedures), operational (e.g., fences, locks, signage), and technical (e.g., electronic badge readers, motion detectors, entry point logging).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</si>
  <si>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Endpoint protections refer to cybersecurity controls applied directly to IT and OT assets. These controls should be focused on prevention of endpoint security risks such as exploits, attacks and inadvertent data leakage caused by human error. Endpoint protections may include configuration hardening, configuration policies and rules, endpoint detection and response software, anti-malware software, monitoring software agents, data loss prevention tools, host-based intrusion detection and firewalls, and other protections.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</si>
  <si>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Accounts should be created and configured consistent with the principle of least privilege. The principle of least privilege is a security requirement that establishes limitations on authorized users only to the privileges they require to perform assigned tasks in accordance with their job responsibilities and roles and nothing more. The principle of least privilege also applies to information system processes, ensuring that the processes operate at privilege levels no higher than necessary to accomplish required organizational missions and/or functions. 
In the context of this practice, it is imperative that organizations also apply the principle of least privilege when designing, developing, and implementing IT and OT systems, and ensuring that the mechanisms and controls used to implement the principle of least privilege are feasible and operate as designed. The design and construction of Zero Trust architectures, for example, must establish the principle of least privilege as a key requirement to meet the key objectives of this authentication approach.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</si>
  <si>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Assets should be configured to provide only essential capabilities and to restrict unnecessary functionality. For example, if a system is configured to operate as an email server, ports not associated with this service should be closed and applications/services should be disabled if they do not support the sending and receiving of email.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</si>
  <si>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Secure configuration of assets should be considered prior to deployment in a production environment where feasible. The organization should consider measures such as applying patches, enabling host-based protections, configuring logging to support higher-level analysis, and disabling unnecessary default accounts prior to deploying an asset.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</si>
  <si>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Security applications should be an element of device configuration where feasible. The organization should consider protections such as endpoint detection and response solutions that monitor and respond to malicious activity and provide logs to a higher level analysis platform. Host-based firewalls are another consideration for device configuration as they can be configured to allow only essential communication.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</si>
  <si>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Removeable media should be controlled and restricted as necessary to reduce risk. The organization may consider technical controls to restrict the use of removeable devices on systems where there is not a business purpose, operational controls that restrict use of removeable media by policy, or a combination of both.</t>
  </si>
  <si>
    <t>This practice extends the architectural tactics for cybersecurity controls beyond assets that are important to the delivery of the function to include all assets used for the delivery of the function. The practice also requires that cybersecurity controls be implemented at the asset level where feasible. Compensating controls should be implemented in situations where an asset does not support cybersecurity controls at the asset level to sufficiently reduce risk. For example, if an asset does not support encrypted communications, no direct connections should be permitted with the device and all communications should be routed through an intermediary device.
Related Practices
· Input From: Implementing ASSET-1f and ASSET-2f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</si>
  <si>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Maintenance and capacity management support operational goals by helping to ensure the availability of assets important to the delivery of the function. Organizations should plan for adequate maintenance to be performed with as little impact on operations as possible. This may include performance of preventative maintenance to avoid unanticipated equipment failure, as well as the scheduling of maintenance for planned outage windows or other off-peak operational hours. Capacity management planning requires an understanding of future operational needs of the organization and adequate budget, equipment, and tools to meet those needs. This may require advanced planning and engagement with budgeting processes and organizational leadership to develop and communicate appropriate justification for necessary resources.</t>
  </si>
  <si>
    <t>Protection of the operating environment is important for continued operation of assets used for the delivery of the function. Physical and environmental protections should be implemented that support the sustainability of the operating environment. Consideration of these requirements will help prevent instability of the function or other cascading impacts.</t>
  </si>
  <si>
    <t>Assets designated as higher priority through the prioritization process in ASSET-1c likely pose a greater risk to the function or process sensitive data and should be subject to more rigorous cybersecurity controls. ARCHITECTURE-1c notes that a cybersecurity architecture would be in alignment with additional security objectives for higher priority assets. Examples of more rigorous cybersecurity controls include enhanced monitoring of access, additional authentication factors, or a change management process with additional testing and approvals.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</si>
  <si>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Through the lifecycle of an asset, it may be necessary to change or update the firmware for reasons such as enabling specific functionality or improving performance. Where possible, the organization should carefully test changes to firmware prior to deployment, because these changes could also cause unanticipated behavior of the asset or other connected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</si>
  <si>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In addition to the secure configuration measures in ARCHITECTURE-3e, the organization should implement controls to prevent the execution of unauthorized software and code. The organization may use a blocklist policy to explicitly define applications that are not permitted or use an allowlist policy that specifies a limited set of applications that are permitted. Additionally, the organization may choose to block the execution of code such as JavaScript or macro code on assets.</t>
  </si>
  <si>
    <t>Secure software development practices are codified in several frameworks such as, the NIST Secure Software Development Framework (SSDF), Building Security In Maturity Model (BSIMM), or the Open Web Application Security Project (OWASP). Selection of secure development practices from established frameworks should include consideration of the organization's operational needs, risk appetite, and the threat environment. Security should be a consideration in each phase of the software development lifecycle, including requirements definition, design, development, testing, and maintenance.
Organizations should also consider the risks inherent in the use of less formal software development processes, such as no-code development platforms. For example, open-source content management systems typically have templates and other plugins that are created by third parties and could introduce risk to the organization.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</si>
  <si>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organization may enforce secure software development practices with vendors through various means such as contractual requirements and technical testing of vendor code.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This can be done by observing the behavior of the application and inferring the vendor’s coding practices, or by running some tests to uncover insecure practices such as buffer overflow, SQL injection, and poor authentication. Beyond that, the cybersecurity architecture can facilitate the integration and interoperability of procured system components (for example, by providing secure interfaces to third-party software).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</si>
  <si>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Prior to deployment of software on an asset, configuration settings should be reviewed to ensure that they align with cybersecurity requirements for the asset. Misconfiguration of software could introduce vulnerabilities that could be leveraged by an attacker.</t>
  </si>
  <si>
    <t>This practice extends the architectural tactics for secure software development practices noted at MIL1. This practice requires that secure software development practices are used for all software that is developed in-house.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</si>
  <si>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This practice extends the architectural tactics for selection of procured software noted at MIL1. This practice requires that the organization consider the software development practices of vendors for all procured software.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ARCHITECTURE-4b).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</si>
  <si>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New and revised applications may introduce changes to the interfaces, behavior, and interactions of cybersecurity architectural elements. Such changes are subject to review and approval by an architecture review board or similar authoritative organizational entity.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</si>
  <si>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authenticity of software, particularly software downloaded from the internet, should be verified prior to execution within organizational systems. The authenticity of software can be verified by ensuring that it is digitally signed or by comparing a hash of the software to one published by the vendor. Firmware should also be verified for authenticity through similar steps like comparing a hash of the binary to one provided by the vendor.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</si>
  <si>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Software security testing provides validation and verification that the software performs as expected under normal operating conditions and does not contain control weaknesses or vulnerabilities that could pose additional risk to the organization. 
Security testing should be a consideration in each phase of the software development lifecycle, including requirements definition, design, development, testing, and maintenance.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t>
  </si>
  <si>
    <t>Authentication techniques (e.g., credential management, digital certificates, biometric identification, multifactor authentication), authorization techniques (e.g., access control mechanisms), and protection techniques (e.g., encryption and data masking) are typical architectural tactics for protecting sensitive data at rest. Applying multiple techniques is not required for implementation of this practice. Data at rest may include data stored within dormant virtualized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</si>
  <si>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Information can be categorized (as referenced in ASSET-2c) according to several security considerations including sensitivity, value, criticality, or legal requirements. This practice extends the architectural tactics for data at rest noted in ARCHITECTURE-5a, such as authentication (e.g., credential management, digital certificates, biometric identification, multifactor authentication), authorization (e.g., access control mechanisms), and protection (e.g., encryption and data masking). Architectural data protection tactics may also include, for example, the use of a secure data access layer instead of permitting direct access to data stores.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</si>
  <si>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Cryptographic protocols and data masking are examples of typical architectural tactics for protecting sensitive data in transit and promoting secure data sharing. Depending on the data category, additional protections such as the use of a virtual private network may be necessary.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</si>
  <si>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This practice builds on ARCHITECTURE-5a, ARCHITECTURE-5b, and ARCHITECTURE-5c by introducing cryptographic controls. The cybersecurity architecture supports the establishment and maintenance of cryptographic controls for protection of data at rest or in transit. This includes the selection, retirement, and replacement of cryptographic controls to keep pace with changes in technology (such as quantum computing). It embodies design decisions and rationales about the desired level of encryption. For example, some cryptographic algorithms perform better than others, and so there are tradeoffs concerning strength of encryption versus system performance and ease of maintenance. There are also design considerations for data at rest, such as full disk encryption, file-based encryption, and container-based encryption. Data at rest may include data stored within dormant virtualized assets. The term "selected data categories" is used in this practice to signify that organizations should explicitly select the types of data that are required to be encrypted during transit. For example, the organization may elect not to encrypt OT signals on an isolated network but may require encryption for all data in transit in a web-facing application.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</si>
  <si>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architectural tactics for management of public/private key pairs and certificates include operating system and browser-supported key stores, remote key servers, and cryptographic tokens and smart cards. Maintenance of key management infrastructure includes consideration of changes in technology that may impact security (such as quantum computing).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</si>
  <si>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restrict the exfiltration of data include architectural tactics such as authentication and authorization, restricting remote access (including restricting use of cloud services), and monitoring user activity (e.g., for high-volume uploads of data to external systems).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</si>
  <si>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protect data in the event of physical asset loss include encryption (e.g. full disk encryption) or applications that would allow the organization to initiate a remote erasure of the data on the device. Implementation of these controls should be based on the categories of data that are stored on a device.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</si>
  <si>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For example, the cybersecurity architecture enforces the use of cryptographic controls such as digital certificates and rejects software or firmware updates that have not been cryptographically signed.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
· The practices in the third progression include: ARCHITECTURE-5a, ARCHITECTURE-5b, ARCHITECTURE-5c, ARCHITECTURE-5d, ARCHITECTURE-5e, ARCHITECTURE-5f, ARCHITECTURE-5g, ARCHITECTURE-5h.</t>
  </si>
  <si>
    <t>The activities in the ARCHITECTURE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procedures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</si>
  <si>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ARCHITECTURE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ARCHITECTURE domain practices can be performed as intended. The performance of this practice can be evaluated by determining whether any desired practices have not been implemented due to a shortage of resources.
These are examples of people involved in ARCHITECTURE domain activities:
· staff responsible for developing cybersecurity architecture strategy
· staff responsible for evaluating conformance of the organization’s systems and networks to the cybersecurity architecture
· staff involved in designing and implementing network segmentation strategies
· staff responsible for establishing and maintaining cryptographic controls 
These are examples of tools that might be used in ARCHITECTURE domain activities:
· security testing (dynamic testing, fuzz testing, etc.) tools and methods
· tools and methods for conducting data controls validation
· key management tools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</si>
  <si>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ARCHITECTURE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ARCHITECTURE domain activities may contain
· responsibility, authority, and ownership for performing ARCHITECTURE domain activities, such as conducting architectural reviews and managing key management infrastructure
· requirements for adhering to the cybersecurity architecture
· procedures, standards, and guidelines for implementing network segmentation
· procedures, standards, and guidelines for implementing a defined software development process
· requirements for the frequency of architectural reviews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</si>
  <si>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ARCHITECTURE domain activities and that they are given the appropriate authority to act and to perform their assigned responsibilities. 
These are examples of how to formalize responsibility and authority for ARCHITECTURE domain activities:
· defining roles and responsibilities in policies (see ARCHITECTURE-5c)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ARCHITECTURE domain tasks on outsourced functions
· including ARCHITECTURE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</si>
  <si>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ARCHITECTURE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ARCHITECTURE domain, skills and knowledge are needed for
· designing a cybersecurity architecture 
· evaluating conformance of systems and networks to the cybersecurity architecture 
· managing key management infrastructure
· implementing network segmentation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</si>
  <si>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ARCHITECTURE activities to ensure they are being performed as described in plans, policies, and procedures for the ARCHITECTURE domain. Appropriate metrics should be developed and collected to detect deviations in performance and measure the extent to which ARCHITECTURE domain activities are achieving their intended purpose.</t>
  </si>
  <si>
    <t>Assets derive their value and importance through their association with the aspects of the function's operations that they support. Identifying and inventorying high-value IT and OT assets helps enable selection and application of appropriate controls. At MIL1, the inventory may be produced in an ad hoc manner. Organizations should consider the different kinds of IT and OT assets that may be within the scope of the self-evaluation, such as:
· virtualized assets
· regulated assets
· assets managed by a third party
· software
· bring your own device (BYOD) assets
· cloud assets (public, hybrid, or private service, software as a service, platform as a service, and infrastructure as a service, etc.)
· mobile assets
· field assets
· assets connected through different networks or communications technologies (e.g., telephone modem, cellular)
· network and communications assets
· backup, spare, and redundant assets, including dormant virtualized assets
· non-operational assets, assets undergoing repair, assets undergoing maintenance
· assets reliant on specific infrastructure such as wireless networks, positioning navigation and timing services, and the Global Position System
· assets that may be considered to be part of the Internet of things or industrial Internet of things
· assets that have the potential to be untracked, unclaimed, or otherwise overlooked, such as legacy assets, communications equipment, and assets supporting multiple groups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</si>
  <si>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Assets within the function are those that the organization considers as the potential target of the tactics or goals of a threat actor. When considering assets that should be given this designation it is helpful to consider assets that a threat actor might use to accomplish their end-goal, such as 
· public-facing assets that may serve as an initial access point 
· individual assets that would allow lateral movement within an organization’s network
· assets with administrative rights that would enable privilege escalation
Note that identification of this set of assets should be based on an assessment of risk and could be informed by an understanding of the organization’s exposure to threats and vulnerabilities, to the extent that these are known.
A threat objective describes the potential action or tactic of a threat actor to achieve a particular outcome or goal by leveraging the assets within the function. The outcome or goal of the threat objective is to negatively impact the organization. Threat objective examples may include data manipulation, IP Theft, damage to property, denial of control, loss of safety, or operational outage. 
A threat profile for an asset may include one or more threat objectives which may change over time or in different situations. 
Threat objectives are contextual to the organization and the assets within the function. For example, an organization that does not process confidential data may not be concerned about data theft but may be very concerned about an incident that causes an operational outage. Additionally, threat actors may leverage multiple tactics or techniques like those defined in the MITRE ATT&amp;CK frameworks (for Enterprise or Industrial Control Systems) to achieve their goals. 
Knowledge of potential threat actors, their threat objectives, and the tools and tactics they may use to achieve their goals should inform the identification of assets within the function.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</si>
  <si>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Prioritization of assets is important for many cybersecurity and operational activities, such as incident response, risk management, threat management, and cybersecurity architecture planning. There are multiple approaches for asset prioritization: forced ranking (sequential list), tiered ranking (e.g., all assets dealing with the flow of gas are tier 1, assets related to efficiency and monitoring are tier 2, and non-critical functions such as public relations and marketing are tier 3). Tiers should be based on defined criteria, such as importance of the asset to the function (e.g., safety, criticality of the asset to the delivery of the function, scarcity of the asset, how dependent other assets are on this asset) or the sensitivity of the data stored or processed by the asset. Prioritizations should be documented and ideally be agreed on by all involved stakeholders. They also should be communicated throughout the organization for use in incident response, risk management, and other relevant activities. As an example, virtualized assets may present increased risk due to issues such as asset sprawl and their unique characteristics (ease of capturing snapshots and storage of dormant virtual machines as files) and thus may pose higher risk to the function. Whatever approach is used, the importance of the asset to the delivery of the function should be one of the prioritization criteria used.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</si>
  <si>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The possibility of an asset being leveraged to achieve a threat objective is added to the criteria for prioritizing IT and OT assets. It is important to consider that a threat actor may have multiple objectives and that those objectives may change over time or in different situations. Including additional criteria beyond those that are used for assets that are important to the delivery of the function will enable a more comprehensive prioritization of the risks to, and impacts associated with, IT and OT assets.
Related Practices
· Input From: Implementing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</si>
  <si>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Inventory attributes are details about assets that are included in asset inventories to enable management and consistent use of the assets. Including necessary information about assets to support cybersecurity program activities helps ensure that that information is available during periods of operational stress and does not have to be collected while in a state of crisis. For example, incident responders will be able to easily identify the priority, criticality, and location of machines that are affected by a bricking event and have to be replaced. Also, inventory attributes can be used to indicate aspects of assets that may require special attention or treatment, such as systems that use artificial intelligence or machine learning. Examples of potential inventory attributes include physical locations, network locations, importance to delivery of the function, impact if breached, end of life dates, end of support dates, operating system, firmware, versions.
Related Practices
· Input From: Implementing ASSET-1a and ASSET-1b provides input that may be useful for implementing this practice.</t>
  </si>
  <si>
    <t>This practice expands the inventory scope of ASSET-1a. Any IT and OT asset that is related to the delivery of the function should be identified and inventoried, along with its attributes.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firm, a simple spreadsheet may be used for the inventory. For larger, more complex firms, more sophisticated methods such as dedicated asset inventory application are appropriate. Organizations may consider implementing tools for identifying what devices are connected to networks and identifying new unexpected connections. 
Organizations should consider the different kinds of IT and OT assets that may be within the scope of the self-evaluation, such as:
· virtualized assets
· regulated assets
· assets managed by a third party
· bring your own device (BYOD) assets
· cloud assets (public, hybrid, or private service, software as a service, platform as a service, and infrastructure as a service, etc.)
· mobile assets
· field assets
· backup, spare, and redundant assets, including dormant virtualized assets
· assets reliant on specific infrastructure such as wireless networks, positioning navigation and timing services, and the Global Position System
· assets that may be considered to be part of the Internet of Things or Industrial Internet of Things
Inventory refers to a complete listing and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Asset discovery technologies are increasing in capability and availability and may be leveraged to accomplish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</si>
  <si>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The inventory of assets and significant components should be updated and maintained as assets change throughout their lifecycle to ensure the inventory is complete and accurate. Ensuring that the asset inventory is current might involve change management procedures that require inventory updates any time assets are swapped out or significantly altered. The organization might also conduct inventory reviews, both periodically (such as quarterly or yearly) and based on events (such as changes in organizational structure, major changes in technology infrastructure, and the acquisition and consolidation of another business). Organizations may consider implementing tools that may enable automated asset discovery and provide a more real-time understanding of inventories.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</si>
  <si>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Data is permanently removed (that is, deleted in a way that makes data recovery impossible) from IT assets (computers, scanners, copiers, printers, etc.) and OT assets before they are reused or released for disposal. Selection of data removal and destruction techniques should be commensurate with the organization’s cybersecurity requirements. Data removal techniques, including clearing, purging, cryptographic erase, de-identification of personally identifiable information, and destruction, prevent the disclosure of information to unauthorized individuals when such media is reused. Destruction of data might also be achieved through destruction of the media on which it is stored (such as physical destruction of a hard drive). Assets such as mobile devices that are more likely to change location or ownership may require additional activities to ensure data is not accessed by unauthorized individuals. This may include full disk encryption of laptops or remote data removal for mobile devices. Additionally, consider assets that may be out of the direct control of the organization for maintenance, dormant virtual machines, virtual machine backups, and virtual machine snapshots, which may include sensitive data and should be destroyed when no longer needed.</t>
  </si>
  <si>
    <t>Assets derive their value and importance through their association with the aspects of the function's operations that they support. Identifying and inventorying high-value information assets helps enable selection and application of appropriate controls. High-value assets may also include information assets that may create financial, regulatory, or liability risks, such as PII, sensitive operational information, and confidential business information. Organizations should consider the different kinds of IT and OT assets that may contain information that is important to the function, such as:
• virtualized assets (including dormant and backup assets)
• regulated assets
• cloud assets
• bring your own device (BYOD) assets
• field assets
• mobile assets. 
Organizations should also consider different potential sources of high value information, such as:
• information located off-premises
• stored or archived information
• backup data
• information managed by a third party
• information within different classification or sensitivity levels
At MIL1, the inventory may be produced in an ad hoc manner.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</si>
  <si>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These are assets that may be used in the pursuit of the tactics or goals of a threat actor. It is important to consider that a threat actor may have multiple objectives and that those objectives may change over time or in different situations. Achievement of a threat objective may not cause immediate harm to an organization but would increase the likelihood of the realization of a cyber risk. Identification of assets within the function that may be leveraged to achieve a threat objective should focus on the techniques used by threat actors and the potential for those techniques to be applied to the organization’s assets. An example of assets within the function that may be leveraged to achieve a threat objective is information such as personally identifiable information that may cause harm to the organization or its stakeholders if lost, stolen, or disclosed.
Note that identification of this set of assets should be based on an assessment of risk.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</si>
  <si>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Categorization of assets is important for many cybersecurity and operational activities, such as incident response, risk management, threat management, and cybersecurity architecture planning.
Information should be categorized according to its sensitivity, value, criticality, interdependencies with other assets, legal requirements, whether the data is collected by, held by, or shared with a third party, or other scheme, including any scheme that is required by regulation or other compliance factor. Categorization provides another level of important description to an information asset that may affect strategies to protect and sustain it. 
These are examples of categorization schemes:
· Confidential, Secret, Top Secret
· Regulated, Unregulated, Public
· Restricted, Private, Public
Whatever scheme is used, the importance of the asset to the delivery of the function should be considered.
Additionally, when identifying categories, consider that many cybersecurity activities generate information assets that need to be protected, such as configuration baseline information, risk registers, and even asset inventories themselves.
Related Practices
· Input From: Implementing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ASSET-2c, ASSET-2d.</t>
  </si>
  <si>
    <t>The possibility of an asset within the function being leveraged to achieve a threat objective is added to the criteria used for categorizing information assets. Consideration for the way an asset may be utilized by a threat actor will enable a more comprehensive prioritization of the risks to, and impacts associated with, IT and OT assets. It is important to consider that a threat actor may have multiple objectives and that those objectives may change over time or in different situations.
Related Practices
· Progression: This practice is part of a practice progression. Practice progressions are groups of related practices that represent increasingly complete or more advanced implementations of an activity. The practices in this progression include: ASSET-2c, ASSET-2d.</t>
  </si>
  <si>
    <t>Information asset inventory attributes are details about assets that are included in asset inventories to enable management and consistent use of the assets. Including necessary information about assets to support the cybersecurity program strategy helps ensure that that information is available during periods of operational stress and does not have to be collected while in a state of crisis. For example, response to and recovery from a cybersecurity incident may be expedited if the information asset inventory provides the location of backups for information assets that are important to the delivery of the function (e.g., SCADA set points).Additionally, organizations should consider the different kinds of assets that may be within the scope of the evaluation, such as virtualized assets, regulated assets, cloud assets, and mobile assets.
Related Practices
· Input From: Implementing ASSET-2a provides input that may be useful for implementing this practice.</t>
  </si>
  <si>
    <t>This practice expands the inventory scope of ASSET-2a. The level of detail at which information assets are documented in the inventory should be determined with consideration for the importance and sensitivity of the asset to the organization. In many cases, it may be beneficial to consolidate types of information assets into a single entry in the information asset inventory. For example, employee-created assets residing on individual workstations (such as files or databases) may not warrant separate entries in the information asset inventory, unless they have special or critical value to the delivery of the function.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organization, a simple spreadsheet may be used for the inventory. For larger, more complex organizations, more sophisticated methods such as a dedicated asset inventory application is appropriate.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</si>
  <si>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 inventory of information assets should be updated and maintained as assets change throughout their lifecycle to ensure the inventory is complete and accurate. Ensuring that the information asset inventory is current might involve change management procedures that require inventory updates any time assets are significantly altered. The organization might also conduct inventory reviews, both periodically (such as quarterly or yearly) and based on events (such as changes in organizational structure, major changes in critical systems, and the acquisition and consolidation of another business).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</si>
  <si>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In this practice, sanitization refers to the removal of sensitive data from an asset in preparation for its reuse. For example, sanitization might involve removing customer-specific information from a slide presentation so that it can be used again. This should be completed in a manner that prevents the disclosure of information to unauthorized individuals when assets are reused. 
By contrast, destruction refers to data removal so that it cannot be recovered. This involves permanent removal (that is, deletion in a way that makes recovery impossible, such as cryptographic erase, de-identification of personally identifiable information (PII), and destruction) from IT assets and OT assets when it is no longer needed. The organization must determine which end-of-life actions are appropriate for information assets and create procedures to ensure compliance with retention guidelines that establish when information assets should be retired. . Procedures should include all possible locations where copies of the information might be stored, including system logs.</t>
  </si>
  <si>
    <t>Establishing a baseline for OT, IT, and information assets provides a foundation for managing the integrity of assets as they change over their lifecycle. Establishing point-in-time captures of assets (configuration items) ensures that these assets can be restored to an acceptable form when necessary—after a disruption, when an unauthorized modification has occurred, or under any circumstances where integrity is suspect and provides a level of control over changes that can potentially disrupt the assets’ support of organizational services.
Organizations may consider integrity checking mechanisms (manual or automatic) when performing point-in-time captures of assets and asset configurations. Using integrity checking mechanisms to verify point-in-time captures prior to restoration can help ensure they are viable and available.
Documented policies and procedures for the configuration or maintenance of baselines are not required to implement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</si>
  <si>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has procedures in place to ensure that established configuration baselines are applied to assets when they are deployed and restored. These baselines (also referred to as standard builds) support the deployment of assets in a controlled manner.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</si>
  <si>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As part of the cybersecurity architecture, the organization selects and documents requirements for the appropriate level of confidentiality, integrity, and availability of IT, OT, and information assets. These requirements may then be used to drive the development of cybersecurity controls to be applied to assets and systems (such as configuration baselines, network protections, software security). Configuration baseline hardening guidelines, such as the Center for Internet Security Benchmarks or the Department of Defense Security Technical Implementation Guides (STIGs), may provide a starting point for selecting configuration settings that achieve cybersecurity architecture requirements.
Related Practices
· Dependency: Implementing this practice depends upon prior implementation of ARCHITECTURE-1f.
· Input From: Implementing ARCHITECTURE-3f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</si>
  <si>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has a defined schedule for reviewing baselines regularly and updating them as needed to ensure they continue to reflect appropriate security and functional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</si>
  <si>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Organizations should monitor asset configurations to ensure that they continue to conform to baselines over time after their deployment. Monitoring for consistency can be done through automated means, such as using a scanning tool that compares the baselines of connected assets to established configuration baselines, or by conducting periodic audits of assets to determine whether unauthorized changes have been made. Tools can also be used to automatically revert assets to baselines.
Automated configuration management or monitoring tools may enable more efficient tracking of asset configurations. Tools that are able to span physical, virtual, mobile, hybrid, and other technology environments should be considered to help ensure adequate coverage of IT and OT assets. These tools may be optimized for specific products. When selecting automation tools, stakeholders with adequate training and experience should be engaged early and careful consideration should be given to ensuring the appropriate fit between automation tools and the products they are intended to integrate with.
Data integrity tools (such as cryptographic checksums) may help in the detection of unauthorized changes to configuration settings, especially when managing virtualized assets. As an example of this, an organization may implement file integrity checks for virtualization platforms to be performed upon boot up and confirm that no unauthorized changes have occurred.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</si>
  <si>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All proposed changes to inventoried assets are evaluated to understand their priority, benefits, risks, and impacts to functionality and security on the functions they support. Consider that these may differ across different kinds of IT, OT and information assets, such as virtualized assets, regulated assets, assets managed by a third party, bring your own device (BYOD) assets, cloud assets, mobile assets, field assets, assets reliant on specific infrastructure such as wireless networks or the Global Position System, and assets that may be considered to be part of the Internet of Things or Industrial Internet of Things.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</si>
  <si>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Any changes made to an inventoried asset are captured in a format that can be easily referenced during troubleshooting or incident response activities. Changes may include the alteration of settings such as routing and port configurations in network devices, the addition or removal of components, and modification of access privileges. Some of the attributes that should be captured include date and time of the change, who made the change, the assets affected by the change, and a description of any risks associated with the change.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</si>
  <si>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The organization should define the required information that should be documented when performing changes to IT and OT assets. The requirements should consider what information may be necessary for activities such as troubleshooting or incident response. Additionally, the organization should consider the maintenance of these requirements based on changes to the operating environment.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</si>
  <si>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Changes to assets should be tested to ensure continuity of the assets and functions they affect prior to implementing the changes across the enterprise. When possible, testing of proposed changes should be conducted in a test environment or a low-risk production environment. Testing may include stress testing, confirmation that changes were implemented, operability, and load testing. Additionally, organizations may consider whether controls preventing unauthorized changes are necessary for specific types of assets. For example, digital or hardware programming switches should be placed in a mode that does not allow programming during routine operations.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</si>
  <si>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Procedures and tools used to update assets should incorporate appropriate controls to ensure that unintentional or intentional vulnerabilities or misconfigurations are not introduced as part of asset change processes. This may include use of secure communications protocols, verification methods, such as digital signatures, or other controls.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</si>
  <si>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This practice describes the development of an ability to roll back changes after they have been applied. This may be achieved through manual or automated methods. This enables an organization to revert to a known good state in the event that a change creates unforeseen or unintended operational or security consequences that cannot be addressed through other means.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</si>
  <si>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Organizational and operational conditions are continually changing, resulting in changes to staff, to the content and use of data, to technology, and so on. These changes can impact important assets throughout their lifecycles. Change management practices should not be limited to changes to operationally deployed assets but should encompass all phases of the lifecycle, including acquisition, deployment, and retirement. 
To this end, the organization must define and manage the process for keeping the asset inventory current and ensure that changes to the inventory do not result in gaps in strategies for protecting and sustaining assets. Also, the organization must actively monitor for changes that significantly alter assets, identify new assets, and call for the retirement of assets for which there is no longer a need or whose relative value has been reduced.
Consider that different types of technologies (such as virtualized assets and cloud assets) may have unique lifecycle stages and other distinctive aspects that impact how change management should be implemented.</t>
  </si>
  <si>
    <t>Changes to an asset used in multiple services can meet an immediate need but cause a problem in other applications. Changes should be evaluated in a test environment to identify any impact of the proposed change on other assets and systems. Cybersecurity impact might include any effect on availability of an asset to authorized users, any weakening of protections, or unintended alterations of access control lists. For example, if a vendor pushes a new version of an operating system, the new OS should be tested in a controlled environment to determine whether any applications or services would be affected.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</si>
  <si>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If tests for cybersecurity impact prior to deploying asset changes reveal that cybersecurity requirements (confidentiality, integrity, and availability) will be affected, those impacts should be described in change logs when the assets are changed. For example, if IP addressing schemes are changed within a network appliance, the change log should say something about how the availability of connected devices might be affected.
Related Practices
· Input From: Implementing ARCHITECTURE-1f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ASSET-4b, ASSET-4c, ASSET-4i.</t>
  </si>
  <si>
    <t>The activities in the ASSET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</si>
  <si>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ASSET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ASSET domain practices can be performed as intended. The performance of this practice can be evaluated by determining whether any desired practices have not been implemented due to a shortage of resources. 
These are examples of people involved in ASSET domain activities:
· staff responsible for developing and maintaining the asset inventory, including inventory attributes
· staff responsible for configuration management and change management of assets
· owners and custodians of assets
These are examples of tools that might be used in ASSET domain activities:
· asset inventory database management systems
· asset change management software, such as IT automation and orchestration tools for improving the efficiency and consistency of change management activities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</si>
  <si>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ASSET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ASSET domain may contain
· responsibility, authority, and ownership for performing ASSET domain activities, including collecting and documenting asset inventory information
· guidance on asset inventory updating, reconciliation, and change control
· procedures, standards and guidelines for documenting inventory attributes
· responsibility, authority, and mechanisms for protecting information generated in ASSET domain activities (such as inventory information and configuration baseline information) from unauthorized access or dissemination
· requirements for the frequency of inventory updates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</si>
  <si>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ASSET domain activities and that they are given the appropriate authority to act and to perform their assigned responsibilities.
These are examples of how to formalize responsibility and authority for ASSET domain activities:
· defining roles and responsibilities in policies (see ASSET-5c)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ASSET domain tasks on outsourced functions
· including ASSET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</si>
  <si>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ASSET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ASSET domain, skills and knowledge are needed for
· developing criteria to use in prioritizing IT and OT assets
· categorizing information assets
· establishing, implementing, and maintaining asset inventories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</si>
  <si>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ASSET activities to ensure they are being performed as described in plans, policies, and procedures for the ASSET domain. Appropriate metrics should be developed and collected to detect deviations in performance and measure the extent to which ASSET domain activities are achieving their intended purpose.</t>
  </si>
  <si>
    <t>The organization develops, implements, and maintains a cybersecurity program strategy that, in its simplest form, includes a list of cybersecurity objectives and related actions, activities, and tasks and a plan to implement them. For a C2M2-based program, areas of activity in the strategy could align with C2M2 domains and objectives. For example, one area of activity would be identifying and responding to cyber risks that affect the function’s assets and services. Further detail would describe how this activity is to be accomplished (again, aligning with C2M2 practices, but providing more details about how the practices are to be implemented in the function, such as use of a particular risk management framework).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</si>
  <si>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In its simplest form, the cybersecurity program strategy should include a list of goals and objectives and at least a high-level plan for the actions, activities, and tasks that must be performed to meet them. These objectives should support the achievement and ongoing improvement of an appropriate cybersecurity posture and support the accomplishment of overall organizational strategic objectives. 
These are examples of a cybersecurity goal and related objectives:
Goal: Minimize the impact of cybersecurity incidents on customers.
Objectives:
· Maintain commitment to customers by safeguarding their sensitive information from cyber risk and responding competently and appropriately to minimize impact when incidents occur.
· Support the availability of services through the quick detection of cybersecurity incidents that may lead to service interruptions and by expeditiously responding to those events.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</si>
  <si>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cybersecurity program strategy is developed as part of the organization’s strategic business planning and specifically addresses the actions, activities, and tasks that must be performed to support achievement of the organization’s strategic objectives and to manage risks to critical infrastructure within the organization’s risk tolerances and appetite.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</si>
  <si>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Governance is a process of providing strategic direction for the organization while ensuring that it meets its obligations, appropriately manages risk, and efficiently uses finances and human resources to ensure that the cybersecurity program supports and sustains strategic objectives. Governance is focused on providing oversight of the cybersecurity program, not performing or managing process tasks to completion. For example, the process of overseeing the identification, definition, and inventorying of high-value assets is a governance task, while performing these tasks is part of asset management.
Program oversight and governance might be achieved through
· a formal cybersecurity oversight committee
· establishing C2M2 as standard for cybersecurity program evaluation
· identifying and documenting the areas of the organization and the assets that are within the purview of the cybersecurity program and those that are not
· identifying whether data governance and data protection are to be managed as part of the cybersecurity program or separately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</si>
  <si>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program strategy should contain an organization chart or some other descriptive document which includes the cybersecurity program’s structure, the roles in the program, and key activities associated with those roles. For example, a table could be used to describe departments (such as Security Operations Center), subfunctions within departments (such as vulnerability management), activities of the subfunction (such as scanning for, analyzing, and addressing vulnerabilities), and, if applicable, any organization that the subfunction is contracted out to (such as Corporate IT).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</si>
  <si>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Standards or guidelines are identified to inform the implementation of practices in the cybersecurity program that will have implications for activities in all C2M2 domains. These may simply be the reference sources the organization consulted when developing the plan for performing the practices. They should include any standards or guidelines required by policy. If the organization is using C2M2 to guide its cybersecurity program activities, C2M2 could be one of the guidelines identified in the program strategy.
Other examples of standards and guidelines are
· National Institute of Standards and Technology (NIST) SP 800 guidelines such as 800-53, 800-124, 800-61, 800-82, 800-30
· NIST Framework for Improving Critical Infrastructure Cybersecurity (CSF)
· Zero trust security models (for example, NIST SP 800-207)
· the Center for Internet Security (CIS) Critical Security Controls
· Control Objectives for Information and Related Technologies (COBIT)
· International Organization for Standardization (ISO)
·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</si>
  <si>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Compliance requirements are typically imposed on the organization by local, state, or federal governments. Different compliance requirements may apply to some but not all assets in-scope for the cybersecurity program. The cybersecurity program should be aware of what compliance requirements must be fulfilled by the program and the scope of each requirement. Listing compliance requirements in the cybersecurity program strategy helps ensure that cybersecurity program stakeholders know what they are held accountable for. For example, a strategy might include a statement that compliance to PCI DSS is required by the cybersecurity program. Organizations should consider the differences in legal and regulatory requirements within the areas in which they operate and how they may conflict with global IT, enterprise-wide IT, or cybersecurity controls.
Some examples of compliance requirements that organizations may need to satisfy include:
· North American Electric Reliability Corporation (NERC) Critical Infrastructure Protection (CIP) Standards
· Transportation Security Administration (TSA) Pipeline Security Guidelines
· Payment Card Industry Data Security Standards (PCI DSS)
· International Organization for Standardization (ISO)
· Department of Defense Cybersecurity Maturity Model Certification (DoD CMMC)
· California Consumer Privacy Act (CCPA)
· Health Insurance Portability and Accountability Act of 1996 (HIPAA)
· State- and local-level cybersecurity and privacy laws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</si>
  <si>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organization should have a documented process to ensure that certain types of changes trigger an update of the cybersecurity program strategy. An example of a business change that would necessitate an update would be a change in the business that increases its exposure to cyber events, such as entering a new line of business. An example of a change in the operating environment that might necessitate an update would be the acquisition of a new customer management system that uses sensitive information. An example of a change in the threat profile of a utility company that might necessitate an update would be threat reporting that indicates increased cyber-attack activity targeting utilities.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</si>
  <si>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Having material support from senior management is necessary for implementing a cybersecurity program. The fundamental forms of support are providing resources (people, tools, and funding) and authority to perform cybersecurity activities. To provide such support, the senior managers themselves must have sufficient and relevant authority.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</si>
  <si>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The cybersecurity program is typically responsible for ensuring that the cybersecurity objectives as documented in the cybersecurity program strategy are achieved. For example, the cybersecurity program includes activities to ensure that adequate staff will be available to fulfill the requirements of the program strategy.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</si>
  <si>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Visible and active sponsorship by senior management might include regular communications by senior management about the importance and value of cybersecurity activities, organizational support for establishing and implementing policies or other organizational directives to guide the program, funding awards and recognition programs for staff who make significant contributions toward achieving cybersecurity objectives, and ensuring that cybersecurity concepts are included in contracts with suppliers and business partners.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</si>
  <si>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Polices are an expression of senior managers’ level of commitment to the cybersecurity program. Lack of visible endorsement of cybersecurity policies by senior managers typically renders policies less effective because stakeholders may assume that the policies are not being enforced or that they are simply meant to be used as a guideline rather than a requirement. Senior managers should communicate the importance of cybersecurity policies to the mission and well-being of the organization and express their intention to hold stakeholders responsible for compliance.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</si>
  <si>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It’s important that the role that is made responsible for executing the cybersecurity program (such as a chief information security officer) has the necessary and sufficient authority within the organization to carry out program activities and to obtain the necessary resources to support the program.
Related Practices
· Input From: Implementing PROGRAM-2b provides input that may be useful for implementing this practice.</t>
  </si>
  <si>
    <t>Stakeholders of the cybersecurity program are identified and involved in the performance of practices. This could include stakeholders from within the function, from across the organization, or from outside the organization, depending on how the organization implemented the practices. Stakeholders might include project managers, business process owners, and owners of affected assets and services, as well as staff involved in cybersecurity activities. Identification of stakeholders and their appropriate involvement should be documented in some way, such as in position descriptions or team charters.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</si>
  <si>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There should be a process in place to periodically evaluate cybersecurity program activities to ensure that they continue to support the goals and objectives of the cybersecurity program strategy. Activities that don’t contribute to the accomplishment of those goals and objectives should be evaluated to determine whether they should be continued. Any gaps in fulfillment of the objectives should also be addressed.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</si>
  <si>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purpose of this practice is to provide additional assurance that cybersecurity activities are being performed as specified by the organization’s cybersecurity policies and procedures. The evaluation must be independent; that is, conducted by reviewers from outside the cybersecurity program under direction from the organization's governing body). Those directly involved in program activities cannot perform the evaluation or render an opinion on the program’s effectiveness. Such evaluations may be done through internal and external audits, post-event reviews, and capability appraisals and should be initiated by and accountable to the board of directors or a similar group. Advanced cybersecurity techniques such as threat hunting and active defense can be used to provide insight into the performance of the overall cybersecurity program.
Related Practices
· Input From: Implementing ACCESS-4a, ACCESS-4c, ARCHITECTURE-6a, ARCHITECTURE-6c, ASSET-5a, ASSET-5c, RESPONSE-5a, RESPONSE-5c, RISK-5a, RISK-5c, SITUATION-4a, SITUATION-4c, THIRD-PARTIES-3a, THIRD-PARTIES-3c, THREAT-3a, THREAT-3c, WORKFORCE-5a, WORKFORCE-5c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</si>
  <si>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organization should have personnel who are responsible for ensuring that it is aware of all regulatory compliance obligations that it is subject to from governments and other sources. Cybersecurity program objectives should align with and support the meeting of any of those obligations that are relevant to cybersecurity, and the program should develop and implement the proper procedures and activities to ensure compliance in a timely and accurate manner.
Related Practices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</si>
  <si>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In addition to maintaining awareness of any industry cybersecurity standards that the organization is obligated to comply with (such as the North American Energy Reliability Corporation Critical Infrastructure Protection standard), the organization should assign responsibility to selected personnel to contribute to industry efforts to develop cybersecurity practices or guidelines. For example, the Payment Card Industry practices were developed by stakeholders in the credit card industry for voluntary implementation.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</si>
  <si>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 activities in the PROGRAM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procedures in documented practices to ensure that the organization reacts appropriately to unexpected events or situations.</t>
  </si>
  <si>
    <t>When determining the adequacy of resources, it may help to consider whether there are any PROGRAM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PROGRAM domain practices can be performed as intended. This includes both initiation and ongoing maintenance of a cybersecurity program. The performance of this practice can be evaluated by determining whether any desired practices have not been implemented due to a shortage of resources.
These are examples of people involved in PROGRAM domain activities:
· staff responsible for collection and analysis of threat information
· staff responsible for developing threat profiles
· staff responsible for performing vulnerability assessments
These are examples of tools that might be used in PROGRAM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</si>
  <si>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PROGRAM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PROGRAM domain activities may contain
· responsibility, authority, and ownership for performing PROGRAM activities 
· sponsorship statements, such as statements reflecting higher level managers’ commitment to managing cybersecurity
· list of triggers that initiate independent review of cybersecurity activities
· methods for measuring adherence to policy, exceptions granted, and policy violations
· procedures for the granting and management of exceptions</t>
  </si>
  <si>
    <t>The intent of this practice is that specific people (or people in specific roles) are held accountable for ensuring the achievement of expected results of PROGRAM domain activities and that they are given the appropriate authority to act and to perform their assigned responsibilities.
These are examples of how to formalize responsibility and authority for PROGRAM domain activities:
· defining roles and responsibilities in policies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PROGRAM domain tasks on outsourced functions
· including PROGRAM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</si>
  <si>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PROGRAM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PROGRAM domain, skills and knowledge are needed for
· developing a cybersecurity program strategy and structure
· developing, disseminating, and enforcing policy
· providing adequate resources for implementing the cybersecurity program strategy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</si>
  <si>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PROGRAM activities to ensure they are being performed as described in plans, policies, and procedures for the PROGRAM domain. Appropriate metrics should be developed and collected to detect deviations in performance and measure the extent to which PROGRAM domain activities are achieving their intended purpose.</t>
  </si>
  <si>
    <t>Establish a collection point for reporting actual or suspected cyber events, such as a help desk. Contact information for that person, role, or group should be made known to all of the function’s stakeholders. The contact should be someone who has knowledge of cybersecurity practices and issues and who can accurately document reported event information and possibly even do basic troubleshooting. Alternatively or additionally, events might be reported via an internal system such as a virtual help desk on an intranet.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RESPONSE-1a, RESPONSE-1b, RESPONSE-1c, RESPONSE-1f.
· The practices in the second progression include: RESPONSE-1a, RESPONSE-2f.</t>
  </si>
  <si>
    <t>The organization should define cybersecurity event detection criteria that specify what distinguishes cybersecurity events from the multitude of other events. These criteria should relate to the cybersecurity requirements of the IT, OT, and information assets important for the delivery of the function. They allow the organization to focus valuable resources (people, tools, etc.) on events that may potentially affect the productivity of those assets. Regarding "where to look for cybersecurity events," be sure to consider potential events originating from third parties such as cloud resource providers.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</si>
  <si>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Anything that is an event according to the criteria defined in RESPONSE-1b should be documented in a consistent manner. The organization should decide what details about events should be documented to enable, for example, (1) decisions about declaring events to be incidents, (2) collection of data for any event metrics the organization might be tracking, and (3) correlation of event information, if the organization is doing that.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</si>
  <si>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Event correlation may help identify issues that may be more serious than when events are considered independently. For example, brute force attacks can be obfuscated by conducting them from multiple machines, thereby circumventing traditional lockout rules for 3 or 5 failed logins from a single IP address. And the issue is recognized as a more serious issue only when taken in a larger context. Event correlation requires the comparison of two or more events and establishes potential relationships between events. 
These are examples of correlation activities:
· Viewing and comparing separate events from the same information source
· Viewing and comparing separate events from different information sources
· Viewing and comparing events over time for common characteristics</t>
  </si>
  <si>
    <t>Event detection is largely dependent on the degree to which there is broad awareness of the potential range of events that can affect the organization. One source that is useful for expanding the organization’s event awareness is risks that have been identified and are being addressed in the organization risk management process. (See RISK-2a.) 
Alerts should be developed to function as early warning indicators for each risk or threat. To adjust event detection activities based on the organization’s threat profile, organizations should review the targeted assets, objectives, and attack methods that may be employed by threat actors and tune alerting accordingly. For example, if threat reporting indicates adversaries are targeting certain SCADA systems, existing alerts could be modified to trigger on anomalies that match aspects of that adversarial activity.
Related Practices
· Dependency: Implementing this practice depends upon prior implementation of THREAT-2e.
· Input From: Implementing RISK-2a provides input that may be useful for implementing this practice.</t>
  </si>
  <si>
    <t>Information collected through situational awareness activities is reviewed and used to help identify cybersecurity events. This information could be collected from multiple sources, including across functions within the organization and outside of the organization.
Related Practices
· Input From: Implementing SITUATION-3d and SITUATION-3f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</si>
  <si>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Criteria for declaring cybersecurity incidents are used to determine whether an event should be treated as an incident and the potential severity of the event. A ranking scale, such as high, medium, and low, may help to communicate incident severity to stakeholders and aid in prioritizing response actions to be taken. 
Incident declaration criteria should be developed from experience and may partially be derived from risk evaluation criteria (such as impact thresholds) established as part of Risk Management domain activities. Criteria might be based on the type of event (such as unauthorized access), level of impact (e.g., local versus organization-wide), type of impact (internal systems versus critical external services), compliance obligations (internal-only versus reportable event), or mean time to recovery. For some events, the time between event detection and incident declaration may be immediate, requiring little additional analysis. In other cases, the organization may wish to leverage previously developed criteria to help guide incident declaration.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</si>
  <si>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analysis of cybersecurity events helps the organization gather additional information for event resolution and to assist in incident declaration, handling, and response. This analysis may consist of categorizing, correlating, and prioritizing events. Through analysis, the organization determines the type and extent of an event (e.g., physical versus technical), whether the event correlates to other events (to determine if they are symptomatic of a larger issue, problem, or incident), and in what order events should be addressed or assigned for incident declaration, handling, and response. Analysis also helps the organization to determine if the event needs to be escalated to other organizational or external staff (outside of the incident management staff) for additional analysis and resolution.
Related Practices
· Input From: Implementing RESPONSE-1a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</si>
  <si>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Each organization has many unique factors that must be considered in determining when an event should be declared to be an incident. Through experience, an organization may have a baseline set of types of events that define standard incidents, such as a virus outbreak, unauthorized access to a user account, or a denial-of-service attack. However, in reality, incident declaration may occur on an event-by-event basis.
To guide the organization in determining when to declare an incident (particularly if incident declaration is not immediately apparent), the organization must define incident declaration criteria. Incident declaration criteria should include factors that indicate the potential impact to the function, such as:
• potential safety impacts
• functional impact (priority and scope of impacted assets)
• information impact (impact to information assets)
• recoverability from the incident (resources necessary to recover from the incident)
• the potential cause of the incident (malicious activity vs. unintentional actions)
Additionally, incident declaration criteria should consider impact to the organization's cybersecurity goals, such as:
• potential financial loss
• number of customers affected
• outage of major IT system
• theft of customer information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</si>
  <si>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cybersecurity incident declaration criteria established according to RESPONSE-2c are used to determine whether an event should be declared to be an incident. Declaring an incident initiates the incident response activities in RESPONSE-3.
Related Practices
· Input From: Implementing RESPONSE-2c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</si>
  <si>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To maximize the investment in the incident detection and response process, incident declaration criteria should be maintained to reflect an organization's evolving risk tolerance and threat environment. Also, updating the criteria based on lessons learned in this process can help the organization to be more efficient and effective in dealing with future events.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</si>
  <si>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Documenting and tracking ensure that an incident is properly progressing through the incident lifecycle and, most important, is closed when an appropriate response and post-incident review have been completed.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RESPONSE-2b, RESPONSE-2d, RESPONSE-2f, RESPONSE-2i.
· The practices in the second progression include: RESPONSE-1a, RESPONSE-2f.</t>
  </si>
  <si>
    <t>Incidents that have been declared and that require a response must be communicated to stakeholders whose involvement is necessary in implementing, managing, and bringing to closure an appropriate and timely solution.
Event and incident notification should be guided by the reporting requirements defined in SITUATION-3d. Miscommunications or inaccurate information about organizational incidents can have dire effects that far exceed the potential damage caused by an incident itself. Therefore, the function must proactively manage communications when incidents are detected and throughout their life cycle.
Related Practices
· Dependency: Implementing this practice depends upon prior implementation of SITUATION-3d.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</si>
  <si>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Aligning incident declaration criteria with the risk criteria established in RISK-3b ensures that the organization is recognizing and addressing incidents that involve risks that the organization is particularly concerned about.
Related Practices
· Dependency: Implementing this practice depends upon prior implementation of RISK-3b.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</si>
  <si>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Correlation of incidents can be done through analysis, incident tracking tools, use of incident categories, and matching terms in logs. For example, system access logs can be checked for system authentication failures, and the IP addresses from those can be correlated with known malicious IP addresses gathered through intelligence sources.
Related Practices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</si>
  <si>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Identify the roles and responsibilities necessary to perform cybersecurity incident response activities and ensure that staff are assigned to those roles and have the necessary skills. Staff should be provided sufficient autonomy and authority to carry out their duties. The organization may create job descriptions for cybersecurity incident response roles and responsibilities and keep track of skill gaps and gaps in the availability of staff so that suitable personnel can be hired as needed.
Related Practices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</si>
  <si>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Responding to an incident describes the actions the organization takes to prevent or contain the impact of an incident while it is occurring or shortly after it has occurred. The range, scope, and breadth of the response will vary widely depending on the nature of the incident. This may include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Incident response may be as simple as notifying users to avoid opening a specific type of email message or as complicated as having to implement service continuity plans that require relocation of services and operations to an off-site provider. 
The actions related to incident response might include, for example, containing damage (e.g., by taking hardware or systems offline), communicating to asset owners about the incident, and developing and implementing corrective actions and controls.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</si>
  <si>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Cybersecurity incident response staff must know what incident information should be reported to various internal and external stakeholders, within what timeframe, and whether there are any constraints (such as legal review of the information to be shared). When possible, assign a single person responsibility for reporting an incident throughout its duration to keep messages consistent as the event evolves. Keep contact information for stakeholders up-to-date. Stakeholders may include personnel, such as public relations team members or legal representatives, that are not involved in the direct response to an incident but must be informed to support the sustainment of the organizational operations.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</si>
  <si>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The organization should create a well-structured and comprehensive plan describing incident management procedures so that response activities will be repeatable, will be performed at the same level of rigor during times of stress, and will have consistent outcomes. The organization may want to consult existing guidance or outside expertise for information about incident management best practices.
These are examples of incident response activities that might be described in the plan: 
· containing damage; 
· collecting evidence; 
· communicating to stakeholders, including asset owners and incident owners; 
· communicating with response team members - including backup or out of band communication methods; 
· developing and implementing corrective actions and controls; 
· implementing continuity and restoration plans or other emergency actions; 
· conducting lessons learned reviews; 
· the types of actions that should be avoided during response.
Activities should be included in the plan for all phases of the incident lifecycle (for example, triage, escalation, handling, communication, coordination, and closure). Incident response plans should be comprehensive enough to address the high-level categories of incidents that may affect the organization. Incident response plans should also address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As part of incident response planning organizations may consider what legal agreements may be necessary in different types of response scenarios (e.g., authorization for a federal employee to review a system, agreements related to obtaining assistance from outside organizations) and whether performing legal review in advance is warranted. Additionally, as technology used to complete operational activities continues to shift to more dispersed and mobile options, organizations may consider whether the assets involved in an incident will be physically available during response and what remote response capabilities may be necessary.
Related Practices
· Input From: Implementing RESPONSE-4a and RESPONSE-4h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</si>
  <si>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The organization should execute incident response based on the defined plans and procedures. This may include responding to actual incidents or potential incidents due to major vulnerabilities.
The organization should consider whether adequate resources will be available to perform the roles identified in the plan. This may require engaging with others prior to an incident to develop requests for technical assistance with law enforcement and government entities, mutual aid agreements with peer organizations, or contracts and retainers with vendors. These agreements may be prepared in advance to allow for immediate activation when response is needed. Additionally, it may be useful to pre-clear access for individuals providing response to avoid delays that may be caused by badging, access provisioning, and mandatory trainings. 
Following completion of response to an incident, the organization should conduct reviews or assessments to determine whether the defined plans and procedures are being followed effectively.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</si>
  <si>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Cybersecurity incident response activities may require the involvement of stakeholders from across the organization, such as public relations team members and legal representatives. These stakeholders may support activities to mitigate potential reputational harm during and after response to a cybersecurity incident. Organizations should consider the types of communication that may be necessary to keep internal and external stakeholder informed during recovery activities, for example, executives and management teams may need to be informed if specific actions are executed or if the incident response team determines an incident may cause reputational harm to the organization.
Be advised that organizations often have a crisis communications plan in place that is separate and distinct from cybersecurity incident response plans. In this case, the cybersecurity incidence response plan should make reference to and utilize the process defined in the crisis communications plan when executing incident communications to internal and external stakeholders. If such a plan exists, it may be considered an effective substitute for practice RESPONSE-3f but only if it is specifically referenced in the incident response plans.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</si>
  <si>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Proper advanced planning can help an organization establish, document, and staff an incident management capability. Exercises that challenge the viability, accuracy, and completeness of an incident response plan should be part of the planning process. Exercises should be performed under conditions and at a frequency established by the organization. Scenario-based exercises covering multiple scenario types and including external crises (e.g., flood or pandemic) may be helpful in uncovering unexpected cybersecurity impacts that do not stem from cybersecurity incidents. The results of exercises should be documented, along with any relevant information about the organization’s level of preparedness to address incidents.
When planning for exercises, organizations should consider coordination with appropriate stakeholders (including third parties or vendors) for the different kinds of information, IT, and OT assets that may be within the scope for exercises such as virtualized assets, regulated assets, cloud assets, and mobile assets. A significant reliance on vendors during steady state operations may indicate an increased need for vendor support during incident response. Additionally, exercises provide an opportunity to identify and communicate the types of actions that should be avoided during response.
Finally, organizations may consider exercising exceptions to normal policies and procedures by including exceptions as part of the exercise scenario script.
Related Practices
· Input From: Implementing RESPONSE-4i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RESPONSE-3g, RESPONSE-3k.</t>
  </si>
  <si>
    <t>Define and implement activities for collecting lessons-learned input from incident response participants after significant incidents, such as hotwash sessions or submission of comments on a team wiki. Participants could provide feedback about how well the incident response plan was followed, any shortcomings in needed resources, and, overall, which incident response actions worked well and which didn’t. Make updates to the incident response plan based on lessons learned where appropriate.
Note that the term lessons learned is used in the common, general sense and not as related to definitions used in any specific regulation or guideline.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</si>
  <si>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This might involve conducting a formal examination of the causes of the incident, the ways in which the organization responded to it, and the administrative, technical, and physical control weaknesses that may have allowed the incident to occur. The organization can employ commonly available techniques (such as cause-and-effect diagrams) to perform root-cause analysis as a means of potentially preventing future incidents of similar type and impact. Any needed improvements identified through these activities should be made, such as updating the incident response plan or adjusting protection strategies and controls. This type of analysis may also identify higher-level issues within the organization and result in changes to activities in other domains, such as the cyber risk strategy, vulnerability management procedures, or the threat analysis process.
Note that the terms root-cause analysis and corrective action are used in the common, general sense and not as related to definitions used in any specific regulation or guideline.
Exceptions to policies implemented during response to an incident should be reviewed following recovery for their impact to the cybersecurity control environment (i.e., moving control center operations from on-site only to remote)
Procedures for managing exceptions should include requirements for evaluating changes following return to normal operations including whether changes should remain in place. Additional scrutiny may be valuable for specific change types such as new devices, new applications and changes to access permissions.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</si>
  <si>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An event may become an organizational incident that has the potential to be a violation of local, state, or federal rules, laws, and regulations. This is often not known early in the investigation of an event, so the organization must be vigilant in ensuring that all event and incident evidence is handled properly in case an eventual legal issue, civil or criminal, is raised.
To properly collect, document, and preserve evidence, the organization must have processes for these activities, and the processes must be known to all staff who are involved in any aspect of the incident life cycle. Because it is unpredictable whether an event or incident will result in legal action, an organization must also consider early involvement of legal and possibly law enforcement staff in the incident identification and analysis process to avoid problems with evidence retention, destruction, and tampering.
Note that "other external entities" may include third parties such as cloud resource providers.</t>
  </si>
  <si>
    <t>If possible, incident response personnel should participate in joint cybersecurity exercises to become familiar with the entities and individuals they would need to work with in a real-world incident, gain experience in response activities, possibly identify deficiencies in internal response plans, and share their knowledge and experience with others in the community. One example of a joint exercise in the Electric Sector is the Grid Security Exercise (GridEx), the Department of Energy’s annual two-day exercise.
Related Practices
· Progression: This practice is part of a practice progression. Practice progressions are groups of related practices that represent increasingly complete or more advanced implementations of an activity. The practices in this progression include: RESPONSE-3g, RESPONSE-3k.</t>
  </si>
  <si>
    <t>Effective response requires detailed, in-advance planning for a range of potential threats and incidents. SITUATION-3g defines “predefined states of operation” and describes how they can be used to ensure responses are specific, measured, and appropriate for the level of operational impact of the incident. A typical example of this approach is to have a plan for minimizing network usage to critical systems in the case of degraded network service. Another example is having a game plan ready to shift to a known good state if it becomes apparent that your critical operational data has been corrupted.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</si>
  <si>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Continuity plans contain descriptions of the actions the organization will take to sustain and restore operation of the function if a disruption occurs (such as failing over to redundant facilities or initiating manual procedures) and key roles that must be involved. They are generally focused on managing the organizational consequences of disruption based on a range of potential events that can cause disruption. Continuity plans address the most critical business functions of the organization to ensure they continue during different types of emergencies. Organizations may also consider how secure shutdown will be performed as part of continuity planning. 
Related Practices
· Input From: Implementing ARCHITECTURE-2j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</si>
  <si>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This practice is fundamental to restoring operations in the event of data loss or hardware failure. The organization makes accessible, at least in an ad hoc manner, backups of information assets. When identifying information assets to be backed up, organizations should consider data that resides on different types of IT and OT assets, such as virtualized assets, regulated assets, cloud assets, Bring Your Own Device (BYOD) assets, assets managed by a third party, field assets, and mobile assets. Testing is performed for backups to help ensure they are viable and available when needed. Strategies for performing and managing backups should be based on risk to the function or the organization. This practice initiates a progression of practices that continue in MIL2 and are focused on data backups.
Backups of information assets may include:
· operational data
· set points
· configuration files
· storage locations
· copies of important configuration baselines, golden images, hard disk images, and virtual machine images
Backup procedures typically include: 
· frequency standards
· retention periods
· authorized storage locations and methods
· encryption and protection requirements; testing standards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</si>
  <si>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This practice is fundamental to restoring operations in the event of asset loss or failure. The organization identifies, at least in an ad hoc manner, IT and OT assets for which spares may be needed. This practice initiates a progression of practices that continue in MIL2 and are focused on spare or redundant assets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</si>
  <si>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Although organizations perform many activities in support of and related to the delivery of the function, during times of disruption minimum operations can often be performed with a smaller set of those activities. By identifying the subset of critical activities needed to support minimum operations, the organization can prioritize response activities and focus resources on restoring the assets that support those activities first. 
Function leaders must first decide what constitutes “minimum operations.” They might do this by identifying the operations that most directly affect the ability to achieve the function’s primary mission, or which operations their highest priority customers depend on. IT and OT operations teams should then identify which systems, technologies, data, staff, and processes are associated with maintaining those operations at normal functionality (including any dependencies on external functions or entities). IT and OT teams can then determine how minimum operations could be sustained in different types of degraded conditions (for example, if certain databases, staff, or external data feeds that the operations depend on are not available).
Additionally, organizations should consider what sustaining minimum operations may require in different situations. For example, in a pandemic situation where sudden wide-spread remote work is necessary, individuals may not have physical access to high-priority equipment.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</si>
  <si>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Developers of continuity plans should leverage asset inventory and prioritization information (ASSET-1 and ASSET-2 practices) to ensure that continuity plans cover all assets important to the delivery of the function. Details about backups and spares for those assets should be included in the plans, including virtualized asset backups and snapshots captured for recovery purposes. Organizations that are depending on the cloud as a backup location either for on-premise data or cloud data should consider the impact of a cloud event, incident, or vulnerability on the availability of backups.
Related Practices
· Input From: Implementing ASSET-1a and ASSET-2a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RESPONSE-4a, RESPONSE-4d, RESPONSE-4e, RESPONSE-4f, RESPONSE-4g, RESPONSE-4m, RESPONSE-4p.
· The practices in the second progression include: RESPONSE-4b, RESPONSE-4f, RESPONSE-4j, RESPONSE-4k
· The practices in the third progression include: RESPONSE-4c, RESPONSE-4f, RESPONSE-4l.</t>
  </si>
  <si>
    <t>Continuity plans should include information to enable prioritization of assets for recovery in an incident. Inputs to development of RTOs and RPOs include the cost of recovery from an incident, the potential cost of downtime or lost data, regulatory requirements, operational requirements, and recovery solution cost. Where RTOs and RPOs have been defined for any assets important to the delivery of the function, they should be included in any continuity plans that contain recovery steps for those assets.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</si>
  <si>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A link should be established between incident response and continuity activities. Determine the conditions under which a continuity plan must be executed and ensure that the incident response personnel and owners of continuity plans understand these conditions.</t>
  </si>
  <si>
    <t>Testing is often the only opportunity for an organization to know whether the plans meet their stated objectives. Testing should be conducted in a controlled environment. The testing program and standards should be enforced to ensure consistency and the ability to interpret results at the organizational level.
Standards for continuity testing can include:
· types of tests (e.g., walkthroughs, tabletops, dependency testing, testing backups and spares)
· required test components
· quality assurance standards
· involvement and commitment of plan stakeholders
· reporting standards
· measurement standards
· test plan maintenance
Testing of backup and storage and related procedures should be done to ensure they are meeting the requirements of the function. Periodic testing of the organization’s backup and storage procedures helps ensure continued validity as operational conditions change. Additionally, organizations should consider coordination with appropriate stakeholders for the different kinds of IT, OT, and information assets that may be within the scope for exercises such as virtualized assets, regulated assets, cloud assets, and mobile assets.
Related Practices
· Progression: This practice is part of a practice progression. Practice progressions are groups of related practices that represent increasingly complete or more advanced implementations of an activity. The practices in this progression include: RESPONSE-4i, RESPONSE-4n.</t>
  </si>
  <si>
    <t>Ensure that the controls that are being used to protect backup data are at least equivalent to the controls that protect the source data. The organization should select controls that are designed to meet cybersecurity requirements (ARCHITECTURE-1f). The organization may require backup data to have more rigorous cybersecurity controls such as data integrity monitoring or using write once, read many (WORM) technology to prevent modification of data.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</si>
  <si>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Data backups are stored in a way that reduces or eliminates the risk that a cyber attack that results in alteration or destruction of data could also result in alteration or destruction of that data’s backups.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</si>
  <si>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The organization makes accessible or has procedures to obtain spare or redundant IT and OT assets (as identified in RESPONSE-4c). Testing and routine maintenance (such as patching and configuration updates) are performed for spares and redundancies to help ensure they are viable and available when needed.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</si>
  <si>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The organization should use information about prioritized risks as determined in RISK-3a to create specific scenarios for which the continuity plans should be tested.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RESPONSE-4i, RESPONSE-4n.</t>
  </si>
  <si>
    <t>Both continuity plan testing and activation of plans in actual incidents can provide insight about whether plans work as intended. After either a test or an activation of a plan, results should be compared with the plan’s recovery objectives, including any defined RTOs and RPOs. Areas where objectives could not be met should be recorded and strategies developed to review and revise the plan. Improvements to the testing process and plans should also be identified, documented, and incorporated into future tests.
Continuity plan testing and activation may also reveal needed improvements due to 
· lack of sufficient resources
· lack of appropriate resources
· training gaps for plan staff and stakeholders
· plan conflicts (if multiple plans are tested simultaneously)
· infrastructure shortcomings
Related Practices
· Input From: Implementing RESPONSE-4g provides input that may be useful for implementing this practice.</t>
  </si>
  <si>
    <t>The testing and execution of service continuity plans are two sources of potential updates to plans. However, a dynamic operating environment, sources of new threats and risks, and changes such as those in staff, geographical location, and relationships with external entities can require changes to service continuity plans and their corresponding test plans.
These are examples of conditions that may result in changes to continuity plans:
· identification of new vulnerabilities, threats, and risks
· changes to IT, OT, or information assets
· relocation of facilities
· changes in an asset’s protective controls
· changes in the plan’s stakeholders, including external entities and public agencies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</si>
  <si>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The activities in the RESPONSE domain are formally documented in some way (such as standard operating procedures, process flow diagrams, RACI charts, swim lane diagrams, or similar documentation).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
When responding to an incident, or otherwise operating in an abnormal state, it is more likely that exceptions to normal business practices will be necessary. Planning for procedural flexibility increases operational resilience when unexpected situations occur. Incident response planning can support this by helping to define potential operating states that may occur as part of potential crises and reviewing policy from the perspective of operations through different types of crises. 
Additionally, defining explicit exception processes further supports flexibility and resilience. Exception process should include after action reviews of exceptions and their impact on security following a return to a normal operating state.</t>
  </si>
  <si>
    <t>When determining the adequacy of resources, it may help to consider whether there are any RESPONSE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RESPONSE domain practices can be performed as intended. The performance of this practice can be evaluated by determining whether any desired practices have not been implemented due to a shortage of resources. 
These are examples of people involved in RESPONSE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RESPONSE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</si>
  <si>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RESPONSE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RESPONSE domain activities may contain
· responsibility, authority, and ownership for performing RESPONSE activities 
· procedures, standards, and guidelines for RESPONSE activities such as detecting, logging, reporting, and tracking events, collecting and preserving evidence, triaging events, declaring incidents, and responding to incidents
· requirements for the frequency of updating cybersecurity incident declaration criteria 
· criteria for notifying cybersecurity stakeholders of events and incidents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</si>
  <si>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RESPONSE domain activities and that they are given the appropriate authority to act and to perform their assigned responsibilities.
These are examples of how to formalize responsibility and authority for RESPONSE domain activities:
· defining roles and responsibilities in policies (see RESPONSE-4c)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RESPONSE domain tasks on outsourced functions
· including RESPONSE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</si>
  <si>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RESPONSE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RESPONSE domain, skills and knowledge are needed for
· event detection, reporting, and tracking, including service desk activities
· documenting and logging event reports
· collecting and preserving evidence
· technical analysis of events and incidents, including triage
· declaring incidents
· escalating and communicating incidents
· creating, managing, and deploying incident response teams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</si>
  <si>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RESPONSE activities to ensure they are being performed as described in plans, policies, and procedures for the RESPONSE domain. Appropriate metrics should be developed and collected to detect deviations in performance and measure the extent to which RESPONSE domain activities are achieving their intended purpose.</t>
  </si>
  <si>
    <t>The organization develops, implements, and maintains a cybersecurity risk management strategy that, in its simplest form, includes a list of cyber risk management objectives and related actions, activities, and tasks and a plan to implement them. 
For a C2M2-based program, areas of activity in the strategy could align with objectives in the C2M2 RISK domain and their associated practices. For example, the strategy may include important information about the organization's processes for identifying, analyzing, and responding to cyber risks. Further detail may include the high-level categories into which risks are consolidated, criteria for determining cyber risk priority, and a summary of risk response techniques to be applied to risks, and is the assignment of responsibility for implementation of the strategy.
Related Practices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</si>
  <si>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strategy is kept current and relevant. A risk management strategy focused on mitigating risks of procured software, for example, will likely be out of step with a cybersecurity program goal of increasing internally developed software and an enterprise architecture goal implementing a secure development process.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</si>
  <si>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cybers risk management program is typically responsible for ensuring that the cyber risk management objectives as documented in the cyber risk management program strategy are achieved. For example, the cyber risk management program includes activities to ensure that the organization identifies, analyzes, and responds to cyber risks.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</si>
  <si>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program has procedures that define criteria such as the types of information that should be communicated to stakeholders, methods of communication, and triggers that would require escalation. As the organization identifies, analyzes, and responds to risks, stakeholders should receive updated information on the status of risks. These stakeholders may be internal or external to the organization.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RISK-1d, RISK-1e.</t>
  </si>
  <si>
    <t>The organization may establish a higher-level risk officer position that provides oversight of risk management or assign the responsibility to someone with sufficient authority in the organization. The officer would be responsible for sponsoring and providing oversight of the policies and procedures for cyber risk management activities. Other responsibilities may include ensuring feedback loops are in place to evaluate the performance of activities or providing reporting to high-level managers on adherence to compliance obligations.
Related Practices
· Progression: This practice is part of a practice progression. Practice progressions are groups of related practices that represent increasingly complete or more advanced implementations of an activity. The practices in this progression include: RISK-1d, RISK-1e, RISK-1f.</t>
  </si>
  <si>
    <t>Visible and active sponsorship by senior management might include regular communications by senior management about the importance and value of the cyber risk program, organizational support for establishing and implementing governance for managing cyber risk,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RISK-1e, RISK-1f.</t>
  </si>
  <si>
    <t>The cyber risk management program may be a component of an Enterprise Risk Management (ERM) program or may be a standalone program. If part of an ERM, the cyber risk program should be modeled after the enterprise-wide program to ensure that stakeholders are efficiently engaged and cyber risk information can be more easily integrated into overall ERM activities.
A standalone program should use the cyber risk management strategy, along with the organization's mission and objectives to build the direction of program activities through documents like policies and procedures. Relevant stakeholders should be engaged to ensure the activities of the program are in alignment with operational and business areas of the organization.
Regardless of whether the program is standalone or part of an ERM, the cyber risk program should take the risk appetite of the organization into account when forming program-level activities. The risk appetite of the organization is the amount of risk that the organization is willing to accept, as defined by senior leadership. Certain thresholds or boundaries may be established that would indicate if a risk is greater than organizational acceptance levels.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</si>
  <si>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Cyber risks should be communicated as components or contributors to overall risk and should be communicated in the same terms where possible.
Within an enterprise that has no enterprise risk management functions, this practice may be implemented by aligning risk management practices to enterprise level management functions and ensuring that domain activities are occurring at the enterprise level as appropriate (for example, establishment of strategy, risk management program governance, stakeholder and leadership communication, resourcing, assignment of roles and responsibilities, tracking effectiveness).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</si>
  <si>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Identification of cyber risks is a foundational risk management activity. It requires the organization to identify the types of threats, vulnerabilities, and disruptive events that can pose risk to the operational capacity of assets and services. Identified risks form a baseline from which a continuous risk management process can be established and managed.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</si>
  <si>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A defined method is planned in advance, clearly described, made definite, and standardized. Employing a defined method to identify risks will aid the cyber risk management program in producing consistent outputs and better enable effective management of cyber risk. The organization may choose to define their own method or leverage standardized guidance, such as the NIST SP 800-30, Guide for Conducting Risk Assessments.
Related Practices
· Input From: Implementing THIRD-PARTIES-1c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</si>
  <si>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The involvement of stakeholders from various parts of the organization is beneficial, because different perspectives from throughout the organization will lead to more comprehensive identification of risks. Stakeholders from operational areas may have a better understanding of how a risk could impact an operational process, while stakeholders in a business area may have more visibility into the impact of a risk across services.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</si>
  <si>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Categories of cyber risk are established and may be based on common operational risks such as data breaches, insider mistakes, ransomware, or OT control takeover. The organization should determine the necessary granularity to effectively manage cyber risks. After a cyber risk is identified, it should be assigned to one of the defined categories. The categories will help the organization to more effectively analyze and respond to risks. The cyber risk categories may be a part of a larger taxonomy maintained by the organization's risk management program that also includes key terms and definitions. This capability will help enable organizations to manage risks at the category level but managing risks at the category level is not required for implementation of this practice.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</si>
  <si>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register is an inventory of all identified risks and their attributes, such as their risk statements, priorities, risk category (as defined in RISK-2d), and impact evaluation data. The risk register ensures that all identified risks are managed and that all staff involved in risk management activities are using the same risk information. The risk register may be used to manage risks individually or at the category level as defined in RISK-2d. For example, if an analyst identifies new indicators that change a previously identified risk, they can be added to the register and so that the information is available to all risk management stakeholders.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</si>
  <si>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owner should be the person who has the authority and authorization within the organization to make decisions about how to respond to specific risk categories and risks and to assign budget for risk responses. Remember that a legitimate (but potentially harmful) response to a risk is to accept the risk. The risk owner must have the authority to accept a risk.
For a risk owner to fully accept a risk, it is important that they understand the risk and the potential impacts that may occur if the risk is realized. To determine if a risk owner has adequate authority for accepting a risk, it may help to consider whether the potential impacts of the risk may extend beyond the scope of her or his authority. It may also help to consider whether the potential risk owner has adequate authority and resources within her or his purview to make appropriate changes if the risk is deemed outside of the organization's risk tolerance.
Assignment of a risk to a risk owner may involve some form of written attestation of their ownership of the risk. Assignment of ownership at the right level of authority helps ensure that risk responses are effectively executed.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</si>
  <si>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must be identified and addressed in order to actively manage the resilience of those assets and, more important, the services to which the assets are connected. The organization may use a structured risk assessment method to identify these risks according to triggers such as system changes and external events as established in the risk management strategy.
Risk assessments provide the necessary information to determine if identified risks are within the risk tolerances of the organization. Assessments also take existing mitigations and protections into account as part of the process. Risks identified via assessments should be added to the risk register, as recommended in RISK-2e.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</si>
  <si>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The disruption of asset productivity due to operational risk affects the ability of associated functions to meet their mission. Thus, the scope of risk assessments should focus on assets and activities whose disruption has the most potential impact on mission assurance. The asset inventory should include criteria that identifies assets that are most critical to the function.
Related Practices
· Input From: Implementing ASSET-1e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</si>
  <si>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Vulnerability information sources identified in the THREAT domain should be used in conjunction with the risk management process to identify new risks and update existing risks. For example, a new risk should be identified if a vendor publicly discloses a vulnerability that affects an IT asset.
Related Practices
· Input From: Implementing THREAT-1i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</si>
  <si>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Threat information sources identified in the THREAT domain should be used in conjunction with the risk management process to identify new risks and update existing risks. For example, a new risk should be identified if threat intelligence indicates that a threat actor may be targeting the organization.
Related Practices
· Input From: Implementing THREAT-2h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</si>
  <si>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Information from THIRD-PARTIES activities should be used to identify new risks and update existing risks. For example, if open source information indicates that an equipment supplier has been breached, the organization should consider the impact and log a risk in the risk register.
Related Practices
· Input From: Implementing THIRD-PARTIES-1c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</si>
  <si>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Periodic or continual evaluation should be leveraged to determine conformance gaps between the organization's systems and networks and the cybersecurity architecture. Gaps in conformance should be logged as risks and remediation plans formed to close the gaps. The remediation plans should include information such as necessary resources to complete remediation and dates by which remediation will be completed.
Related Practices
· Input From: Implementing ARCHITECTURE-1i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</si>
  <si>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Dependencies that exist between other critical infrastructure and interdependent organizations should be understood. If a utility service or other dependent service is not available for a significant duration, the organization should have an understanding of how this would impact operations. For example, if a natural disaster is impacting an internet service provider's ability to provide internet services, risks that would stem from degraded communications between geographically dispersed organizational units and how it impacts the function should be considered and logged in the risk register.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</si>
  <si>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Potential impact to the organization of identified risks should be evaluated and used to prioritize cyber risks. A higher priority cyber risk should receive greater attention when determining potential mitigations or responses. Prioritization should focus on criteria deemed important to the enterprise such as safety impacts, operational impacts, and financial impacts (e.g., cost of recovery, potential cost of downtime or lost data). Prioritization may use qualitative methods to indicate relative impact level (e.g., High, Medium, Low).
Related Practices
· Progression: This practice is part of a practice progression. Practice progressions are groups of related practices that represent increasingly complete or more advanced implementations of an activity. The practices in this progression include: RISK-3a, RISK-3b.</t>
  </si>
  <si>
    <t>Potential consequences and other aspects of identified risks should be evaluated and prioritized using the risk criteria in a consistent manner. Risks may be categorized by source, type of threat, or another commonality. This analysis helps determine which risks merit the most attention given the organization’s unique operating circumstances, as well as how quickly they should be addressed.
A relative priority should be assigned to each risk (perhaps by category) using a consistent prioritization scheme. The intent of prioritization is to determine the cyber risks that most need attention because of their potential to affect operations. Typical components of an approach for risk prioritization include flow diagrams depicting the prioritization process, inputs to and outputs of the process, a list of relevant stakeholders involved in risk prioritization, and a scheme for ranking risks (high, medium, low, etc.).
Categorization and prioritization of risks help to right-size the number of risks being managed, as well as the amount of time and effort that an organization devotes to the management of identified cyber risks.
Related Practices
· Progression: This practice is part of multiple practice progressions. Practice progressions are groups of related practices that represent increasingly complete or more advanced implementations of an activity. The practices in the first progression include: RISK-3a, RISK-3b.
· The practices in the second progression include: RISK-3b, RISK-3c, RISK-4c, RISK-4d.</t>
  </si>
  <si>
    <t>A defined method to estimate the impact of risks and risk categories (e.g., safety impacts, operational disruption, potential cost of downtime, cost of lost data, and cost of recovery) is beneficial since it provides a common comparison point for risks. This method helps identify and prioritize the most critical risks that could impact operations. Mathematical or statistical methods may be used to determine a value such as the potential cost if a risk is realized.
Related Practices
· Input From: Implementing RISK-3a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RISK-3b, RISK-3c, RISK-4c, RISK-4d.
· The practices in the second progression include: RISK-3c, RISK-3d, RISK-3e.</t>
  </si>
  <si>
    <t>A defined method to analyze risks and risk categories after prioritization ensures that analysis activities are repeatable and produce consistent results. Outputs from organizational processes or continual testing such as controls assessments may help the organization determine the susceptibility to a newly identified vulnerability.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</si>
  <si>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Organizational stakeholders from appropriate areas of the organization are necessary for comprehensive analysis of prioritized cyber risk categories and cyber risks. Specific stakeholders may be more appropriate for analyzing certain cyber risks or cyber risk categories and provide insight that cannot be gained from others in the organization. Additionally, stakeholders from various parts of the organization will provide different perspectives that will help gain a full understanding of risks and potential mitigations.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</si>
  <si>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Once analysis by risk management stakeholders indicates that the realization of a cyber risk is no longer likely or the impact is not material, the risk should be removed from the risk register or other artifact that is used to document and manage identified risks. A defined process for removing risks should be followed that includes archiving analysis information and any lessons learned information that could be leveraged in the management of similar cyber risks in the future.
Cyber risk categories that no longer serve a purpose in the risk management process should also be removed. As the organization remediates the causes of risks, some cyber risk categories may become unnecessary or redundant.
Removing cyber risk categories and cyber risks once eliminated or impact is not material will help the organization more efficiently manage remaining risks. For example, the organization may remove a cyber risk related to an operating system if that operating system is no longer in use within the organization.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</si>
  <si>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should be analyzed periodically or according to defined triggers to determine if criteria such as impact or probability have changed. An increased probability of a risk being realized may drive a change to the priority of the cyber risk and a different strategy to mitigate the cyber risk.
For each cyber risk, the organization should assign a date by which the risk must be reevaluated or a defined trigger that would drive reevaluation. Triggers may include a date on which an asset is no longer supported by a vendor or an internal metric that has exceeded a tolerance level.</t>
  </si>
  <si>
    <t>Once risks to the function are identified, the organization should decide how to respond to those risks. Response begins with assigning a risk disposition to each risk or risk category, that is, a statement of the organization’s intention for addressing the risk. For example, risk mitigation involves taking active steps to minimize the risk; risk transfer is the contractual shifting of a risk from one party to another through a contract, such as through an insurance policy, a liability waiver with a client, or an indemnification agreement with a supplier.
Risk responses should be developed as part of the risk management strategy. Risk responses can vary widely across organizations but typically include:
· risk avoidance—altering operations to avoid the risk while still providing the essential service
· risk acceptance—acknowledgment of the risk but consciously not taking any action (in essence, accepting the potential consequences of the risk)
· risk transfer—assigning the risk to a willing and able entity
· risk mitigation—taking active steps to minimize the risk
· risk monitoring—performing further research and deferring action on the risk until the need to address the risk is apparent
Organizational risk response selection processes should clarify that it is not necessary to mitigate every identified risk. Risk avoidance, acceptance, or transfer should be considered in addition to mitigation.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</si>
  <si>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organization should develop a defined list of acceptable risk responses and the definition of each response. It may be necessary to define approvals that are necessary for certain risk response strategies, such as accepting a risk. Processes for other risk response strategies such as transference should also be considered to ensure that cyber risks have an individual responsible for tracking them to closure.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</si>
  <si>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Cybersecurity control effectiveness should be evaluated by comparing the intended outcome of cybersecurity controls to the actual outcome. The organization may use performance metrics or other defined indicators to identify cybersecurity controls that are not designed appropriately. For example, if a biometric authentication device has a high false negative rate and exceptions are made for personnel access, the configuration of the control should be evaluated to determine if tuning is necessary to improve performance of the device.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RISK-3b, RISK-3c, RISK-4c, RISK-4d.</t>
  </si>
  <si>
    <t>Unique insight can be gained from the fusion of results from cyber risk impact analyses and cybersecurity control evaluations. For example, enterprise leadership may determine that moving some systems to the cloud increases availability and improves operations of an organization, but a cybersecurity control evaluation finds that misconfigurations of the environment could lead to compromise of confidentiality.
Related Practices
· Progression: This practice is part of a practice progression. Practice progressions are groups of related practices that represent increasingly complete or more advanced implementations of an activity. The practices in this progression include: RISK-3b, RISK-3c, RISK-4c, RISK-4d.</t>
  </si>
  <si>
    <t>Risk responses and defined methods to implement risk responses should be reviewed periodically to determine if they are still appropriate and effective at managing cyber risk for the organization. Changes in the operational environment such as new technology, new services, or new strategic partnerships may cause the organization to modify existing response strategies, create new response strategies, or retire response strategies.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</si>
  <si>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activities in the RISK domain, such as risk identification, risk impact estimation, and risk response implementation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</si>
  <si>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RISK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RISK domain practices can be performed as intended. The performance of this practice can be evaluated by determining whether any desired practices have not been implemented due to a shortage of resources. 
These are examples of people involved in RISK domain activities:
· staff responsible for defining risk criteria 
· staff responsible for identifying risks
· staff responsible for developing and maintaining a risk taxonomy 
These are examples of tools that might be used in RISK domain activities:
· methods for tracking open risks to closure
· techniques for identifying risks, such as interview techniques, questionnaires, and surveys
· quantitative methods for evaluating risk impacts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</si>
  <si>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RISK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risk management may contain
· responsibility, authority, and ownership for performing RISK domain activities 
· procedures, standards, and guidelines for risk management activities, such as identifying sources and categories of risk and determining risk responses
· risk criteria
· list of triggers that initiate risk identification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</si>
  <si>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RISK domain activities and that they are given the appropriate authority to act and to perform their assigned responsibilities.
These are examples of how to formalize responsibility and authority for RISK domain activities:
· defining roles and responsibilities in policies (see RISK-3c)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RISK domain tasks on outsourced functions
· including RISK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</si>
  <si>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RISK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RISK domain, skills and knowledge are needed for
· tools, techniques, and methods used to identify, analyze, mitigate, and monitor operational risks 
· developing, implementing, and monitoring risk responses
· managing a risk register
· defining organizational risk criteria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</si>
  <si>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RISK activities to ensure they are being performed as described in plans, policies, and procedures for the RISK domain. Appropriate metrics should be developed and collected to detect deviations in performance and measure the extent to which RISK domain activities are achieving their intended purpose.</t>
  </si>
  <si>
    <t>Enable logging for important assets. Some activities that may be logged include the actions of persons, objects, and entities when they access and use assets, events that can disrupt delivery of the function, changes to assets that deviate from baseline configurations, unexpected assets connecting to networks, and any unexpected or suspicious activity. This may also include unintentionally powered off, deleted, or "resource exhausted" virtualized assets.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</si>
  <si>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This practice builds on the logging activities identified in SITUATION-1a to include assets that may be used in the pursuit of threat actor objectives. A threat actor may leverage multiple tactics, such as those defined in the MITRE ATT&amp;CK Framework, to achieve their ultimate threat objective (for example, extortion, data manipulation, IP theft, customer data theft, sabotage). Logging may not be feasible for all types of assets within the function. Where logging is not feasible, organizations may consider implementing mitigating controls, such as limiting physical or logical access.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</si>
  <si>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Define logging requirements for all important IT and OT assets. For example, capturing failed login attempts can point to confidentiality issues, unauthorized changes can indicate integrity issues, and log entries on system down time can reveal availability issues. Requirements for logging may differ for different assets, such as operations technology, field devices, mobile devices, and assets that reside in the cloud. For virtual networks, additional tools or processes may be necessary to enable logging of virtual network traffic. Logs from the cloud, including both cloud infrastructure and cloud assets, should be defined by the organization in the logging requirements as applicable. In addition to the types of events to be logged, organizations should consider what logging requirements may be appropriate such as how logs are to be protected, chain of custody considerations, or retention timelines.
Example events that may be logged:
1. Operating system and application administration events
· account creation and deletion
· account privilege assignment
· configuration changes or software installation
2. Operating system and application usage events 
· start up, shut down, and failure of services and applications
· network connections and failures
· successful and unsuccessful log on attempts
· application failures
· email and web traffic
· systems and files accessed by users
3. Events occurring on network devices such as
· firewalls
· switches
· routers
· wireless access points
4. Events occurring on OT devices such as
· human machine interfaces (HMIs) and operator workstations
· protection relays
· programmable logic controllers (PLCs) and remote terminal units (RTUs)
· smart meters
Related Practices
· Input From: Implementing ASSET-1a and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</si>
  <si>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Define logging requirements for all network and host monitoring infrastructure. These requirements may be different from other IT and OT assets as they may provide additional information that could be useful when building a complete understanding of activity within the organization’s networks. For example, event logs from a web gateway that show connections to websites that were blocked because they violated the company’s policy.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</si>
  <si>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Collect log data from different assets and aggregate it in a central repository. Aggregation may be performed within the function or elsewhere in the enterprise depending on several considerations such as enterprise architecture and regulatory requirements. The repository may be a simple log server, or log management infrastructure that includes centralized log servers and log data storage, or a vendor-supported security information and event management (SIEM) system. Doing so makes log data available even when individual assets are offline or destroyed. Aggregation can be especially beneficial for gathering information from operations technology assets with a limited ability to log locally. Additionally, by aggregating log data from various assets, the organization can correlate data to identify patterns and anomalies.</t>
  </si>
  <si>
    <t>Logging requirements defined in SITUATION-1c and SITUATION-1d are enhanced to include consideration of asset-level risks that have been identified through risk management activities, so that more rigorous logging is performed for higher risk assets. In the context of this practice, more rigorous describes a logging approach that is complete and comprehensive, includes coverage of all key controls, is regularly reviewed and adjusted based on environmental changes, and is persistent and continuous (rather that intermittent and discrete.).
For example, for the management of virtualized assets, the organization may require additional log information to be captured such as user ID, timestamps, and the IP address of the user’s terminal. Organizations that have very mature logging capabilities with no opportunity for further implementation of this practice as written should consider a response of fully implemented.
A list of example events that may be logged is provided in the help text for practice SITUATION-1c.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</si>
  <si>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Regular review and audit of event logs (manually or by automated tools) is a critical monitoring activity that is essential for situational awareness (e.g., through the detection of cybersecurity events or weaknesses). For example, logs may provide data about changes in the user environment that can result in necessary changes in access privileges or trigger alerts when systems important to the delivery of the function are unavailable. Another example of this is unintentionally powered off, deleted, or "resource exhausted" virtualized assets that may trigger alerts to ensure administrators are aware of system updates or patches that may not have been applied to these systems while they were offline or unable to respond.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</si>
  <si>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Anomalous activity is activity that is inconsistent with or deviating from what is usual, normal, or expected. Monitoring should provide the information that the organization needs to determine whether it is being subjected to a cybersecurity event that may require action to prevent organizational impact. This may include, for example, review of network log data to identify unauthorized connections to assets important to the delivery of the function. This may also include observations by control room personnel and other operations staff of unexpected system responses, sensor readings, or other unexplained activity exhibited by operational systems. Part of the intention of this practice is to include people as an element of an organization's overall approach to monitoring its systems.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</si>
  <si>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and analysis requirements define the activities needed to provide information to stakeholders across the function on a regular basis to protect and sustain IT, OT, and information assets essential for the delivery of the function. The development of requirements should identify key stakeholders and how the monitoring and analysis requirements will satisfy their information needs. Monitoring requirements may be different for assets such as operations technology, field devices, mobile devices, virtualized assets, and assets residing in the cloud. The requirements should describe what data should be collected and how it should be analyzed. Requirements should also specify time parameters for review of collected data and how the data will be distributed.
Requirements should consider: 
· type of data and extent of data necessary
· the granularity of data necessary
· the format(s) of the data
· the distribution frequency of the data
· how the data will be distributed
· the retention of the data
· how often reviews should be performed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</si>
  <si>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The organization should define and monitor for indicators of anomalous activity that are relevant to its operations. Indicators are signs that an incident may have occurred or may be occurring now. These might include failed login attempts, new device connections, port scanning, large volume file transfers, and availability variances for a system. Indicators may not necessarily be malicious, but they deviate from the norm and warrant additional monitoring. 
Indicators of anomalous activity may also be identified through analysis of "near miss" cybersecurity events. These may include events internal to your organization or those occurring externally at another organization. Indicators may not necessarily be malicious, but they deviate from the norm and warrant additional monitoring.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</si>
  <si>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Monitoring requirements should include specifications for alarms and alerts to aid in the identification of cybersecurity events, such as thresholds, durations, and sources of activity. For example, an alarm might be configured to be triggered when connection requests exceed a specific number that is the established maximum for normal activity, thus indicating the possibility of a denial of service attack.</t>
  </si>
  <si>
    <t>Monitoring requirements should include (among other things) activities that collect information relevant to the function’s threat profile. To align monitoring with the threat profile, organizations should review the targeted assets, objectives, and attack methods that may be employed by threat actors and adjust monitoring activities accordingly. For example, if the threat profile includes a threat involving a nation state actor known to use spear phishing, email could be monitored for specific characteristics known to occur in those phishing emails.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</si>
  <si>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requirements defined in SITUATION-2c are enhanced to include consideration of asset-level risks identified through risk management activities, so that more rigorous monitoring is done for higher risk assets (such as assets deemed important to delivery of the function, safety systems, and assets containing sensitive information assets). In the context of this practice, more rigorous describes an approach that is complete and comprehensive, includes coverage of all key controls, is regularly reviewed and adjusted based on environmental changes, and is persistent and continuous (rather that intermittent and discrete.).
For example, the organization may establish requirements to monitor access logs for assets containing sensitive data. Organizations that have very mature monitoring capabilities with no opportunity for further implementation of this practice as written should consider a response of fully implemented.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</si>
  <si>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Logging activities (SITUATION-1a, SITUATION-1b) and monitoring and analysis requirements (SITUATION-2c) are enhanced to incorporate relevant information from risk analysis activities (RISK-3d). Monitoring staff regularly review the risk analysis information and either modify existing indicators of anomalous activity or develop additional ones based on updates regarding threats, vulnerabilities, and identified risks.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</si>
  <si>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Indicators of anomalous activity are reviewed for effectiveness and updated as needed by monitoring staff to ensure they are still meeting the defined monitoring requirements and stakeholder information needs. The review and update should be conducted at a frequency set by the organization that ensures indicators are up to date based on the organization’s risk information.
For example, organizations can monitor publicly available sources (e.g., National Vulnerability Database (NVD), CISA Central, and CERT/CC) to gain information on new vulnerabilities and exploits to identify new potential indicators of anomalous activity.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</si>
  <si>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Methods for effectively communicating the current state of cybersecurity to relevant decision makers might include mechanisms (such as bulletin boards, big screen electronic dashboards, call trees, and satellite phones) and a common language and defined terms for describing cybersecurity information (such as threat levels). These should be regularly evaluated and updated as needed to ensure that they continue to be effective in expressing all cybersecurity conditions.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</si>
  <si>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Aggregation of monitoring data can be used to determine if the function is operating as expected, including access to shared network resources, bandwidth, and system access controls. The value of this data collection is enhanced by the creation of minimally acceptable and target operational metrics for critical system components, allowing for immediate identification of suboptimal situations and potential degradation of the function. Monitoring data to be aggregated may come from many sources, including those outside of the function in scope for the self-evaluation.
Related Practices
· Input From: Implementing SITUATION-2a and SITUATION-2b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SITUATION-3b, SITUATION-3f.</t>
  </si>
  <si>
    <t>In addition to data collected through monitoring, processes are in place to collect relevant information that may add detail or clarity to situational awareness, or helps to corroborate multiple sources of similar information. Relevant information can include after-action reports from incidents, calls to help desks about suspicious activity, and reports and statistics on phishing attempts. Situational awareness is more complete when it uses multiple sources of information.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</si>
  <si>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Situational awareness reporting requirements should define the development, delivery, and maintenance of situational awareness communications needed for each type of stakeholder. For example, situational awareness communications to law enforcement will differ significantly from those to the board of directors. The plan should address near-term development and delivery and should be adjusted with some regularity in response to new or changing needs and from the assessment of the effectiveness of communications activities.
These are examples of stakeholders for situational awareness reporting: 
· organizational leaders 
· cybersecurity program leadership and team members
· individuals across the organization for whom a cybersecurity incident would have an impact
· information sharing and analysis centers
· government entities
· law enforcement
· connected organizations 
· vendors
· sector organizations (such as trade associations)
· regulators
These are examples of situational awareness reporting requirements:
· the frequency and timing of communications
· special controls over communications (e.g., encryption or secured communications) that are appropriate for some stakeholders
· resources that will be required 
· internal and external resources that are involved in supporting the communications process
· internal and external points of contact by role
· communication methods and channels to be used
· The assets, people, and systems (including external systems such as cellular networks) that may be unavailable during response and what backup resources may be needed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</si>
  <si>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In addition to data collected through monitoring and internal information sources, processes are in place to collect information from external organizations that may add detail or clarity to situational awareness. For example, staff may monitor and collect information from a number of resources that provide reliable cybersecurity information, such as forums, vendors, InfraGard, ISACs, and CISA Central. External data is analyzed prior to sharing to ensure shared information is relevant and useful to recipients and to highlight specific areas for attention. The situational awareness information is then shared with appropriate stakeholders such as organizational leadership, incident response personnel, and asset owners.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</si>
  <si>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Aggregation of monitoring data typically involves the use of advanced monitoring tools, such as security information and event management (SIEM) systems, to aggregate system logs and network data to enable a more holistic analysis of the environment. While not a requirement for implementation of this practice, organizations may consider aggregation of monitoring data from across functions. Similar to aggregation within a function, sharing and analysis of monitoring data across functions within an organization provides more comprehensive awareness of the organization’s operational state and cybersecurity state. This may require implementation of methods to summarize or otherwise simplify the information presented to those reviewing aggregated audit logs (e.g., report reduction).
Related Practices
· Progression: This practice is part of multiple practice progressions. Practice progressions are groups of related practices that represent increasingly complete or more advanced implementations of an activity. The practices in the first progression include: SITUATION-3b, SITUATION-3f. 
· The practices in the second progression include: SITUATION-3c, SITUATION-3e, SITUATION-3f.</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</si>
  <si>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Defining predefined states of operation typically requires use of detailed architectures or topologies, documentation and detailed understanding of your assets and their priorities (ASSET-1c, ASSET-1d), categories (ASSET-2c, ASSET-2d), and attributes (ASSET-1e, ASSET-2e).
The defined states might include criteria for invoking the state, such as who has the authority to trigger a state change in either direction, checklists that must be completed before moving from a degraded state to an operational state, how long the organization can survive in a particular state, or how the organization will conduct monitoring to determine when the criteria are met. Information from monitoring activities is used to trigger decisions about invoking the predefined states of operation. 
For example, if monitoring activities indicate an outage, this might trigger a manual process in which some analysis is done that determines that not all operations can be supported, specific decision makers must sign off on temporarily curtailing nonessential operation, and a predefined state is invoked in which certain assets are shut down. 
Other situations might make use of an automated process. For example, based on threat intelligence received through monitoring activities (SITUATION-3f), a ruleset triggers an upgrade of the threat level, which triggers invocation of a predefined state that shuts down critical assets. Another example of predefined states of operations could be limiting communications between IT and OT environments during a cybersecurity incident. 
As another example, high-risk situations may be identified that warrant additional logging, such as a safety-related emergency that requires an immediate elevation of access privileges, but they also may increase the verbosity of logging on affected devices.
Related Practices
· Input From: Implementing RESPONSE-3l and THREAT-2J provides input that may be useful for implementing this practice.</t>
  </si>
  <si>
    <t>The activities in the SITUATION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</si>
  <si>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SITUATION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SITUATION domain practices can be performed as intended. The performance of this practice can be evaluated by determining whether any desired practices have not been implemented due to a shortage of resources. 
These are examples of people involved in SITUATION domain activities:
· staff responsible for reviewing log data
· staff responsible for identifying relevant indicators of anomalous activity 
These are examples of tools that might be used in SITUATION domain activities:
· security information and event management (SIEM) systems
· cybersecurity information collection methods, techniques, and tools
· electronic bulletin boards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</si>
  <si>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SITUATION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 Policies or other organizational directives for SITUATION activities may contain
· responsibility, authority, and ownership for performing SITUATION activities 
· procedures, standards, and guidelines for SITUATION activities such as logging and monitoring, distribution of data (including distribution media, methods, and channels), and analyzing and deconflicting received cybersecurity information
· guidance about what situational awareness information can be or must be shared with appropriate stakeholders
· situational awareness reporting requirements 
· requirements for the frequency of evaluating and updating indicators of anomalous activity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</si>
  <si>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SITUATION domain activities and that they are given the appropriate authority to act and to perform their assigned responsibilities.
These are examples of how to formalize responsibility and authority for SITUATION domain activities:
· defining roles and responsibilities in policies (see SITUATION-4c)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SITUATION domain tasks on outsourced functions
· including SITUATION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</si>
  <si>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SITUATION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SITUATION domain, skills and knowledge are needed for
· tools, techniques, and methods used to collect, record, distribute, and protect monitoring data
· interpreting monitoring data and representing it in ways that are meaningful and appropriate for stakeholders
· collecting, compiling, and distributing other types of cybersecurity information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</si>
  <si>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SITUATION activities to ensure they are being performed as described in plans, policies, and procedures for the SITUATION domain. Appropriate metrics should be developed and collected to detect deviations in performance and measure the extent to which SITUATION domain activities are achieving their intended purpose.</t>
  </si>
  <si>
    <t>Identify and maintain basic information about internal and external parties who may be required for continued performance of the function. Supplier dependencies, for example, might include IT service providers, incident response consultants, and equipment providers. Third parties may support the organization's IT or OT assets and operational activities. Such information should be maintained in a form that is available to those responsible for third-party risk management.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</si>
  <si>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Create and maintain a list that provides basic information identifying important internal and external parties that have access to, control of, or custody of any IT, OT, or information assets. For some third parties, such as corporate IT, these important relationships may be entirely internal.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</si>
  <si>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A defined method is planned in advance, clearly described, made definite, and standardized. Employing a defined method to identify risks arising from suppliers and other third parties will aid the organization's risk management processes in producing consistent outputs and better enable effective management of third party risk.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</si>
  <si>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Prioritization of third parties establishes one or more subsets of entities on which the organization must focus its cybersecurity activities due to defined criteria, such as their importance to the delivery of the function or their role as a critical supplier. The prioritization and criteria should ensure that the prioritization scheme and the list of prioritized third parties are appropriate for the organization’s risk environment and tolerance. Failure to prioritize third parties may lead to inadequate protection of important assets and disproportionate attention and resources devoted to third parties with limited potential impact on the function.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</si>
  <si>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When establishing prioritization criteria, the organization should consider situations where reliance upon a third party could be a single point of failure or the disruption of a third-party service could have significant impact on service delivery. For example, if the organization relies upon a single source for wide area network connectivity at a critical site, this would be a high-priority dependency because disruption of that supply would have the potential to cause significant organizational consequences.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</si>
  <si>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organization should review prioritization of third parties to ensure that third parties that pose the greatest risk to the function receive adequate attention. This reevaluation of third-party priority may be driven by a defined timeframe or by defined triggers such as the acquisition of a product from a new vendor or open source information about the financial standing of a company.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</si>
  <si>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cybersecurity requirements for products and services might include, for example, ability to disable certain functionality of a product, a clear understanding of components used in a product, and terms of service for a service that meet cybersecurity requirements.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</si>
  <si>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Cybersecurity requirements should be identified according to a defined methodology that is effective and clear. The requirements should include the controls needed to secure the products and services to address cybersecurity risks arising from suppliers and other third parties identified in the RISK domain..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Cybersecurity controls should be implemented that reduce the risk that could stem from suppliers and other third parties. The organization may implement operational controls that restrict individuals from a third party such as a maintenance or janitorial service from accessing designed areas of a facility without escort. Technical controls may be necessary for third parties that supply a service like remote maintenance of an asset. The organization may also consider management controls like acquisitions strategies that obscure the end use of an asset.
The following are examples of the types of requirements to consider: 
· controls and procedures for granting access to third parties
· specifications for the governance, protection, and destruction of data 
· whether the supplier will be developing software, and if so what secure coding practices must be used
· the knowledge and skills needed to perform the responsibilities assigned to third parties
· cybersecurity training that may be necessary prior to granting access to third parties
· logging, log retention, and monitoring
· incident and vulnerability notification, mitigation, and response coordination including timelines and thresholds
· incident response and information sharing
· controls governing connections to organization systems by third parties
· whether a diversity of software, assets, and suppliers is necessary to lower the risk of broad exploitation of specific vulnerabilities
Sources of information for the development of cybersecurity requirements for suppliers include analysis of previous cyber events (internal, external and "near miss"), brainstorming with internal stakeholders, interviews with cybersecurity experts, industry threat alerts, vulnerability announcements, the results of internal control reviews, vulnerability assessments, penetration tests, and other research.
Related Practices
· Input From: Implementing ARCHITECTURE-1f and ARCHITECTURE-1g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THIRD-PARTIES-2c, THIRD-PARTIES-2e.
· The practices in the second progression include: THIRD-PARTIES-2c, THIRD-PARTIES-2f, THIRD-PARTIES-2g, THIRD-PARTIES-2h.</t>
  </si>
  <si>
    <t>Using a defined method for evaluation and selection of third parties helps makes that process consistent and repeatable. For example, a part of the defined method could describe how the organization will review supplier responses to requests for proposals (RFPs) to determine if the supplier meets the necessary requirements. This may include consideration of cybersecurity qualifications, legal standing, financial wellbeing, and relationships to foreign governments. Sources of information may include attestations provided by third parties (e.g., attestation of the suitability and effectiveness of the cybersecurity control environment) and vetting based on track record,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</si>
  <si>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Not all suppliers expose an organization to the same level of risk. Since contractually imposing specific cybersecurity requirements can result in increased costs, consideration should be taken to ensure cybersecurity requirements are proportional to potential risk.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The organization should implement more rigorous cybersecurity controls if it is determined that the financial impact of a potential risk would be greater than the calculated cost of the risk.
Related Practices
· Input From: Implementing THIRD-PARTIES-1d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THIRD-PARTIES-2c, THIRD-PARTIES-2e.</t>
  </si>
  <si>
    <t>Requirements in the form of contractual specifications provide the basis for formal agreements that are established to define and govern the relationships between the organization and the actions of external entities, including changes that relate to delivered products or services. For each third-party agreement, the organization should establish a detailed set of specifications that the third party must meet. These should include the cybersecurity requirements that the organization expects the third party to meet. It is important that these specifications be thorough, detailed, definitive, adequate for use as criteria when selecting external entities, suitable as language in agreements with external entities, and appropriate for use as a basis for monitoring the performance of the third party. Ideally, legal and technical staff will work closely together in the development of these requirements. For example, technical staff may face challenges regarding configuration management when there is shared responsibility for the operation of assets. The organization may consider using contract language to ensure responsibility is properly assigned for addressing configuration issues.
Agreement language can be used to specify expectations and requirements for vulnerability or incident notification, including timelines, whether notification is required prior to public disclosure, and communication mechanisms to be used. Such specifications are often documented in service level agreements (SLAs) that are included in requests for proposals (RFPs). 
The agreement language should define what constitutes an event, incident, and vulnerability related to the delivery of the product or service. For example, a service outage in one region of the country that might affect other regions could be an event that the service provider should inform the organization about.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</si>
  <si>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Agreements with suppliers and other third parties should require attestation that they meet cybersecurity requirements detailed in the agreement terms. Suppliers and third parties should initially attest to meeting these requirements before execution of the agreement, along with periodically attesting that they still meet the cybersecurity requirements. For key suppliers, additional validation of attestations may be considered. This may be performed through monitoring for incidents of note,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</si>
  <si>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The organization should have a standard process for setting secure software and product development requirements for third parties. For suppliers that will be developing software, for example, determine and specify what secure design and coding practices are acceptable, such as the NIST Secure Software Development Framework (SSDF), Building Security In Maturity Model (BSIMM), and Open Web Application Security Project (OWASP). Secure product development requirements might prohibit use of specific components with known cybersecurity issues.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(ARCHITECTURE-4b and ARCHITECTURE-4e).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</si>
  <si>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expected product life and product support periods.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</si>
  <si>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safeguards against counterfeit or compromised software, hardware, and services. For example:
· Will the supplier disclose the existence of all known methods for bypassing computer authentication in the procured product, often referred to as backdoors, and provide written documentation that all such backdoors created by the supplier have been permanently deleted from the system?
· Will the supplier provide summary documentation of the procured product’s security features and security-focused instructions on product maintenance, support, and reconfiguration of default settings?
For more examples of vendor procurement criteria that can be derived from procurement language, see the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</si>
  <si>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The creation, manufacturing, and assembly of assets supplied by third-parties often comprise many sub-parts and sub-components sourced from other vendors and suppliers. Organizations that acquire these assets from third-parties may unknowingly inherit cyber risks that have not been identified or mitigated. 
A bill of materials establishes and itemizes the source of sub-parts and sub-components for acquired assets, including their origin and any additional information that can help the organization establish a determination of inherited risk. Examples of these sub-parts and sub-components could be incorporating software routines from an open source libraries as a component of a software build or the sourcing of parts in a security camera from a known hostile nation-state.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</si>
  <si>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For higher priority assets, these criteria should include the evaluation of associated third-party hosting environments and source data.
Hosting environments and source data can be significant sources of acquired risk. Hosting environments comprise many layers of products and services that are not always under the direct control of hosting providers and may pose unidentified risk to the organization. For example, these may include software packages, open-source code libraries, configurations, and other settings that were used to build a virtual machine that can be deployed in a cloud environment. Similar to a bill of materials, hosting environments should provide documentation of the use of these products and services so that an approximation of acquired risk can be established. In addition, this concept can extend to how hosting organizations store, process, and transmit organizational data. Evaluating the storage locations of data, where it is processed, how it is transmitted, and the controls employed is essential for identifying potential risks to the confidentiality, integrity, and availability of such data.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</si>
  <si>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When the third party is responsible for producing or delivering assets to the organization, the monitoring process should include inspection/testing of the assets to ensure that they meet all stated specifications, including cybersecurity requirements.
For example, if there is a requirement to remove all software components that are not required for the operation and/or maintenance of the procured product (games, source code, unused drivers), upon receipt the product could be tested for the inclusion of these components.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</si>
  <si>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The activities in the THIRD-PARTIES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</si>
  <si>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THIRD-PARTIES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THIRD-PARTIES domain practices can be performed as intended. The performance of this practice can be evaluated by determining whether any desired practices have not been implemented due to a shortage of resources.
These are examples of people involved in THIRD-PARTIES domain activities:
· staff responsible for identifying and prioritizing existing suppliers and other third parties
· staff responsible for evaluating proposals and selecting third parties
· staff responsible for establishing formal agreements with third parties
· staff responsible for monitoring the performance of third parties to ensure they are meeting their cybersecurity requirements 
These are examples of tools that might be used in THIRD-PARTIES domain activities:
· methods, techniques, and tools for identifying and prioritizing the list of third parties and keeping it up-to-date
· methods, techniques, and tools for identifying and managing risks due to third parties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</si>
  <si>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THIRD-PARTIES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THIRD-PARTIES domain activities may contain:
· responsibility, authority, and ownership for performing process activities 
· procedures, standards, and guidelines for identifying and prioritizing suppliers and other third parties, managing operational risks resulting from third parties, and monitoring the performance of third parties
· procedures, standards, and guidelines for including cybersecurity requirements in supplier agreements
· requirements for the frequency of reviewing suppliers and other third parties for their ability to meet cybersecurity requirements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</si>
  <si>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THIRD-PARTIES domain activities and that they are given the appropriate authority to act and to perform their assigned responsibilities.
These are examples of how to formalize responsibility and authority for THIRD-PARTIES domain activities:
· defining roles and responsibilities in policies (see THIRD-PARTIES-3c) 
· developing position descriptions and conducting associated performance management activities
· including process tasks and responsibility for these tasks in position descriptions
· developing and implementing contractual instruments (including service level agreements) with suppliers and other third parties to establish responsibility and authority for performing THIRD-PARTIES domain tasks on outsourced functions
· including THIRD-PARTIES domain tasks in measuring performance of third parties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</si>
  <si>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THIRD-PARTIES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THIRD-PARTIES domain, skills and knowledge are needed for
· identifying and prioritizing suppliers and other third parties
· tools, techniques, and methods used to identify, analyze, mitigate, and monitor operational risks resulting from third parties
· managing relationships with third parties
· monitoring the performance of third parties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</si>
  <si>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THIRD-PARTIES activities to ensure they are being performed as described in plans, policies, and procedures for the THIRD-PARTIES domain. Appropriate metrics should be developed and collected to detect deviations in performance and measure the extent to which THIRD-PARTIES domain activities are achieving their intended purpose.</t>
  </si>
  <si>
    <t>Information about potential vulnerabilities is available from a wide variety of internal and external sources, such as CISA, appropriate ISACs, industry associations, vendors, federal briefings, and internal assessments. Internal sources typically provide information about vulnerabilities that are unique to the organization and range across all asset types. These sources may provide information about vulnerabilities that the organization has observed or that have been exploited, resulting in disruption to the organization. External or public sources typically provide information that is focused on common technologies that are used by a wide range of organizations. 
Vulnerabilities in the traditional sense include software bugs, omission errors, poor code construction, poor configuration, or processing failures. However, other risk exposures can create vulnerabilities that should be identified, processed, and responded to in a similar manner as vulnerabilities that are, for example, reported by software vendors or included in vulnerability catalogs. These types of vulnerabilities might include poor process performance, insider threats, and internal audit findings. These types of vulnerabilities should be included when considering identification of sources for vulnerability discovery. 
The identified sources of vulnerability information should align with the organization’s vulnerability identification and analysis needs.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</si>
  <si>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should have a process for collecting, cataloging, and filtering vulnerability information from identified sources to separate out information that is relevant to the function.
Related Practices
· Input From: Implementing THREAT-1a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</si>
  <si>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There are many types of assessment techniques that an enterprise can use to discover vulnerabilities, such as internal vulnerability audits and assessments, external-entity assessments, penetration tests, software-based scans, and reviewing the results of internal and external audits. Vulnerabilities can also be discovered from review and capture from the organization’s standard list of sources of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</si>
  <si>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The organization responds to vulnerabilities identified by credible information sources (e.g., government agencies, the software vendor) and takes steps to mitigate those vulnerabilities if they may affect the delivery of services. Vulnerability announcements may include criticality ratings (such as high, medium, low). These should be considered in the context of the overall environment. Even low-scoring vulnerabilities may be relevant and have a significant potential impact when assessed against your IT or OT environment. Response might involve, for example, implementing mitigating controls, applying cybersecurity patches, or tracking patching levels and operating system versions of devices. Advanced cybersecurity techniques such as threat hunting and active defense can provide in-depth information about the IT and OT environment that supports the determination of the relevance of a vulnerability to the organization. It is important to note that implementation of new compensating controls may require allocation of additional resources, such as people, funding, and tools, beyond the current cybersecurity program budget.
Related Practices
· Input From: Implementing THREAT-1c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THREAT-1d, THREAT-1g, THREAT-1l.</t>
  </si>
  <si>
    <t>Vulnerability information sources are evaluated to determine the extent to which they provide information on important assets. Sources providing the most utility and value should be prioritized for increased monitoring and review. The organization should identify additional vulnerability information sources if it determines that existing sources are not providing adequate information for any key assets.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</si>
  <si>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uses established, documented, and structured vulnerability assessment methods to identify known vulnerabilities (that is, vulnerabilities that have been identified by external entities and published in information sources) as well as other potential weaknesses that may be exploited by an adversary. These assessments can be conducted by internal staff or by a third-party entity. Consideration should be given to the perspective of a potential internal or external threat actor. This may aid in identifying potential threat vectors that would otherwise go unnoticed. The organization must decide the appropriate time intervals that it will use to repeat assessments to ensure that it has the most current and accurate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</si>
  <si>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Vulnerabilities may exist in all types of IT and OT assets, including operating systems, application software, firmware, network devices, mobile devices, IoT devices, and assets residing in the cloud. 
Organizations may improve vulnerability management effectiveness through analysis and prioritization. Analysis can aid prioritization in several ways, such as helping to identify the potential impact a vulnerability could have on an organization's security posture. There are several factors important to determining the potential impact of a vulnerability. The attributes of the vulnerability—what it can do, how it is exploited, the potential effects, and the potentially affected assets—should be carefully considered. Additionally, the individual characteristics of the IT and OT environment, the cybersecurity controls in place, and externally determined impact valuation such as NIST National Vulnerability Database (NVD) Common Vulnerability Scoring System (CVSS) scores should also be considered. 
Based on the results of analysis, an organization can then prioritize identified vulnerabilities for further action. Activities performed to address vulnerabilities may include implementing software, system, or firmware patches; developing and implementing operational workarounds or other mitigating controls; and developing and implementing new continuity plans or updating existing plans.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</si>
  <si>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Proposed patches, particularly those that affect critical assets, should be tested for operational impact prior to installation. Testing patches may help to identify unanticipated effects on the asset or other integrated assets. Organizations may decide to test patches in a test environment when feasible or on a limited number of non-critical production systems prior to enterprise-wide implementation.</t>
  </si>
  <si>
    <t>As cybersecurity vulnerabilities are discovered through vulnerability information sources and assessments, information about vulnerabilities that would be important to relevant stakeholders should be shared with them.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THREAT-1b, THREAT-1i, THREAT-1m.</t>
  </si>
  <si>
    <t>Vulnerability information sources should be evaluated to determine the extent to which they provide information for all IT and OT assets within the function. Sources addressing higher priority assets and those deemed of a higher importance may be prioritized for increased monitoring and review.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</si>
  <si>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In addition to vulnerability assessments that are conducted internally, the organization should periodically have external parties conduct assessments in order to obtain a completely objective perspective. The assessors should be external to the function’s operations but not necessarily external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</si>
  <si>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After a response has been made to address a vulnerability (such as deployment of patches), monitoring is conducted to make sure that the response has been effective. Methods to confirm effectiveness will vary depending on resources available to the cybersecurity program and the type of treatment chosen for a vulnerability. For example, if an operating system vendor has disclosed the presence of a vulnerability the organization may choose to remediate the vulnerability and apply a patch. Afterward, a vulnerability scan could be used to confirm that the vulnerability has been resolved on affected systems. Advanced cybersecurity techniques such as threat hunting and active defense also can be used as methods of verification.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</si>
  <si>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In the event that an individual external to the organization identifies a vulnerability in an IT or OT asset within the organization, it would be beneficial for the organization to be notified. Development of a process that integrates with existing vulnerability management activities would better enable the cybersecurity program in the identification of vulnerabilities. This mechanism should enable the organization to receive communications and take necessary action (e.g., analysis and testing to verify a reported vulnerability exists). The implemented mechanism should complement current vulnerability management activities and organizations should consider if the mechanism would necessitate additional resources. For example, if a bug in a website allows an attacker to access unauthorized information, the individual who discovered the vulnerability sends an email to a specified email address with details about the vulnerability. This capability may be implemented in a variety of ways, such as setting up a web form, a dedicated email address, or through a third-party service.
Related Practices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</si>
  <si>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 organization should periodically survey information sources (such as CISA, appropriate ISACs, industry associations, vendors, and federal briefings) to determine their relevance and value in providing threat information. Some analysis may first be necessary to determine what information is most relevant for supporting threat management activities. Additionally, threats affecting similar industry sectors may be relevant to the function and should be considered accordingly.
Related Practices
· Progression: This practice is part of a practice progression. Practice progressions are groups of related practices that represent increasingly complete or more advanced implementations of an activity. The practices in this progression include: THREAT-2a, THREAT-2f.</t>
  </si>
  <si>
    <t>Threat identification and response begins with collecting useful threat information from reliable sources and determining whether and how that information is relevant in the context of the organization and function. Collection and review of threat information can be done by internal staff, provided as a service through a vendor, or a combination of both. Sources of threat information should address the different kinds of IT, OT, and information assets that are important to the delivery of the function.
Related Practices
· Input From: Implementing THREAT-2a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</si>
  <si>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Threat objectives are the potential outcomes of threat actor activities that are of concern because they would have negative impacts on the organization. For example, an organization that does not process confidential data may not be concerned about data theft but may be very concerned about an incident that causes an operational outage. Threat actors may leverage multiple tactics or techniques like those defined in the MITRE ATT&amp;CK frameworks (for Enterprise or Industrial Control Systems) to achieve their goals. Threat objective examples may include data manipulation, IP Theft, damage to property, denial of control, loss of safety, or operational outage.
Related Practices
· Input From: Implementing THREAT-2b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</si>
  <si>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The organization responds to threats identified through the collection and analysis of threat information when they are determined to have the potential to adversely affect the function. Relevant threats are those that have the means, motive, and opportunity to affect the delivery of services. Threat response might involve, for example, implementing mitigating controls or monitoring threat status.
Related Practices
· Input From: Implementing THREAT-2c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THREAT-2d, THREAT-2g, THREAT-2j.</t>
  </si>
  <si>
    <t>The threat profile can be built from information about threats from reliable sources, both internal (such as results of threat assessments) and external (such as E-ISAC, CISA Central, and government briefings). The threat profile can be used to guide the identification and description of specific threats and can be used as input in the risk analysis process described in the Risk Management domain and in situational awareness activities described in the Situational Awareness domain.
A threat profile may also help to guide identification of assets within the function that may be leveraged to achieve a threat objective as described in the Asset, Change, and Configuration Management domain. Development of a threat profile could occur prior to completion of a self-evaluation or following the completion of a self-evaluation as an activity identified as part of gap analysis and remediation.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</si>
  <si>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Threat information sources are evaluated to determine the extent to which they provide information needed in the threat profile. Sources of greater value are prioritized for increased monitoring and greater scrutiny. Sources that do not contribute to addressing components of the threat profile either are eliminated or are given less attention.
Related Practices
· Input From: Implementing THREAT-2e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THREAT-2a, THREAT-2f.</t>
  </si>
  <si>
    <t>Threats must be evaluated to determine which warrant the most and the timeliest attention based on their likely intent, capability, target, and potential to adversely impact the function as described in the threat profile.
Threats should be addressed in order of priority to facilitate an effective response. Actions taken may be to analyze the threat to further understand potential impact, implement controls to mitigate the risk associated with the threat, or to adjust monitoring activities to look for indicators of the threat.
Related Practices
· Progression: This practice is part of a practice progression. Practice progressions are groups of related practices that represent increasingly complete or more advanced implementations of an activity. The practices in this progression include: THREAT-2d, THREAT-2g, THREAT-2j.</t>
  </si>
  <si>
    <t>Identify what types of threat information you are either willing to and permitted to share or are obligated to report and set up relationships and communications processes to share that information with others. Information sharing activities should adhere to your legal and regulatory requirements. 
For threat information sharing to be efficient and meaningful, some analysis should be done to ensure that all relevant stakeholders have been identified and are being involved appropriately in threat management activities. A stakeholder mapping technique might aid in accomplishing this.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</si>
  <si>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organization should define a schedule for reviewing and updating the established threat profile for the function to ensure that the likely intent, capability, and target of threats currently defined are still accurate and relevant and to add any new threats that have been identified. Given that new threats emerge daily, organizations should consider dedicating resources toward continuous review of threat information and updating of the threat profile if feasible.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</si>
  <si>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For example, an ISAC publishes a bulletin notifying its members of a successful campaign targeting peer organizations that exploits a previously unknown vulnerability to a technology that is critical to the delivery of the organization’s function. Based on this information, existing controls, and risk posture, the organization deems the threat relevant. It invokes a decision process that results in declaration of a high-security operating state that trades off efficiency and ease of use in favor of increased security by blocking remote access and requiring a higher level of authentication and authorization for certain commands. On-going monitoring of internal systems and the threat environment is employed to determine when to return to the normal state of operation.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THREAT-2d, THREAT-2g, THREAT-2j.</t>
  </si>
  <si>
    <t>Integrating a system of potentially diverse cybersecurity products into a responsive and resilient detection, analysis, response, and information sharing platform requires leveraging cybersecurity automation standards. These systems are intended to ease the burden on analysts by ingesting and enriching data and, in some cases, automatically taking action in response to malicious indicators. Ensuring that components of a larger cybersecurity system share a common taxonomy (e.g., Structured Threat Information Expression (STIX), Trusted Automated Exchange of Indicator Information (TAXII)) and are designed to securely accept, process, and distribute data from a variety of sources and vendors is key to developing a successful cybersecurity platform.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</si>
  <si>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activities in the THREAT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</si>
  <si>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THREAT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THREAT domain practices can be performed as intended. The performance of this practice can be evaluated by determining whether any desired practices have not been implemented due to a shortage of resources. 
These are examples of people involved in THREAT domain activities:
· staff responsible for collection and analysis of threat information
· staff responsible for developing threat profiles
· staff responsible for performing vulnerability assessments
These are examples of tools that might be used in THREAT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</si>
  <si>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THREAT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THREAT domain activities may contain
· responsibility, authority, and ownership for performing THREAT activities 
· procedures, standards, and guidelines for collecting and analyzing threat information and creating threat profiles
· lists of individuals and organizations to whom cybersecurity threat information is provided 
· guidelines about what cybersecurity threat information can be or must be provided to those individuals and organizations
· requirements for the frequency of updating threat profiles
· guidelines for addressing vulnerabilities
· requirements for the frequency of performing vulnerability assessments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</si>
  <si>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THREAT domain activities and that they are given the appropriate authority to act and to perform their assigned responsibilities.
These are examples of how to formalize responsibility and authority for THREAT domain activities:
· defining roles and responsibilities in policies (see THREAT-3c) 
· defining roles and responsibilities that are filled by third party personnel, such as cloud service providers (CSP)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THREAT domain tasks on outsourced functions
· including THREAT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</si>
  <si>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THREAT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THREAT domain, skills and knowledge are needed for
· tools, techniques, and methods used to collect and analyze threat information 
· developing threat profiles
· conducting vulnerability assessments
· evaluating operational impact prior to deploying patches
· interpreting vulnerability information and representing it in ways that are meaningful and appropriate for function stakeholders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</si>
  <si>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THREAT activities to ensure they are being performed as described in plans, policies, and procedures for the THREAT domain. Appropriate metrics should be developed and collected to detect deviations in performance and measure the extent to which THREAT domain activities are achieving their intended purpose.</t>
  </si>
  <si>
    <t>Coordinate with Human Resources staff to ensure that credit checks, criminal background checks, drug tests, verifying credentials and previous employment, and possibly other vetting is performed. In certain cases, you may be able to accept a reciprocal background check from a previous employer (such as the federal government). Also, follow up on anything communicated by someone the candidate gave as a reference that raises concern about the candidate’s trustworthiness. The goal is to root out any evidence or indicators that the candidate could end up as an insider threat (e.g., financial instability, criminal history, suspicious or disruptive behavior in previous jobs, lies). 
Vetting may be conducted internally by Human Resources staff or contracted to a vendor, but in either case must be done by personnel who understand all applicable laws and regulations. For outsourced positions, require vendors to perform equivalent vetting of any contractors who will have access to organizational assets.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</si>
  <si>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Ensure that personnel who leave do not continue to have access to assets, especially those who have privileged access or access to financial data, PII, or intellectual property. Create procedures to remove, revoke, or disable access to all organizational assets as of the employee’s termination date. Start by identifying all of the employee’s accounts (including any accounts the employee has with third-party providers, such as company accounts with financial institutions), elevated access of any kind, such as admin or NERC-CIP, all devices in the employee’s possession, and all systems, data, and other assets to which the employee has access. Disable all accounts, remove access to all affected assets, remove remote access, and collect the employee’s devices, badge, tokens, hard-copy proprietary documents, company credit cards, etc. Coordinate with HR to establish the timing of events and who is responsible for what. For employees with privileged access or access to sensitive data, you may want to monitor their network activity to watch for any evidence of data exfiltration. 
For personnel being terminated involuntarily, consider removing, revoking, or disabling all access to assets immediately upon informing the employee of the termination. Escort the employee from the premises immediately after making the announcement. You may also want to examine any systems or computers the employee used for any signs of data exfiltration or compromise.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</si>
  <si>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For staff who have privileged or trusted access to assets, the vetting described in WORKFORCE-1a (or some appropriate aspects of it) is performed not just at hire but periodically. Doing this helps the organization to discover whether any changes have occurred in the employee's behavior or circumstances that may raise new trust issues.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</si>
  <si>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Potential risks arising from the transfer of personnel should be identified and procedures to mitigate those risks should be established and maintained. For staff who have privileged or trusted access to assets, managing access to and possession of these assets is extremely important for preventing potential disruptions or effects on the resilience of the function. When personnel change positions, their possession of and access to organizational assets (including their access privileges) should be re-evaluated and adjusted as needed. Reassignment of cybersecurity responsibilities may also need to be considered. Organizations may consider additional vetting for employees who transfer to a new position that presents greater risk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</si>
  <si>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Employees and other users of the organization’s IT, OT, and information assets should be informed about their own responsibilities for the protection and acceptable use of those assets. The organization should define methods for clearly communicating responsibilities, such as periodic security awareness training and policies. For example, an acceptable use policy, for example, can establish the boundaries of acceptable behaviors when using the organization’s systems and data, such as disallowing password syncing and reuse across systems or using personal password vaults to comingle management of both personal and organizational passwords. Organizations may consider supplemental training for users who have access to IT, OT, and information assets with greater protection requirements.
To reinforce expectations of required protection of more sensitive IT, OT, and information assets, organizations may consider creating goals and objectives for users around protection requirements for these assets.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</si>
  <si>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Vetting that is described in WORKPLACE-1a and WORKFORCE-1c should be performed for all positions and to a level that reflects the risk associated with each position. The level of risk associated with a position can be due to level of authority (such as CEO), level of responsibility (such as network administrator), or access to assets with significant cost, sensitivity, or criticality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</si>
  <si>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A disciplinary process is an essential administrative control for enforcing organizational resilience policies. Awareness of the disciplinary process provides staff an additional incentive to comply with the organization’s resilience policies and ensures fair and appropriate treatment in the event that wrongdoing is suspected. From the organization’s perspective, a formalized disciplinary process provides a preplanned response to suspected infractions of cybersecurity policy that is designed to address all relevant concerns while protecting the organization to the fullest extent possible.
The disciplinary process should be formalized and documented. It should ensure fair treatment of staff in compliance with all applicable regulations and agreements, protect the organization’s interests, and include a range of acceptable responses that correspond to the seriousness of the infraction.
Revise the disciplinary process as needed.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</si>
  <si>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Conduct activities to improve personnel’s understanding of cyber risks, cybersecurity-related laws and regulations to which the organization is subject, and cybersecurity policies, procedures, and requirements. Topics can be general, for all personnel (such as event reporting), or specifically for certain roles (such as social engineering risks that affect financial services staff). All cybersecurity employees should be aware of the cybersecurity program strategy (PROGRAM-1a), so briefings about it should be included in awareness activities. Some awareness communications may be necessary with business partners, such as how PII is handled and how compliance with standards is achieved.
Cybersecurity awareness activities might include cybersecurity-focused emails from acknowledged experts, quarterly refreshers, lunch and learn sessions, posters, and a dedicated intranet site where news about current cybersecurity events and relevant articles, memos, alerts, etc. are posted.
These are examples of cybersecurity awareness topics: email phishing and other social engineering tactics; recognizing indicators of insider threats; event and incident identification; classification and handling of data; acceptable use policies; identity management, including cloud accounts; account authorities; remote connectivity; and mobile device security.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</si>
  <si>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Objectives for cybersecurity awareness activities are based on awareness needs that define the messages that need to be communicated regarding cybersecurity to staff and other internal and external stakeholders. For some topics, awareness needs may be consistent across the function’s entire population; for others, different stakeholders may have different awareness needs. All of these groups should be identified and their awareness needs documented. 
Sources of awareness needs include: 
· cybersecurity requirements that specify how assets are to be protected and sustained; organizational policies that attempt to enforce and reinforce acceptable behaviors or implement necessary controls across the enterprise, such as keeping payroll data confidential
· vulnerabilities under watch or that are being actively managed
· laws and regulations to which the organization is subject because of its industry, geographical location, or type of business
· maintaining security while using specific types of technology that pose increased cyber risk, such as email and mobile devices
Awareness needs are temporal and may change as a result of changes in technology, policy, strategy, and risks being managed. A routine process to maintain and update awareness needs should be put in place.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</si>
  <si>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To align cybersecurity awareness objectives with the defined threat profile, analyze the threat profile to understand the targeted assets, objectives, and attack methods that may be employed by threat actors. This supports identification of the types and extent of awareness efforts necessary to address threats relevant to function. For example, if the threat profile includes a threat involving spear phishing, awareness content could be created on that topic.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</si>
  <si>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This practice builds on the cybersecurity awareness activities described in WORKFORCE-2a to include execution of these activities according to organizationally defined periods. For example, this may include awareness activities that are required as part of new employee onboarding, as well as annual refresher activities.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</si>
  <si>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activities may be tailored for specific jobs roles. For example, more advanced social engineering awareness training may be considered for higher risk roles, such as organizational leadership or roles that have the authority to approve financial transactions.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</si>
  <si>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communications requirements should include providing information about predefined states of operation. For example, awareness communications could include information about when and why a shift from the normal state of operation to a high-security operating mode may be invoked in response to a declared cybersecurity incident of sufficient severity.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</si>
  <si>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The organization should have a documented process to evaluate the effectiveness of awareness activities. Typically, assessing effectiveness is done by having employees fill out evaluations after awareness activities. It’s more challenging to evaluate the effectiveness of other awareness mechanisms such as posters or regular communications.
These are examples of methods that can be used to evaluate the effectiveness of awareness activities:
· questionnaires or surveys designed to measure people’s awareness of specific topics
· focus groups to elicit the level of awareness of a group of people after an awareness activity and to gather improvement recommendations 
· selective interviews to inquire about awareness and any changes in behavior that may have occurred as a result of awareness activities
· behavioral measures to objectively evaluate shifts in behavior after an awareness activity—for example, evaluating the strength of passwords before and after a password-awareness activity
· observations, evaluations, and benchmarking activities conducted by external entities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</si>
  <si>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Identify the roles and activities needed to meet the needs of the function’s cybersecurity program. This would include typical cybersecurity roles such as security administrator, network administrator, and chief information security officer (or a similar role) and their assigned activities. Cybersecurity responsibilities are not restricted to traditional cybersecurity or IT roles. For example, operations engineers, human resources specialists, and procurement specialists typically have cybersecurity roles, and these roles may be performed by third parties. It may be useful to consider consulting industry best practices or frameworks, such as the NICE Cybersecurity Workforce Framework (NIST Special Publication 800-181) for help in identifying and describing fundamental cybersecurity responsibilities.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</si>
  <si>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Assign personnel to the cybersecurity responsibilities identified in WORKFORCE-3a. These may be full-time roles or just a small set of responsibilities given to someone whose primary role is in a different area. The main goal is to ensure that some specific person (or persons) is accountable for each of the activities needed to implement the function’s cybersecurity program.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</si>
  <si>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Clearly assigning cybersecurity responsibilities to roles establishes expectations for the tasks that personnel in those roles will perform. These roles may be explicitly cybersecurity-focused (network administrator, help desk, CISO, etc.) or may be other roles that contribute to cybersecurity activities. These responsibilities should also be specified in formal agreements with external entities, such as Internet service providers, security as service providers, cloud service providers, and IT/OT service providers.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</si>
  <si>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Cybersecurity responsibilities should be clearly documented (in job descriptions or performance criteria, for example) so that staff members know their responsibilities and can plan their performance accordingly. The definition of cybersecurity responsibilities in the job description establishes the foundation for performance management and measurement of the staff member’s commitment to helping the organization sustain operational resilience.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</si>
  <si>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Responsibilities and requirements for a job should be reviewed and updated on a predetermined basis, using one or more triggers such as time elapsed, personnel changes, and process changes. Those triggers ensure that the responsibilities and requirements of the role adapt to changes in organizational risk, organizational processes, or the threat landscape. Keeping job responsibilities and requirements up-to-date helps ensure that personnel have a clear understanding of the roles they play in the cybersecurity of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</si>
  <si>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Resource planning and analysis should be conducted to determine staffing requirements for cybersecurity activities. Periodic budgeting should ensure adequate funding for those requirements. Staffing needs should include training and availability of backup personnel, at least for critical tasks. Succession planning should involve higher level managers to identify potential successors and to ensure they are mentored and trained to take roles in the future contingent on vacancies that have not yet occurred.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</si>
  <si>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Ensure that personnel in assigned responsibilities in WORKFORCE-3b have the knowledge and skills needed to perform those responsibilities. Conduct cybersecurity training internally or include funding in the cybersecurity program budget for personnel to take training from vendors. If training is provided internally, it should be relevant to the types of activities identified in WORKFORCE-3a. Additionally, as noted in the help text for WORKFORCE-3a, cybersecurity responsibilities are not restricted to traditional cybersecurity or IT roles. For example, operations engineers, human resources specialists, and procurement specialists typically have cybersecurity roles, and these roles may be performed by third parties.
Training might include attendance at conferences that provide deep dive sessions, vendor-specific training on tools used, and certificate programs. Payment for external training and certificate programs might be done only on a reimbursement basis after successful completion.
Related Practices
· Input From: Implementing WORKFORCE-3b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</si>
  <si>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To identify gaps, you first might create a skills inventory to identify and document the current skill set of the organization’s personnel. This inventory provides a snapshot of current capabilities and can be used to diagnose resource shortages and gaps against both your current and future workforce needs.
The skills inventory is compared to the identified cybersecurity responsibilities for the function (WORKFORCE-3a) to identify skills that the organization does not possess. The resulting skill gap provides insight into the current and future skill needs of the organization. These skill gaps may prevent the organization from performing adequately in managing cyber risks and may result in additional risk.</t>
  </si>
  <si>
    <t>An organization can address knowledge, skill, and ability gaps identified in WORKFORCE-4b in a number of ways: existing staff may be trained to acquire new skills, new staff may be hired to acquire the necessary skills, or the skills may be acquired by outsourcing the work that requires them. As gaps are closed, the skills inventory should be updated to ensure that recruiting and training efforts are aligned with current needs.
Related Practices
· Input From: Implementing WORKFORCE-4b provides input that may be useful for implementing this practice.</t>
  </si>
  <si>
    <t>New personnel and personnel transferred into new positions are trained in cybersecurity principles, requirements, and best practices before they are allowed access to IT, OT, and information assets. The training may include cybersecurity training specific to the responsibilities of the position or specific to the assets that will be accessed in the position (such as supply chain security or cloud security training), as well as general cybersecurity training that applies to all personnel.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</si>
  <si>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A process should exist to determine the effectiveness of training for meeting the training needs of staff involved in the cybersecurity program. 
These are examples of methods used to assess training effectiveness:
· testing in the training context
· post-training surveys of training participants
· post-training surveys of training participants' managers about their satisfaction with the impact of the training on participants’ ability to perform their cybersecurity responsibilities
· assessment mechanisms embedded in training materials
Document suggested improvements to the training plan based on the evaluation of the effectiveness of training activities and implement improvements when feasible.</t>
  </si>
  <si>
    <t>The broad range of skills necessary to adequately perform the competencies required in the cybersecurity program requires extensive and ongoing training. Due to the critical nature of these program responsibilities, it is important that opportunities for cybersecurity personnel to get training are planned for and budgeted for.
Related Practices
· Input From: Implementing WORKFORCE-3c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</si>
  <si>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The activities in the WORKFORCE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</si>
  <si>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WORKFORCE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WORKFORCE domain practices can be performed as intended. The performance of this practice can be evaluated by determining whether any desired practices have not been implemented due to a shortage of resources. 
These are examples of people involved in WORKFORCE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WORKFORCE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</si>
  <si>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WORKFORCE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WORKFORCE domain activities may contain
· responsibility, authority, and ownership for performing WORKFORCE activities 
· procedures, standards, and guidelines for WORKFORCE activities such as training, vetting, and awareness 
· descriptions of the function's cybersecurity responsibilities 
· list of the triggers that initiate review and update of cybersecurity responsibilities and job requirements
· training and awareness attendance requirements
· requirements for the frequency of evaluating the effectiveness of cybersecurity awareness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</si>
  <si>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WORKFORCE domain activities and that they are given the appropriate authority to act and to perform their assigned responsibilities.
These are examples of how to formalize responsibility and authority for WORKFORCE domain activities:
· defining roles and responsibilities in policies (see WORKFORCE-5c)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WORKFORCE domain tasks on outsourced functions
· including WORKFORCE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</si>
  <si>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WORKFORCE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WORKFORCE domain, skills and knowledge are needed for
· developing, disseminating, and enforcing workforce policy
· vetting personnel
· identifying skill gaps and deficiencies requiring action
· creating or obtaining relevant awareness materials 
· measuring the effectiveness of training and awareness materials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</si>
  <si>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WORKFORCE activities to ensure they are being performed as described in plans, policies, and procedures for the WORKFORCE domain. Appropriate metrics should be developed and collected to detect deviations in performance and measure the extent to which WORKFORCE domain activities are achieving their intended purpose.</t>
  </si>
  <si>
    <t>Pääsyoikeuksille on asetettu vaatimukset, joita myös ylläpidetään (esimerkiksi sääntöjä siitä, kenelle pääsy voidaan myöntää, millä tavoin pääsyoikeudet myönnetään tai missä rajoissa pääsy sallitaan).</t>
  </si>
  <si>
    <t xml:space="preserve">Pääsynhallinnan vaatimuksissa on huomioitu tehtävien eriyttämisen periaatteet (ref. "separation of duties"). </t>
  </si>
  <si>
    <t>Salasanojen vahvuusvaatimukset ja uudelleenkäytön rajoitukset on määritelty ja niiden noudattaminen on pakollista.</t>
  </si>
  <si>
    <t>Identiteettien ajantasaisuudesta huolehditaan tarkastamalla ja päivittämällä ne määrätellyin väliajoin ja määriteltyjen tilanteiden kuten järjestelmämuutosten yhteydessä tai organisaatiorakenteen muuttuessa.</t>
  </si>
  <si>
    <t>Hallintatunnusten käyttö on rajoitettu vain niihin prosesseihin, joihin ne on luotu.</t>
  </si>
  <si>
    <t>Vahvempaa tai monivaiheista tunnistautumista tai kertakäyttötunnuksia vaaditaan käyttö- ja pääsyoikeuksille, joihin liittyy korkeampi riski (tällaisia voivat olla esimerkiksi hallinta- tai ylläpitotunnukset, jaetut tunnukset tai etäyhteyden käyttö).</t>
  </si>
  <si>
    <t xml:space="preserve">Monivaiheista tunnistautumista vaaditaan </t>
  </si>
  <si>
    <t xml:space="preserve">Identiteetit, joilla ei ole kirjauduttu määritellyn ajanjakson kuluessa, poistetaan käytöstä mikäli mahdollista. </t>
  </si>
  <si>
    <t xml:space="preserve">Organisaation johto tukee aktiivisesti ja näkyvästi organisaation kyberarkkitehtuuria (ja sen kehitystä). </t>
  </si>
  <si>
    <t>Kyberturvallisuusarkkitehtuurin kehitystä ohjaavat organisaation riskiarviointien tulokset [kts. RISK-3d] sekä organisaation uhkaprofiili [kts. THREAT-2e].</t>
  </si>
  <si>
    <t>Kyberarkkitehtuuri käsittelee ennalta määriteltyjä toimintatiloja [kts. SITUATION-3g].</t>
  </si>
  <si>
    <t>Verkon suojauksia on toteutettu, ainakin tapauskohtaisesti. Tasolla 1 tämän ei tarvitse olla systemaattista tai säännöllistä.</t>
  </si>
  <si>
    <t>Toiminnon kannalta tärkeät laitteet, ohjelmistot ja tietovarannot on segmentoitu loogisesti tai fyysisesti erillisiin turvallisuusvyöhykkeisiin perustuen niille (laitteille, ohjelmistoille ja tietovarannoille) asetettuihin kyberturvallisuusvaatimuksiin [kts. ASSET-1a, ASSET-2a].</t>
  </si>
  <si>
    <t xml:space="preserve">Verkkojen suojaus sisältää valvonnan, analyysin ja verkkoliikenteen hallinnan (esimerkiksi palomuurit, IDPS) </t>
  </si>
  <si>
    <t>Verkkojen erottelu on toteutettu turvallisuuslähtöisesti siten että laitteet, ohjelmistot ja tietovarannot on segmentoitu loogisesti tai fyysisesti omiin turva-alueisiinsa, joilla on jokaisella oma todentamisensa/ autentikointi.</t>
  </si>
  <si>
    <t>OT-verkot ovat toiminnallisesti itsenäisiä IT-verkoista siten, että OT ympäristön toimintoja voidaan pitää yllä ja jatkaa myös IT-järjestelmien vikaantuessa. [Tulkintaohje: mikäli OT-verkkoja tai vastaavia ei ole, aseteta käytäntö "täysin toteutetuksi"]</t>
  </si>
  <si>
    <t>Käyttöoikeuksien ja pääsynhallinan kontrolleja/suojausmekanismeja on käytössä toiminnon kannalta tärkeille laitteille, ohjelmistoille ja tietovarannoille. Tasolla 1 tämä toteutetaan mikäli tehtävissä, mutta sen ei tarvitse olla systemaattista ja säännöllistä.</t>
  </si>
  <si>
    <t xml:space="preserve">Turvallisia konfiguraatiota on määritelty ja niitä ylläpidetään sekä käytetään osana laitteiden, ohjelmistojen ja tietovarantojen käyttöönottoprosessia, mikäli tehtävissä / toteutettavissa. </t>
  </si>
  <si>
    <t>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t>
  </si>
  <si>
    <t xml:space="preserve">Ylläpidon ja kapasiteetinhallinnan toimenpiteitä tehdään kaikille toiminnon laitteille, ohjelmistoille ja tietovarannoille. (omaisuuserät, assets) </t>
  </si>
  <si>
    <t>Toiminnon laitteiden, ohjelmistojen ja tietovarantojen toimintaa suojataan valvomalla / hallitsemalla myös fyysistä toimintaympäristöä.</t>
  </si>
  <si>
    <t>Korkean prioriteetin laitteille, ohjelmistoille ja tietovarannoille asetetaan tarkempia kyberturvallisuuskontrolleja / hallintakeinoja.</t>
  </si>
  <si>
    <t>Suojausmekanismeja / kontrolleja (esimerkiksi sallitut / estolistat, suojaavat asetukset) on käytössä estämään valtuuttamattoman / luvattoman koodin suorittaminen.</t>
  </si>
  <si>
    <t>Sisäisesti kehitettävät ohjelmistot ja sovellukset, jotka on tarkoitettu otettavaksi käyttöön korkean prioriteetin laitteissa tai ohjelmistoissa [kts. ASSET-1c], kehitetään noudattaen turvallisen sovelluskehityksen periaatteita.</t>
  </si>
  <si>
    <t>Korkean prioriteetin laitteisiin tai ohjelmistoihin [kts. ASSET-1c] tehtävien ohjelmisto- ja sovellushankintojen valinnassa huomioidaan, miten toimittaja noudattaa turvallisen sovelluskehityksen periaatteita.</t>
  </si>
  <si>
    <t>Ohjelmistojen ja sovellusten käyttöönottoprosessissa edellytetään turvallisia ohjelmistokonfiguraatioita (sekä sisäisesti kehitettyjen että hankittujen ohjelmistojen osalta)</t>
  </si>
  <si>
    <t>Kaikkea tallennettua tietoa ("data at rest") suojataan valittujen tietotyyppien osalta [kts. ASSET-2c].</t>
  </si>
  <si>
    <t>Kaikkea siirrossa olevaa tietoa ("data in transit") suojataan valittujen tietotyyppien / kategorioiden osalta [kts. ASSET-2c].</t>
  </si>
  <si>
    <t>Salausmenetelmät ovat käytössä tallennetulle ja siirrossa olevalle tiedolle valittujen tietotyyppien / kategorioiden osalta [kts. ASSET-2c].</t>
  </si>
  <si>
    <t>Toiminnon kannalta tärkeistä IT- ja OT-laitteista ja ohjelmistoista on olemassa rekisteri. (Huomioi myös mahdollisten OT-ympäristöjen laitteet ja ohjelmistot). Tasolla 1 rekisterin ylläpidon ei tarvitse olla systemaattista ja säännöllistä.</t>
  </si>
  <si>
    <t>Priorisointikriteereissä huomioidaan lisäksi missä laajuudessa hyökkääjä voisi käyttää laitetta tai ohjelmistoa [ks. ASSET-1b] tavoitteensa saavuttamiseen (tietomurto, toiminnan häiriö jne.).</t>
  </si>
  <si>
    <t>Rekisteri (IT ja OT) on täydellinen (eli rekisteri kattaa kaikki toiminnon pyörittämiseen tarvittavat laitteet, ohjelmistot ja tietovarannot).</t>
  </si>
  <si>
    <t>Kaikki tiedot on tuhottu tai poistettu laitteista ennen käyttöönottoa uudessa kohteessa ja ennen käytöstä poistamista.</t>
  </si>
  <si>
    <t xml:space="preserve">Luokittelukriteereissä huomioidaan missä laajuudessa hyökkääjä voisi käyttää tietovarantoa tavoitteensa (tietovuoto, toiminnan keskeytys jne) saavuttamiseen. </t>
  </si>
  <si>
    <t>Rekisteriin on kirjattu tietovarannoista sellaisia ominaisuuksia, jotka tukevat organisaation kyberturvallisuustoimenpiteitä (esimerkiksi omaisuuden luokitus, varmuuskopioiden sijainti ja päivitysväli, tiedon tallennussijainti, omistajatiedot, tiedon kyberturvallisuusvaatimukset).</t>
  </si>
  <si>
    <t>Tietovarantojen rekisteri on täydellinen (eli rekisteri kattaa kaikki toiminnon tietovarannot).</t>
  </si>
  <si>
    <t>Tietovarannot poistetaan, ylikirjoitetaan tai tuhotaan elinkaaren lopussa käyttäen turvallisuusvaatimusten mukaisia menetelmiä. (huomioidaan mm. tiedon suojaustaso)</t>
  </si>
  <si>
    <t>Vakioidut perusasetukset sisältävät soveltuvilta osin organisaation kyberarkkitehtuurissa määritellyt vaatimukset [kts. ARCHITECTURE-1f].</t>
  </si>
  <si>
    <t>Perusasetuksia katselmoidaan ja päivitetään säännöllisesti ja ja määriteltyjen tilanteiden kuten järjestelmämuutosten tai kyberarkkitehtuurin muutosten yhteydessä.</t>
  </si>
  <si>
    <t>Laitteisiin, ohjelmistoihin ja tietovarantoihin tehtävät muutokset arvioidaan ja hyväksytetään ennen niiden toteuttamista. Tasolla 1 tämän ei tarvitse olla systemaattista ja säännöllistä. (ad hoc, tapauskohtaisesti)</t>
  </si>
  <si>
    <t>Laitteisiin, ohjelmistoihin ja tietovarantoihin tehtävistä muutoksista pidetään lokia. Tasolla 1 tämän ei tarvitse olla systemaattista ja säännöllistä. (ad hoc, tapauskohtaisesti)</t>
  </si>
  <si>
    <t>Laitteiden, ohjelmistojen ja tietovarantojen muutoksille on määritelty dokumentointivaatimukset, joita myös ylläpidetään.</t>
  </si>
  <si>
    <t>Tärkeisiin (korkean prioriteetin) laitteisiin, ohjelmistoihin ja tietovarantoihin tehtävät muutokset testataan ennen niiden toteuttamista.</t>
  </si>
  <si>
    <t>Muutokset ja päivitykset toteutetaan turvallisesti.</t>
  </si>
  <si>
    <t>Kyvykkyys palautua muutoksia edeltävään tilaan on olemassa ja sitä ylläpidetään niiden laitteiden, ohjelmistojen ja tietovarantojen osalta, jotka ovat tärkeitä toiminnolle.</t>
  </si>
  <si>
    <t>Tärkeisiin (korkean prioriteetin) laitteisiin, ohjelmistoihin ja tietovarantoihin tehtävien muutosten kyberturvallisuusvaikutus testataan ennen niiden toteuttamista.</t>
  </si>
  <si>
    <t>Kyberturvallisuusstrategia nimeää / tunnistaa  kaikki soveltuvat vaatimustenmukaisuusvaatimukset, jotka ohjelman pitää noudattaa. (esimerkiksi NIST CSF, ISO, PCI DSS) (toimeenpano-ohjelma vai strategia)</t>
  </si>
  <si>
    <t>Kyberturvallisuusstrategia on päivitetty säännöllisesti ja määriteltyjen ehtojen täyttyessä kuten muutokset organisaation liiketoiminnassa, toimintaympäristössä tai uhkaprofiilissa [kts. THREAT-2e].</t>
  </si>
  <si>
    <t>Organisaatio tekee yhteistyötä ulkoisten toimijoiden kanssa edistääkseen kyberturvallisuusstandardien, suositusten, johtavien käytäntöjen, tapauksista käytävän tiedonvaihdon sekä kehittyvien teknologioiden kehitystä ja käyttöönottoa.</t>
  </si>
  <si>
    <t>Havaitut kybertapahtumat raportoidaan ennalta määritellyille henkilöille tai roolien haltijoille ja ne documentoidaan (ainakin tapauskohtaisesti). Tasolla 1 tämän ei tarvitse olla systemaattista ja säännöllistä.</t>
  </si>
  <si>
    <t>Kybertapahtumat dokumentoidaan määritellyn kriteeristön mukaisesti.</t>
  </si>
  <si>
    <t>Kybertapahtumien havainnointitoimia mukautetaan perustuen tunnistettuihin riskeihin ja organisaation uhkaprofiiliin [kts. THREAT-2e].</t>
  </si>
  <si>
    <t>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t>
  </si>
  <si>
    <t>Jatkuvuussuunnitelmiin kuuluu toipumisajan ("RTO, Recovery Time Objective") ja toipumispisteen ("Recovery Point Objective, RPO") määrittely toiminnon kannalta tärkeille laitteille, ohjelmistoille ja tietovarannoille.</t>
  </si>
  <si>
    <t xml:space="preserve"> Varmuuskopiota suojaavat kyberturvallisuus kontrollit / hallintakeinot ovat yhtä hyvät tai perusteellisemmat kuin kontrollit, jotka suojaavat varmuuskopioitavaa tietoa.</t>
  </si>
  <si>
    <t>Varmuuskopiot on erotettu sekä loogisesti että fyysisesti varmuuskopioidusta tiedosta.</t>
  </si>
  <si>
    <t>Jatkuvuussuunnitelmissa on huomioitu tunnistetut riskit ja organisaation uhkaprofiili [kts. THREAT-2e], jotta katetaan tunnistetut riskikategoriat ja uhat.</t>
  </si>
  <si>
    <t>Jatkuvuusharjoituksiin sisältyy korkean prioriteetin riskeihin varautuminen.</t>
  </si>
  <si>
    <t>Jatkuvuussuunnitelmien sisältö tarkastetaan ja päivitetään määräajoin.</t>
  </si>
  <si>
    <t>RESPONSE-osion toimintaa suorittaville työntekijöille on määritelty vastuut, velvoitteet ja valtuutukset tehtäviensä suorittamista varten.</t>
  </si>
  <si>
    <t>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t>
  </si>
  <si>
    <t>Kyberriskienhallintaohjelma on määritelty ja sitä ylläpidetään. Se määrittää kyberriskienhallintatoimet, jotka perustuvat organisaation kyberriskienhallintastrategiaan / toimintasuunnitelmaan.</t>
  </si>
  <si>
    <t xml:space="preserve">Organisaation johto tukee aktiivisesti ja näkyvästi organisaation kyberriskienhallintaohjelmaa . </t>
  </si>
  <si>
    <t>Organisaation kyberriskienhallinnan ohjelma on linjassa organisaation toiminta-ajatuksen (missio) ja tavoitteiden kanssa.</t>
  </si>
  <si>
    <t>Kyberriskienhallintaohjelma on yhteensovitettu koko organisaation laajuisen riskienhallintaohjelman kanssa.</t>
  </si>
  <si>
    <t>Kyberriskien tunnistamiseen käytetään määriteltyjä menetelmiä.</t>
  </si>
  <si>
    <t xml:space="preserve">Kyberriskien tunnistamiseen osallistuu soveltuvilta osin sidosryhmiä operatiivisista ja liiketoimintayksiköistä. </t>
  </si>
  <si>
    <t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t>
  </si>
  <si>
    <t>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t>
  </si>
  <si>
    <t>Kyberarkkitehtuuri-osion [kts. ARCHITECTURE] toimilla tuotettua tietoa (kuten käsittelemättömät poikkeamat organisaation tavoitelemassa kyberarkkitehtuurissa) käytetään  uusien kyberriskien tunnistamiseen ja olemassa olevien kyberriskien päivittämiseen</t>
  </si>
  <si>
    <t>Kyberriskien tunnistamisessa huomioidaan riskit, jotka aiheutuvat kriittisestä infrastruktuurista tai keskinäisriippuvaisista organisaatioista tai kohdistuvat niihin.</t>
  </si>
  <si>
    <t>Määriteltyjä kriteerejä käytetään kyberriskien priorisoinnissa (esimerkiksi vaikutus organisaatioon, yhteiskunnallinen vaikutus,  todennäköisyys, alttius, riskinsietokyky).</t>
  </si>
  <si>
    <t>Korkean prioriteetin kyberriskien vaikutusta (impact) arvioidaan noudattaen määriteltyjä menetelmiä (esimerkiksi vertaamalla toteutuneisiin tapauksiin tai kvantifioimalla riski).G228</t>
  </si>
  <si>
    <t>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t>
  </si>
  <si>
    <t xml:space="preserve">Kun kyberriskit eivät enää vaadi seurantaa tai toimenpiteitä, ne poistetaan riskirekisteristä tai muusta tallennuspaikasta, jota on käytetty riskin dokumentointiin ja hallintaan. </t>
  </si>
  <si>
    <t xml:space="preserve">Kyberriskianalyysit päivitetään määräajoin ja määriteltyjen tilanteiden kuten järjestelmämuutosten tai ulkoisten tapahtumien yhteydessä.  </t>
  </si>
  <si>
    <t>Riskeihin reagointikeinot (kuten riskin pienentäminen, hyväksyminen, välttäminen tai siirtäminen) ovat käytössä kyberriskeille. Tasolla 1 tämän ei tarvitse olla systemaattista ja säännöllistä.</t>
  </si>
  <si>
    <t>Lokitietoa kerätään toiminnon kannalta tärkeistä laitteista, ohjelmistoista ja tietovarannoista (ainakin tapauskohtaisesti). Tasolla 1 tämän ei tarvitse olla systemaattista ja säännöllistä.</t>
  </si>
  <si>
    <t xml:space="preserve">IT- ja OT-laitteille, ohjelmistoille ja tietovarannoille, jotka ovat tärkeitä toiminnon kannalta tai joita hyökkääjä voisi hyödyntää tavoitteensa saavuttamiseen, on määritetty ja ylläpidetty lokitusvaatimuksia. </t>
  </si>
  <si>
    <t>Verkko- ja päätelaitteiden valvontainfrastruktuurille on määritetty lokitusvaatimukset, joita myös ylläpidetään. (esimerkiksi internetyhdyskäytäville (gateway), EDR ohjelmistot, IDPS tunkeutumisen havaitsemis- ja estojärjestelmät)</t>
  </si>
  <si>
    <t>Korkean prioriteetin laitteista, ohjelmistoista ja tietovarannoista kerätään tarkempaa lokitietoa.</t>
  </si>
  <si>
    <t>IT- ja OT-ympäristöjen valvontatietoja katselmoidaan säännöllisesti poikkeavan toiminnan ja mahdollisten kybertapahtumien varalta (ainakin tapauskohtaisesti). Tasolla 1 tämän ei tarvitse olla systemaattista.</t>
  </si>
  <si>
    <t>Valvontatoimenpiteet ovat linjassa toiminnon uhkaprofiilin kanssa [kts. THREAT-2e].</t>
  </si>
  <si>
    <t xml:space="preserve">Korkean prioriteetin laitteita, ohjelmistoija ja tietovarantoja valvotaan tarkemmin. </t>
  </si>
  <si>
    <t xml:space="preserve">Poikkeavan toiminnan havaitsemiseksi on luotuja indikaattoreita arvioidaan ja päivitetään säännöllisesti ja määriteltyjen tilanteiden kuten järjestelmämuutosten tai ulkoisten tapahtumien yhteydessä. </t>
  </si>
  <si>
    <t>Kyvykkyys kerätä, ryhmitellä, vertailla ja analysoida valvonnalla tuottua tietoa sekä muodostaa liki reaaliaikaista tilannekuvaa toinnon kyberturvallisuuden tilasta.  Kyvykkyyttä myös ylläpidetään.</t>
  </si>
  <si>
    <t>Toiminnassa noudatetaan ennalta määriteltyjä, dokumentoituja toimintatiloja, jotka otetaan käyttöön toiminnon kyberurvallisuustilanteen mukaisesti tai muiden osa-alueiden toimintojen käynnistämänä.</t>
  </si>
  <si>
    <t>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t>
  </si>
  <si>
    <t>Toimittajista ja muista kumppaneista aiheutuvien riskien tunnistamiseen käytetään määriteltyjä menetelmiä.</t>
  </si>
  <si>
    <t>Tuotteiden valintakriteereissä on huomioitu asianmukaisesti käyttöiän tai käyttötuen päättymisen ajankohdat.</t>
  </si>
  <si>
    <t xml:space="preserve">Korkean prioriteetin  omaisuuserien (laitteiden, ohjelmistojen ja tietovarantojen) valintakriteerit sisältävät ns. materiaaliluettelon (bill of materials) ainakin on keskeisten osien, kuten laitteiston ja ohjemlmistojen osalta. </t>
  </si>
  <si>
    <t>Korkean prioriteetin  omaisuuserien (laitteiden, ohjelmistojen ja tietovarantojen) valintakriteereissä on huomioitu kaikki kolmannen osapuolen hosting ympäristöt  ja lähdekoodi</t>
  </si>
  <si>
    <t>THIRD-PARTIES-osion toimintaa varten on määritetty dokumentoidut toimintatavat, joita noudatetaan ja ylläpidetään säännöllisesti.</t>
  </si>
  <si>
    <t xml:space="preserve">THIRD-PARTIES-osion toiminnan suorittamiseen tarvittavat vastuut, tilivelvollisuudet ja valtuutukset on jalkautettu soveltuville työntekijöille. </t>
  </si>
  <si>
    <t>THIRD-PARTIES-osion toimintaa suorittavilla työntekijöillä on riittävät tiedot ja taidot tehtäviensä suorittamiseen.</t>
  </si>
  <si>
    <t>Haavoittuvuustiedon lähteet kattavat korkean prioriteetin laitteet ja ohjelmistot  ja näitä tietolähteitä seurataan säännöllisesti.</t>
  </si>
  <si>
    <t>Ohjelmistokorjausten vaikutus toiminnon operatiiviseen toimintaan arvioidaan ennen korjausten asentamista tai rajoitustoimia (mitigation).</t>
  </si>
  <si>
    <t>Tietoa löydetyistä kyberturvallisuushaavoittuvuuksista jaetaan organisaation määrittelemille sidosryhmille.</t>
  </si>
  <si>
    <t>Kaikkille toimintoon kuuluvien IT- ja OT-omaisuuserille (laitteet, ohjelmistot ja tietovarannot) on tunnistettu haavoittuvuustietolähteet, joita myös seurataan.</t>
  </si>
  <si>
    <t>Haavoittuvuuksien seurantaan kuuluu myös toimenpiteiden katselmus, jolla varmistetaan, että haavoittuvuuksia rajaavat tai korjaavat toimenpiteet ovat olleet tehokkaita.</t>
  </si>
  <si>
    <t>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t>
  </si>
  <si>
    <t>Kyberuhkatietoa kerätään ja sitä tulkitaan toimintoa varten vähintäänkin tapauskohtaisesti (ad hoc). Tasolla 1 tämän ei tarvitse olla systemaattista ja säännöllistä.</t>
  </si>
  <si>
    <t xml:space="preserve">Toimintoon kohdistuvat uhkatoimijoiden tavoitteet on tunnistettu ainakin tapauskohtaisesti. Tasolla 1 tämän ei tarvitse olla systemaattista ja säännöllistä. </t>
  </si>
  <si>
    <t>Toiminnolle on määritetty uhkaprofiili. Uhkaprofiilissa kuvataan uhkatavoitteet sekä lisäksi uhkan ominaispiirteitä, kuten tyypilliset uhkatekijät, motiivit, kyvykkyydet ja kohteet.</t>
  </si>
  <si>
    <t>Sidosryhmien kanssa vaihdetaan uhkatietoa (näitä voivat olla esimerkiksi johto, operatiivinen henkilöstö, viranomaiset, palveluntoimittajat, viranomaiset, toimialan muut organisaatiot, ISAC-ryhmät tai organisaation muut sisäiset ja ulkoiset sidosryhmät).</t>
  </si>
  <si>
    <t>Uhkien seurannassa ja niihin reagoimisessa noudatetaan ennalta määriteltyjä toimintatiloja [kts. SITUATION-3g].</t>
  </si>
  <si>
    <t>Soveltuvia tarkastuksia suoritetaan sellaisille työntekijöille, joilla on käyttö- tai pääsyoikeus toiminnon kannalta tärkeisiin laitteisiin, ohjelmistoihin tai tietovarantoihin.</t>
  </si>
  <si>
    <t>Työntekijöiden sisäisiin siirtoihin liittyvissä menettelyissä huomioidaan kyberturvallisuus. (huomioidaan kriittiset työyhdistelmät, oikeudet, tarve mahdollisille taustatarkistuksille/ turvallisuusselvityksille)</t>
  </si>
  <si>
    <t>Henkilöstö on tietoinen vastuistaan ja velvoitteistaan koskien (IT ja OT) laitteiden, ohjelmistojen ja tietovarantojen suojaamista ja hyväksyttävää käyttöä.</t>
  </si>
  <si>
    <t xml:space="preserve">Organisaatiolla on muodollinen vastuullisuusprosessi, johon sisältyy kurinpitomenettelyhenkilöstölle, joka ei noudata määriteltyjä turvallisuuspolitiikkoja ja menettelyjä. </t>
  </si>
  <si>
    <t>Kyberturvallisuustietoisuudelle on asetettu tavoitteet, joita ylläpidetään ja seurataan.</t>
  </si>
  <si>
    <t>Kyberturvallisuustietoisuuden tavoitteet ovat linjassa organisaation määrittämän uhkaprofiilin kanssa [kts. THREAT-2e].</t>
  </si>
  <si>
    <t>Kyberturvallisuustietoisuutta parantava toiminta on säännöllistä.</t>
  </si>
  <si>
    <t>Kyberturvallisuustietoisuutta edistävä toiminta on sisällytetty toimenkuvauksiin.</t>
  </si>
  <si>
    <t>Kyberturvallisuustietoisuuden kohottamisen toimenpiteet ovat linjassa organisaation ennalta määriteltyjen toimintatilojen kanssa [kts. SITUATION-3g].</t>
  </si>
  <si>
    <t>Kyberturvallisuustietoisuutta parantavien toimenpiteiden tehokkuutta arvioidaan säännöllisesti ja tiettyjen muutosten yhteydessä kuten järjestelmämuutokset, ulkoiset tapahtumat. Toimintaa kehitetään tarvittaessa.</t>
  </si>
  <si>
    <t xml:space="preserve">Tunnistettuihin kyberturvallisuuden osaamispuutteisiin (tiedot, taidot ja kyvyt, pätevyydet) puututaan kouluttamalla, rekrytoimalla ja vaihtuvuuden pienenemiseen tähtäävillä toimilla. </t>
  </si>
  <si>
    <t>Koulutusohjelmat sisältävät jatkokoulutusta ja muita ammatillisia kehitysmahdollisuuksia henkilöstölle, jolla on merkittävisä kyberturvallisuusvastuita.</t>
  </si>
  <si>
    <t>SUMMA</t>
  </si>
  <si>
    <t>SUM</t>
  </si>
  <si>
    <t>Loogisten käyttöoikeuksien hallinta</t>
  </si>
  <si>
    <t>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t>
  </si>
  <si>
    <t>Fyysinen pääsynhallinta</t>
  </si>
  <si>
    <t>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t>
  </si>
  <si>
    <t>Kyberturvallisuusarkkitehtuuri (ARCHITECTURE)</t>
  </si>
  <si>
    <t>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t>
  </si>
  <si>
    <t>Kyberarkkitehtuurin kehittäminen</t>
  </si>
  <si>
    <t>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t>
  </si>
  <si>
    <t>Tietoverkkojen suojaus osana kyberarkkitehtuuria</t>
  </si>
  <si>
    <t>Verkkojen segmentointi voidaan toteuttaa fyysisellä ja/tai loogisella tasolla ja sen tarkoitus on pienentää hyökkäyspinta-alaa. Optimitilanteessa jokaiselle laitteelle on perusteltu syy sen sijoittamiseen tiettyyn verkkosegmenttiin.</t>
  </si>
  <si>
    <t>Laitteiden ja ohjelmistojen turvallisuus osana kyberarkkitehtuuria</t>
  </si>
  <si>
    <t>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t>
  </si>
  <si>
    <t>Sovellusturvallisuus osana kyberarkkitehtuuria</t>
  </si>
  <si>
    <t>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t>
  </si>
  <si>
    <t>Tietojen suojaus osana kyberarkkitehtuuria</t>
  </si>
  <si>
    <t>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t>
  </si>
  <si>
    <t>Omaisuuden, muutosten ja konfiguraation hallinta (ASSET)</t>
  </si>
  <si>
    <t>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t>
  </si>
  <si>
    <t>Laitteiden ja ohjelmistojen hallinta</t>
  </si>
  <si>
    <t>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t>
  </si>
  <si>
    <t>Tietovarantojen hallinta</t>
  </si>
  <si>
    <t>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t>
  </si>
  <si>
    <t>nro</t>
  </si>
  <si>
    <t>Informative Reference Submission Form</t>
  </si>
  <si>
    <t>Field Name</t>
  </si>
  <si>
    <t>Value</t>
  </si>
  <si>
    <t>Informative Reference Name</t>
  </si>
  <si>
    <t>C2M2-v2.1-to-CSF-Framework-v1.1 (1.0.0)</t>
  </si>
  <si>
    <t>Reference Version</t>
  </si>
  <si>
    <t>1.0.0</t>
  </si>
  <si>
    <t>Web Address</t>
  </si>
  <si>
    <t>https://www.nccoe.nist.gov/sites/default/files/2023-03/DOE-C2M2V2_1-CSF-mapping.xlsx</t>
  </si>
  <si>
    <t>Focal Document Version</t>
  </si>
  <si>
    <t>Cybersecurity Framework v1.1</t>
  </si>
  <si>
    <t xml:space="preserve">Summary </t>
  </si>
  <si>
    <t>A mapping of Cybersecurity Capability Maturity Model version 2.1 practices to NIST Cybersecurity Framework version 1.1 Core.</t>
  </si>
  <si>
    <t xml:space="preserve">Target Audience (Community) </t>
  </si>
  <si>
    <t>Energy sector entities seeking to evaluate their cybersecurity capabilities and optimize security investments.</t>
  </si>
  <si>
    <t>Comprehensive</t>
  </si>
  <si>
    <t>No</t>
  </si>
  <si>
    <t>Reference Document Author</t>
  </si>
  <si>
    <t>US Department of Energy</t>
  </si>
  <si>
    <t>Reference Document</t>
  </si>
  <si>
    <t>Department of Energy's Cybersecurity Capability Maturity Model (C2M2) V2.1</t>
  </si>
  <si>
    <t>Reference Document Date</t>
  </si>
  <si>
    <t>Reference Document URL</t>
  </si>
  <si>
    <t>https://energy.gov/c2m2</t>
  </si>
  <si>
    <t>Reference Developer</t>
  </si>
  <si>
    <t xml:space="preserve">National Institute of Standards and Technology </t>
  </si>
  <si>
    <t>The Cybersecurity Capability Maturity Model (C2M2) enables organizations to evaluate their cybersecurity capabilities and optimize security investments.</t>
  </si>
  <si>
    <t>Point of Contact</t>
  </si>
  <si>
    <t>C2M2_CSF_mappings@nist.gov</t>
  </si>
  <si>
    <t>Dependency/ Requirement</t>
  </si>
  <si>
    <t>Stand-alone</t>
  </si>
  <si>
    <t>Citations</t>
  </si>
  <si>
    <t>none</t>
  </si>
  <si>
    <r>
      <t xml:space="preserve">Tarkoitus: Raportin on tarkoitus kuvata Kybermittarin käytäntöjen prosentuaalista toteutumista NIST CSF alikategorioittain ja kypsyystasoittain. 
Tulkinta: </t>
    </r>
    <r>
      <rPr>
        <sz val="11"/>
        <color theme="1"/>
        <rFont val="Verdana"/>
        <family val="2"/>
        <scheme val="major"/>
      </rPr>
      <t xml:space="preserve"> Yksityiskohtaisempi raportti, joka perustuu Kybermittarin käytäntöjen ristiinkytkentään NIST CSF v1.1 viitekehykseen. Tämä on tarkoitettu arviointitulosten analysointiin, raportointiin ja sisäisen kehitystyön ohjaamiseen. 
Raportti on tarkoitettu kyberturvallisuuden ja riskienhallinnan ammattilaisille sekä muille teknisille vastuuhenkilöille ja niille organisaatioille, joilla on aiempaa kokemusta NIST-viitekehyksen käytöstä.</t>
    </r>
    <r>
      <rPr>
        <b/>
        <sz val="11"/>
        <color theme="1"/>
        <rFont val="Verdana"/>
        <family val="2"/>
        <scheme val="major"/>
      </rPr>
      <t xml:space="preserve"> 
</t>
    </r>
    <r>
      <rPr>
        <sz val="11"/>
        <color theme="1"/>
        <rFont val="Verdana"/>
        <family val="2"/>
        <scheme val="major"/>
      </rPr>
      <t xml:space="preserve">Ristiin kytkentä on aina viitteellinen. Lisää tietoa ristiinkytkennästä </t>
    </r>
    <r>
      <rPr>
        <b/>
        <sz val="11"/>
        <color theme="1"/>
        <rFont val="Verdana"/>
        <family val="2"/>
        <scheme val="major"/>
      </rPr>
      <t>NIST CSF</t>
    </r>
    <r>
      <rPr>
        <sz val="11"/>
        <color theme="1"/>
        <rFont val="Verdana"/>
        <family val="2"/>
        <scheme val="major"/>
      </rPr>
      <t xml:space="preserve"> ja </t>
    </r>
    <r>
      <rPr>
        <b/>
        <sz val="11"/>
        <color theme="1"/>
        <rFont val="Verdana"/>
        <family val="2"/>
        <scheme val="major"/>
      </rPr>
      <t>NISTmap</t>
    </r>
    <r>
      <rPr>
        <sz val="11"/>
        <color theme="1"/>
        <rFont val="Verdana"/>
        <family val="2"/>
        <scheme val="major"/>
      </rPr>
      <t xml:space="preserve"> -välilehdiltä. Tuloksia tulkitessa on hyvä huomioida, että kyseessä ei ole yksi yhteen kytkentä vaan yksi käytäntö voi olla yhdistetty useaan alikategoriaan. Tämän vuoksi Kybermittarin eri käytännöillä on varsin erilaiset painoarvot NIST CSF:n tulosten näkökulmasta. 
Samaten toiminnekohtaisten ristiin kytkentöjen määrä ei ole sama.
Identify: 222
Protect: 367
Detect: 107
Respond: 92
Recover: 24</t>
    </r>
    <r>
      <rPr>
        <b/>
        <sz val="11"/>
        <color theme="1"/>
        <rFont val="Verdana"/>
        <family val="2"/>
        <scheme val="major"/>
      </rPr>
      <t xml:space="preserve">
</t>
    </r>
  </si>
  <si>
    <t xml:space="preserve"> Perustuen suuntaa-antavaan ristiinkytkentään C2M2 ja NIST CSF-mallien välillä</t>
  </si>
  <si>
    <t>Baserad på en riktgivande korskoppling mellan C2M2 och NIST CSF</t>
  </si>
  <si>
    <r>
      <t xml:space="preserve">Tarkoitus: </t>
    </r>
    <r>
      <rPr>
        <sz val="11"/>
        <color theme="1"/>
        <rFont val="Verdana"/>
        <family val="2"/>
        <scheme val="major"/>
      </rPr>
      <t>Kaaviot esittävät tulokset NIST Cybersecurity -viitekehykseen tehdyn ristiiviittauksen mukaisesti. Tarkempia tietoja ristiinkytkennästä välilehdellä NIST CSF. Ristiinviittaus poikkeaa merkittävästi V2.0:n ristiinviittauksesta.</t>
    </r>
    <r>
      <rPr>
        <b/>
        <sz val="11"/>
        <color theme="1"/>
        <rFont val="Verdana"/>
        <family val="2"/>
        <scheme val="major"/>
      </rPr>
      <t xml:space="preserve">
Tulkinta: </t>
    </r>
    <r>
      <rPr>
        <sz val="11"/>
        <color theme="1"/>
        <rFont val="Verdana"/>
        <family val="2"/>
        <scheme val="major"/>
      </rPr>
      <t>Kybermittarin käytännöille on tehty ristiinkytkentä NIST CSF viitekehyksen versioon 1.1 (NISTmap-välilehti)</t>
    </r>
    <r>
      <rPr>
        <b/>
        <sz val="11"/>
        <color theme="1"/>
        <rFont val="Verdana"/>
        <family val="2"/>
        <scheme val="major"/>
      </rPr>
      <t>.  
T</t>
    </r>
    <r>
      <rPr>
        <sz val="11"/>
        <color theme="1"/>
        <rFont val="Verdana"/>
        <family val="2"/>
        <scheme val="major"/>
      </rPr>
      <t xml:space="preserve">ulokset esitetään viiden NIST Cybersecurity -viitekehyksen mukaisen kyvykkyyden mukaisesti: tunnistaminen, suojautuminen, havainnointi, reagointi ja palautuminen. 
Tulokset on esitetty toteutumaprosentteina. Kypsyystaso arvio taulukon oikeassa laidassa on viitteellinen.   
Ristiin kytkentä on Kyberturvallisuuskeskuksen tekemä ja se on viittellinen. Tuloksia tulkitessa on hyvä huomioida, että kyseessä ei ole yksi yhteen kytkentä vaan yksi käytäntö voi olla yhdistetty useaan alikategoriaan. Tämän vuoksi eri käytännöillä on varsin erilaiset painoarvot NIST CSF:n tulosten näkökulmasta. 
Samaten toiminnekohtaisten ristiinkytkentöjen määrä ei ole sama.
Identify: 222 (versiossa 2.0: 304)
Protect: 367 (315)
Detect: 107 (131)
Respond: 92 (74)
Recover: 24 (21)
</t>
    </r>
  </si>
  <si>
    <t>Kraven på starka lösenord och begränsningar för återanvändning har definierats och användning av dem är obligatoriskt.</t>
  </si>
  <si>
    <t>Man säkerställer identiteternas aktualitet genom att kontrollera och uppdatera dem enligt bestämda intervaller samt i specifika situationer som i samband med ändringar i systemet eller organisationsstrukturen.</t>
  </si>
  <si>
    <t>Användning av privilegierade användarkoder är begränsad till de processer de skapats för.</t>
  </si>
  <si>
    <t>Flerfaktorsautentisering krävs</t>
  </si>
  <si>
    <t>Identiteter  som inte använts för inloggning inom en bestämd tidsperiod tas ur bruk om möjligt.</t>
  </si>
  <si>
    <t>I kraven på åtkomsthantering har man beaktat principen om differentiering av uppgifter.</t>
  </si>
  <si>
    <t>Organisationens ledning stöder aktivt och synligt organisationens cyberarkitektur (och dess utveckling).</t>
  </si>
  <si>
    <t>Cybersäkerhetsarkitekturens utveckling styrs av information från organisationens riskbedömningar [se RISK-3d] och av organisationens riskprofil [se THREAT-2e].</t>
  </si>
  <si>
    <t>Cyberarkitekturen gäller driftlägen som definierats på förhand [se SITUATION-3g].</t>
  </si>
  <si>
    <t>Skydd av nätverket har genomförts, åtminstone från fall till fall. På nivå 1 behöver det inte vara systematiskt eller regelbundet.</t>
  </si>
  <si>
    <t>Skydd av näten innefattar övervakning, analys och administration av nätverkstrafiken (till exempel brandväggar, IDPS)</t>
  </si>
  <si>
    <t>Isolering av nätverk har genomförts säkerhetsorienterat så att apparater, programvaror och informationsresurser har segmenterats logiskt eller fysiskt i separata säkerhetsområden, som alla har egen autentisering.</t>
  </si>
  <si>
    <t>Apparaternas uppkopplingar till nätverket hanteras så att endast lovliga apparater kan kopplas upp (exempelvis åtkomstkontroll på apparatnivå (NAC).</t>
  </si>
  <si>
    <t>Kontroll och skyddsmekanismer för användningsrättigheter och åtkomsthantering används för apparater, programvaror och informationsresurser som är viktiga för funktionen. På nivå 1 behöver detta inte vara systematiskt och regelbundet.</t>
  </si>
  <si>
    <t>Säkra konfigurationer har preciserats och de upprätthålls som en del av ibruktagandeprocessen för apparater, programvaror och informationsresurser.</t>
  </si>
  <si>
    <t>Kontroll av cybersäkerheten/skyddsmekanismer (inklusive metoder för fysisk åtkomstkontroll) används för alla apparater, programvaror och informationsresurser som hör till funktionen, antingen på apparatnivå eller på annat sätt, om kontroller på apparatnivå inte kan genomföras.</t>
  </si>
  <si>
    <t>Åtgärder för upprätthållande och kapacitetshantering genomförs för alla apparater, programvaror och informationsresurser. (tillgångar, assets)</t>
  </si>
  <si>
    <t>Funktionens apparater, program och informationsresurser skyddas genom övervakning/hantering av den fysiska verksamhetsmiljön.</t>
  </si>
  <si>
    <t>Apparater, programvaror och informationsresurser som har hög prioritet har specifikare cybersäkerhetskontroller/hanteringsmetoder.</t>
  </si>
  <si>
    <t>Skyddsmekanismer/kontroller (till exempel tillåtna/spärrlistor används för att förhindra användning av icke-behörig/olovlig kod.</t>
  </si>
  <si>
    <t>I processen för ibruktagande av programvara och applikationer förutsätts säkra programvarukonfigurationer (både i fråga om internt utvecklade och anskaffade programvaror.</t>
  </si>
  <si>
    <t>All sparad information (”data at rest”) skyddas när det gäller utvalda typer av information [se ASSET-2c].</t>
  </si>
  <si>
    <t>All information som är under överföring (”data in transit”) skyddas när det gäller utvalda typer av information [se ASSET-2c].</t>
  </si>
  <si>
    <t>Krypteringsmetoder används för information av utvalda typer/kategorier som har sparats eller är under överföring [se ASSET-2c].</t>
  </si>
  <si>
    <t>I prioriteringskriterierna beaktas också i vilken omfattning huruvida apparaten eller programvaran [se ASSET-1b] kan användas för att uppnå en angripares mål.</t>
  </si>
  <si>
    <t>Registret (IT och OT) är komplett (dvs. det omfattar alla apparater och programvaror som behövs för funktionen).</t>
  </si>
  <si>
    <t>All information har förstörts eller raderats från alla apparater innan ibruktagning i ett nytt objekt och innan urbruktagning.</t>
  </si>
  <si>
    <t>I prioriteringskriterierna beaktas i vilken omfattning informationsresursen kan användas för att uppnå en angripares mål (dataläckage, avbrott i verksamheten osv.)</t>
  </si>
  <si>
    <t>I registret anges sådana egenskaper hos informationsresurserna som stöder organisationens cybersäkerhetsverksamhet (till exempel säkerhetskopiornas egendomsklassificeringplats och uppdateringsintervall, platsen där informationen är lagrad, uppgifter om ägare, cybersäkerhetskraven för informationen).</t>
  </si>
  <si>
    <t>Informationsresursregistret är komplett (dvs. det omfattar alla informationsresurser som behövs för funktionen).</t>
  </si>
  <si>
    <t>Informationsresurserna tas bort, skrivs över eller förstörs i slutet av livscykeln med hjälp av metoder enligt säkerhetskraven (man bör bl.a. beakta informationens skyddsnivå)</t>
  </si>
  <si>
    <t>Till definitionen av de etablerade grundläggande inställningarna hör tillämpliga krav på organisationens cyberarkitektur [se ARCHITECTURE-1f].</t>
  </si>
  <si>
    <t>De grundläggande inställningarna ses över och uppdateras regelbundet samt i samband med bestämda situationer eller ändringar i cyberarkitekturen.</t>
  </si>
  <si>
    <t>Ändringar som genomförs i apparater, programvaror och informationsresurser bedöms och godkänns innan de genomförs. På nivå 1 behöver detta inte vara systematiskt och regelbundet. (ad hoc, från fall till fall)</t>
  </si>
  <si>
    <t>Man för loggar över förändringar i  apparater, programvaror och informationsresurser. På nivå 1 behöver detta inte vara systematiskt och regelbundet. (ad hov, från fall till fall)</t>
  </si>
  <si>
    <t xml:space="preserve">Dokumentkrav som även upprätthålls har bestämts för apparater, programvaror och informationsresurser. </t>
  </si>
  <si>
    <t>Förändringar i apparater (med hög prioritet), programvaror och informationsresurser testas innan de genomförs.</t>
  </si>
  <si>
    <t>Förändringar och uppdateringar genomförs säkert.</t>
  </si>
  <si>
    <t>Man har förmåga att återhämta sig från förändringar till läget som det var innan och det upprätthålls för de apparater, programvaror och informationsresurser som är viktiga för funktionen.</t>
  </si>
  <si>
    <t>Cybersäkerhetseffekterna av förändringar i apparater (med hög prioritet), programvaror och informationsresurser testas innan de genomförs.</t>
  </si>
  <si>
    <t>Cybersäkerhetsstrategin har uppdaterats regelbundet och när vissa villkor uppfylls, såsom förändringar i organisationens affärsverksamhet, verksamhetsmiljö eller hotprofil [se THREAT-2e].</t>
  </si>
  <si>
    <t>Organisationen samarbetar med externa aktörer för att främja cybersäkerhetsstandarder, rekommendationer, ledande praxis, informationsutbyte om händelser samt utvecklingen av utvecklingsteknologier och ibruktagning.</t>
  </si>
  <si>
    <t>Upptäckta cybersäkerhetshändelser rapporteras till personer eller rollinnehavare som fastställts på förhand och dokumenteras (åtminstone från fall till fall). På nivå 1 behöver detta inte vara systematiskt och regelbundet.</t>
  </si>
  <si>
    <t>Cybersäkerhetshändelser dokumenteras i enlighet med de utarbetade kriterierna.</t>
  </si>
  <si>
    <t>Åtgärderna för observation av cyberhändelser anpassas utifrån identifierade risker och organisationens hotprofil [se THREAT-2e].</t>
  </si>
  <si>
    <t>Man för ett register/databas över cybersäkerhetshändelser och -störningar, där händelser och störningar registreras och följs upp tills de är över.</t>
  </si>
  <si>
    <t>Interna och externa parter (till exempel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t>
  </si>
  <si>
    <t>Man har identifierat lämpliga arbetstagare för att reagera på cybersäkerhetsstörningar samt tilldelat dem roller (åtminstone från fall till fall). På nivå 1 behöver detta inte vara systematiskt och regelbundet.</t>
  </si>
  <si>
    <t>Man reagerar på cybersäkerhetshändelser och -störningar så att man (från fall till fall) begränsar effekten på funktionen och återställer verksamheten till det normala. På nivå 1 behöver detta inte vara systematiskt och regelbundet.</t>
  </si>
  <si>
    <t>Hanteringsplanen för cyberstörningar innehåller en kommunikationsplan som täcker både interna och externa parter.</t>
  </si>
  <si>
    <t>Man tar lärdom av de åtgärder som utförts på grund av cybersäkerhetshändelser och -störningar och utför korrigerande åtgärder inklusive att uppdatera beredskapsplanerna.</t>
  </si>
  <si>
    <t>De bakomliggande orsakerna till cybersäkerhetshändelser och -störningar analyseras och man genomför korrigerande åtgärder inklusive att uppdatera beredskapsplanerna.</t>
  </si>
  <si>
    <t>Arbetstagare som deltar i behandlingen av händelser och incidenter i cybersäkerheten deltar i gemensamma övningar med andra organisationer (t.ex. skrivbordsövningar, simulationer)</t>
  </si>
  <si>
    <t>I reaktionen på cybersäkerhetshändelser och -störningar följer man driftlägen som definierats på förhand [se SITUATION-3g].</t>
  </si>
  <si>
    <t>I utvecklingen av kontinuitetsplanerna beaktas bedömningen effekterna av eventuella cyberstörningar.</t>
  </si>
  <si>
    <t>Kontinuitetsplanerna berör de IT- och OT-apparater, programvaror och informationsresurser som är viktiga för funktionen. Inklusive tillgång till säkerhetskopior samt ersättande och certifierade apparater och program samt reservapparater (IT och OT) och -program. (Beakta även eventuella OT-apparater, -programvaror och -informationsresurser.)</t>
  </si>
  <si>
    <t>Till kontinuitetsplanerna hör fastställande av en återhämtningstid (”RTO, Recovery Time Objective”) och en återhämtningspunkt (”Recovery Point Objective, RPO”) för apparater, programvaror och informationsresurser som är viktiga för funktionen.</t>
  </si>
  <si>
    <t>Kontroller/hanteringsmetoder för cybersäkerheten som skyddar säkerhetskopior är lika bra eller grundligare än kontrollerna som skyddar den information som säkerhetskopieras.</t>
  </si>
  <si>
    <t>Säkerhetskopior är åtskilda både logiskt och fysiskt från den säkerhetskopierade informationen.</t>
  </si>
  <si>
    <t>I kontinuitetsplanen har man beaktat identifierade risker och organisationens hotprofil [se THREAT-2e], så att man beaktar de identifierade riskkategorierna och hoten.</t>
  </si>
  <si>
    <t>Kontinuitetsövningar innefattar beredskap för högprioriterade risker.</t>
  </si>
  <si>
    <t>Det innehåll i kontinuitetsplanerna som berör cybersäkerhetsstörningar granskas och uppdateras regelbundet.</t>
  </si>
  <si>
    <t>De arbetstagare som utför verksamheten inom ämnesområdet RESPONSE har bestämda ansvar, skyldigheter och färdigheter för sina uppgifter.</t>
  </si>
  <si>
    <t>Hanteringsprogrammet för cybersäkerhetsrisker har bestämts och uppdateras. Programmet bestämmer åtgärderna för hantering av cybersäkerhetsrisker som grundar sig på organisationens strategi för hantering av cybersäkerhetsrisker/verksamhetsplan.</t>
  </si>
  <si>
    <t>Organisationens ledning stöder aktivt och synligt organisationens program för hantering av cybersäkerhetsrisker.</t>
  </si>
  <si>
    <t>Organisationens program för hantering av cybersäkerhetsrisker är i linje med organisationens verksamhetsidé (mission) och målen.</t>
  </si>
  <si>
    <t>Programmet för hantering av cybersäkerhetsrisker har anpassats till hela organisationens riskhanteringsprogram.</t>
  </si>
  <si>
    <t>Bestämda metoder används för att identifiera cybersäkerhetsrisker.</t>
  </si>
  <si>
    <t>Intressentgrupper från operativa enheter och affärsenheter deltar i tillämpliga delar i identifieringen av cybersäkerhetsrisker.</t>
  </si>
  <si>
    <t>I identifieringen av cybersäkerhetsrisker använder man ASSET-ämnesområdets register för apparater, programvara och informationsresurser samt prioriteringsuppgifter. Exempel är uppgifter om IT- och OT-apparaternas livscykel, kritiska apparater och risker i anknytning till läckor i informationsresurserna, ändringar eller att de förstörs.</t>
  </si>
  <si>
    <t>Information som producerats i cyberarkitekturdelen [se ARCHITECTURE] (såsom obehandlade avvikelser i cyberarkitekturen som organisationen vill uppnå) används för att identifiera nya cybersäkerhetsrisker och uppdatera befintliga cybersäkerhetsrisker.</t>
  </si>
  <si>
    <t>De fastställda kriterierna används i prioriteringen av cybersäkerhetsrisker (exempelvis effekt på organisationen, sannolikhet, utsatthet, risktolerans).</t>
  </si>
  <si>
    <t>Effekterna av högprioriterade cybersäkerhetsrisker och cybersäkerhetsriskkategorier bedöms enligt fastställda metoder (exempelvis genom att jämföra med förverkligade fall och kvantifiera risken).G228</t>
  </si>
  <si>
    <t>När cybersäkerhetsriskerna inte längre kräver uppföljning eller åtgärder, tas de bort från riskregistret eller en annan lagringsplats som har använts för dokumentering och hantering av risken.</t>
  </si>
  <si>
    <t>Sätt att reagera på risker (såsom att minska, godkänna, undvika eller överföra risken) används för cybersäkerhetsrisker. På nivå 1 behöver detta inte vara systematiskt och regelbundet.</t>
  </si>
  <si>
    <t>Man utvärderar hur planeringen av skyddsmekanismer för cybersäkerheten har lyckats och dess faktiska effekter på minskningen av cybersäkerhetsrisker.</t>
  </si>
  <si>
    <t>Företagsledningen kontrollerar resultaten av både bedömningarna av cybersäkerhetsriskernas effekter och bedömningarna av skyddsmekanismerna för cybersäkerheten för att säkerställa att riskhanteringen är tillräcklig och att riskerna överensstämmer med organisationens villighet att ta risker.</t>
  </si>
  <si>
    <t>Logginformation samlas in för apparater, programvaror och informationsresurser som är viktiga för funktionen. På nivå 1 behöver detta inte vara systematiskt och regelbundet.</t>
  </si>
  <si>
    <t>IT- och OT-apparater, programvara och informationsresurser som är viktiga för funktionen eller som en angripare kan använda för att uppnå sitt mål har fastställts och uppdaterade loggkrav.</t>
  </si>
  <si>
    <t xml:space="preserve">Loggningskrav har fastställts för nätverks och apparaters övervakningsinfrastruktur som även uppdateras (exempelvis nätslussar (gateway), EDER-programvara, system för att upptäcka och förhindra IDPS-intrång. </t>
  </si>
  <si>
    <t>För högprioriterade apparater, programvaror och informationsresurser samlar man in grundligare loggdata.</t>
  </si>
  <si>
    <t>IT- och OT-miljöer övervakas med tanke på avvikande verksamhet och eventuella cybersäkerhetshändelser (åtminstone från fall till fall). På nivå 1 behöver detta inte vara systematiskt och regelbundet.</t>
  </si>
  <si>
    <t>Övervakningsåtgärderna är i linje med funktionens hotprofil [se THREAT-2e].</t>
  </si>
  <si>
    <t>Högprioriterade apparater, programvaror och informationsresurser övervakas noggrannare.</t>
  </si>
  <si>
    <t xml:space="preserve">Indikatorer skapade för att upptäcka avvikande verksamhet utvärderas och uppdateras regelbundet och i samband med bestämda situationer, såsom systemändringar eller externa händelser. </t>
  </si>
  <si>
    <t>Förmåga att samla in, gruppera, jämföra och analysera information som samlats genom övervakning samt utforma en lägesbild nästan i realtid över cybersäkerhetssituationen. Förmågan underhålls.</t>
  </si>
  <si>
    <t>I verksamheten följer man på förhand bestämda dokumenterade funktionslägen som används enligt funktionens cybersäkerhetsläge eller startas av funktionerna inom andra delområden.</t>
  </si>
  <si>
    <t>Aktörer i partnernätverket/serviceproducenter som har tillgång till, administrationsrättighet eller underhållsansvar för apparater, programvaror eller informationsresurser som är viktiga för funktionen har identifierats (minst från fall till fall). På nivå 1 behöver detta inte vara systematiskt och regelbundet.</t>
  </si>
  <si>
    <t>För att identifiera risker orsakade av leverantörer och andra partner används bestämda metoder.</t>
  </si>
  <si>
    <t>Urvalskriterierna för egendomar med hög prioritet (apparater, programvara och informationsresurser) innefattar en sk. materialförteckning (bill of materials), åtminstone för centrala delar såsom apparatem och programvaran.</t>
  </si>
  <si>
    <t>Urvalskriterierna för egendomar med hög prioritet (apparater, programvara och informationsresurser) har man i urvalskriterierna beaktat alla hosting-mijöer och källkod av en tredje part.</t>
  </si>
  <si>
    <t>Källorna till sårbarhetsinformation täcker de apparater och programvaror som prioriteras högt, och informationskällorna följs regelbundet.</t>
  </si>
  <si>
    <t>Programvarureparationernas effekter på den operativa verksamheten inom funktionen bedöms innan reparationerna installeras (mitigation).</t>
  </si>
  <si>
    <t>Information om upptäckta cybersäkerhetssårbarheter delas med de aktörer som organisationen har fastställt</t>
  </si>
  <si>
    <t>Sårbarhetskällorna för alla IT- och OT-egendomar (apparater, programvara och informationsresurer) har identifierats och uppföljs.</t>
  </si>
  <si>
    <t>Till uppföljningen av sårbarheter hör också till tillämpliga delar granskning av de åtgärder för att begränsa eller reparera sårbarheter har varit effektiva.</t>
  </si>
  <si>
    <t>Organisationen har processer för att ta emot och behandla rapporter av externa intressenter om eventuella sårbarheter (t.ex. Bug Bounty) som gäller organisationens IT- och OT-apparater, programvara, exempelvis öppna tjänster på internet eller mobilapplikationer.</t>
  </si>
  <si>
    <t>Information om cyberhot samlas in och tolkas för funktionen minst från fall till fall (ad hoc). På nivå 1 behöver detta inte vara systematiskt och regelbundet.</t>
  </si>
  <si>
    <t>Hotaktörers mål som riktas mot funktionen har identifierats åtminstone från fall till fall. På nivå 1 behöver detta inte vara systematiskt och regelbundet.</t>
  </si>
  <si>
    <t>Man har definierat en hotprofil för funktionen. I hotprofilen beskrivs möjliga hotmål såsom typiska hotfaktorer, motiv, förmågor och objekt.</t>
  </si>
  <si>
    <t>Man utbyter information om hot med parter (dessa kan vara ledningen, operativ personal, myndigheter, andra organisationer inom branschen, ISAC-grupper eller andra interna och externa berörda parter).</t>
  </si>
  <si>
    <t>I uppföljningen av och reaktionen på hot följer man driftlägen som definierats på förhand [se SITUATION-3g].</t>
  </si>
  <si>
    <t>Tillämpade kontroller görs för sådana arbetstagare som har användnings- eller åtkomsträttigheter till apparater, programvaror och informationsresurser som är viktiga för en funktion.</t>
  </si>
  <si>
    <t>Cybersäkerheten beaktas i förfaranden för interna överföringar av arbetstagare. (kritiska arbetskombinationer beaktas, rättigheter, behov av möjliga bakgrundsutredningar/säkerhetsutredningar.</t>
  </si>
  <si>
    <t>Personalen känner till sitt ansvar i fråga om skydd och godkänd användning av apparater (IT och OT), programvaror och informationsresurser.</t>
  </si>
  <si>
    <t>Organisationen har en formell ansvarsprocess som innefattar disciplinåtgärdsförfarande för personal som inte följer bestämd säkerhetspolitik och förfaranden.</t>
  </si>
  <si>
    <t>För åtgärderna för medvetenheten om cybersäkerhet har man fastställt mål, som upprätthålls.</t>
  </si>
  <si>
    <t>Målen för förbättring av medvetenheten om cybersäkerhet är i linje med den hotprofil som organisationen fastställt [se THREAT-2e].</t>
  </si>
  <si>
    <t>Effekten av åtgärder som förbättrar cybersäkerhetskompetensen utvärderas regelbundet och i samband med vissa förändringar, såsom systemförändringar och externa händelser. Verksamheten utvecklas vid behov.</t>
  </si>
  <si>
    <t>Identifierade kompetensbirster inom cybersäkerhet (kunskap, fädighet, förmåga och behörighet) åtgärdas med utbildning, rekrytering och verksamhet som är inriktad på att minska personalomsättningen.</t>
  </si>
  <si>
    <t>Utbildningsprogrammen innehåller forbildning och övriga yrkesmässiga utvecklingsmöjligheter för personalen som har betydande cybersäkerhetsansvar.</t>
  </si>
  <si>
    <t>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t>
  </si>
  <si>
    <t>Slutpunktsskydd (säkra konfigurationer, datasäkerhetsprogramvara och -komponenter, värd övervakning) änvänds till tilllämpliga delar att skydda apparater, programvaror och informationsresurser som är viktiga för funktionen. På nivå 1 behöver detta inte vara systematiskt och regelbundet.</t>
  </si>
  <si>
    <t>Cybersäkerhetsstrategin anger/identifierar till tillämpliga delar alla väsentliga kravenlighetskrav (till exempel NIST, ISO, PCI DSS), som ska följas (program för verkställande eller strategi)</t>
  </si>
  <si>
    <t xml:space="preserve">Kyberturvallisuuden kehittämisohjelma huomioi organisaatiota velvoittavien lakien, sääntöjen ja määräysten noudattamisen.
</t>
  </si>
  <si>
    <t xml:space="preserve">Utvecklingsprogrammet för cybersäkerheten beaktar att organisationen följer bindande lagar, föreskrifter och bestämmelser. </t>
  </si>
  <si>
    <t>Kumppaniverkoston riskienhallinnan osion toimenpiteistä [kts. THIRD-PARTIES] saatua tietoa käytetään uusien kyberriskien tunnistamiseen ja olemassa olevien kyberriskien päivittämiseen.</t>
  </si>
  <si>
    <t>Information från åtgärderna i ämnesområdet för riskhantering i partnernätverket [se THIRD-PARTIES] används för att identifiera nya cybersäkerhetsrisker och uppdatera befintliga.</t>
  </si>
  <si>
    <t>Kumppaniverkoston riskien hallinta (THIRD-PARTIES)</t>
  </si>
  <si>
    <t>Hantering av risker i partnernätverket (THIRD-PARTIES)</t>
  </si>
  <si>
    <t>För verksamheten inom ämnesområdet THIRD-PARTIES har man fastställt dokumenterade rutiner, som följs och uppdateras regelbundet.</t>
  </si>
  <si>
    <t>THIRD-PARTIES-osion toimintaa varten on tarjolla riittävät resurssit (henkilöstö, rahoitus ja työkalut).</t>
  </si>
  <si>
    <t>Det finns tillräckligt med resurser för verksamheten inom ämnesområdet THIRD-PARTIES (personal, finansiering och verktyg).</t>
  </si>
  <si>
    <t>THIRD-PARTIES-osion toimintaa ohjataan vaatimuksilla, jotka on asetettu organisaation johtotason politiikassa (tai vastaavassa ohjeistuksessa).</t>
  </si>
  <si>
    <t>Verksamheten inom ämnesområdet THIRD-PARTIES styrs genom krav som ställts upp i policyn på organisationens ledningsnivå (eller i motsvarande anvisningar).</t>
  </si>
  <si>
    <t>THIRD-PARTIES-osion toiminnan vaikuttavuutta arvioidaan ja seurataan.</t>
  </si>
  <si>
    <t>Effektiviteten hos verksamheten inom ämnesområdet THIRD-PARTIES utvärderas och följs upp.</t>
  </si>
  <si>
    <t>De ansvar, kontoskyldigheter och behörigheter som krävs för verksamheten inom ämnesområdet THIRD-PARTIES har delats ut till lämpliga arbetstagare.</t>
  </si>
  <si>
    <t>De arbetstagare som utför verksamheten inom ämnesområdet THIRD-PARTIES har tillräckliga kunskaper och färdigheter för sina uppgifter.</t>
  </si>
  <si>
    <t>GV</t>
  </si>
  <si>
    <t>MGMT-GV</t>
  </si>
  <si>
    <t>Hallinta</t>
  </si>
  <si>
    <t>NIST2 ID</t>
  </si>
  <si>
    <t>NIST2 Function</t>
  </si>
  <si>
    <t>GV.OC-01</t>
  </si>
  <si>
    <t>GV.OC-02</t>
  </si>
  <si>
    <t>GV.OC-03</t>
  </si>
  <si>
    <t>GV.OC-04</t>
  </si>
  <si>
    <t>GV.OC-05</t>
  </si>
  <si>
    <t>GV.RM-01</t>
  </si>
  <si>
    <t>GV.RM-02</t>
  </si>
  <si>
    <t>GV.RM-03</t>
  </si>
  <si>
    <t>GV.RM-04</t>
  </si>
  <si>
    <t>GV.RM-05</t>
  </si>
  <si>
    <t>GV.RM-06</t>
  </si>
  <si>
    <t>GV.RM-07</t>
  </si>
  <si>
    <t>GV.SC-01</t>
  </si>
  <si>
    <t>GV.SC-02</t>
  </si>
  <si>
    <t>GV.SC-03</t>
  </si>
  <si>
    <t>GV.SC-04</t>
  </si>
  <si>
    <t>GV.SC-05</t>
  </si>
  <si>
    <t>GV.SC-06</t>
  </si>
  <si>
    <t>GV.SC-07</t>
  </si>
  <si>
    <t>GV.SC-08</t>
  </si>
  <si>
    <t>GV.SC-09</t>
  </si>
  <si>
    <t>GV.SC-10</t>
  </si>
  <si>
    <t>GV.RR-01</t>
  </si>
  <si>
    <t>GV.RR-02</t>
  </si>
  <si>
    <t>GV.RR-03</t>
  </si>
  <si>
    <t>GV.RR-04</t>
  </si>
  <si>
    <t>GV.PO-01</t>
  </si>
  <si>
    <t>GV.PO-02</t>
  </si>
  <si>
    <t>GV.OV-01</t>
  </si>
  <si>
    <t>GV.OV-02</t>
  </si>
  <si>
    <t>GV.OV-03</t>
  </si>
  <si>
    <t>ID.AM-01</t>
  </si>
  <si>
    <t>ID.AM-02</t>
  </si>
  <si>
    <t>ID.AM-03</t>
  </si>
  <si>
    <t>ID.AM-04</t>
  </si>
  <si>
    <t>ID.AM-05</t>
  </si>
  <si>
    <t>ID.AM-07</t>
  </si>
  <si>
    <t>ID.AM-08</t>
  </si>
  <si>
    <t>ID.RA-01</t>
  </si>
  <si>
    <t>ID.RA-02</t>
  </si>
  <si>
    <t>ID.RA-03</t>
  </si>
  <si>
    <t>ID.RA-04</t>
  </si>
  <si>
    <t>ID.RA-05</t>
  </si>
  <si>
    <t>ID.RA-06</t>
  </si>
  <si>
    <t>ID.RA-07</t>
  </si>
  <si>
    <t>ID.RA-08</t>
  </si>
  <si>
    <t>ID.RA-09</t>
  </si>
  <si>
    <t>ID.IM-01</t>
  </si>
  <si>
    <t>ID.IM-02</t>
  </si>
  <si>
    <t>ID.IM-03</t>
  </si>
  <si>
    <t>ID.IM-04</t>
  </si>
  <si>
    <t>PR.AA-01</t>
  </si>
  <si>
    <t>PR.AA-02</t>
  </si>
  <si>
    <t>PR.AA-03</t>
  </si>
  <si>
    <t>PR.AA-04</t>
  </si>
  <si>
    <t>PR.AA-05</t>
  </si>
  <si>
    <t>PR.AA-06</t>
  </si>
  <si>
    <t>PR.AT-01</t>
  </si>
  <si>
    <t>PR.AT-02</t>
  </si>
  <si>
    <t>PR.DS-01</t>
  </si>
  <si>
    <t>PR.DS-02</t>
  </si>
  <si>
    <t>PR.DS-10</t>
  </si>
  <si>
    <t>PR.DS-11</t>
  </si>
  <si>
    <t>PR.PS-01</t>
  </si>
  <si>
    <t>PR.PS-02</t>
  </si>
  <si>
    <t>PR.PS-03</t>
  </si>
  <si>
    <t>PR.PS-04</t>
  </si>
  <si>
    <t>PR.PS-05</t>
  </si>
  <si>
    <t>PR.PS-06</t>
  </si>
  <si>
    <t>PR.IR-01</t>
  </si>
  <si>
    <t>PR.IR-02</t>
  </si>
  <si>
    <t>PR.IR-03</t>
  </si>
  <si>
    <t>PR.IR-04</t>
  </si>
  <si>
    <t>DE.CM-01</t>
  </si>
  <si>
    <t>DE.CM-02</t>
  </si>
  <si>
    <t>DE.CM-03</t>
  </si>
  <si>
    <t>DE.CM-06</t>
  </si>
  <si>
    <t>DE.CM-09</t>
  </si>
  <si>
    <t>DE.AE-02</t>
  </si>
  <si>
    <t>DE.AE-03</t>
  </si>
  <si>
    <t>DE.AE-04</t>
  </si>
  <si>
    <t>DE.AE-06</t>
  </si>
  <si>
    <t>DE.AE-07</t>
  </si>
  <si>
    <t>DE.AE-08</t>
  </si>
  <si>
    <t>RS.MA-01</t>
  </si>
  <si>
    <t>RS.MA-02</t>
  </si>
  <si>
    <t>RS.MA-03</t>
  </si>
  <si>
    <t>RS.MA-04</t>
  </si>
  <si>
    <t>RS.MA-05</t>
  </si>
  <si>
    <t>RS.AN-03</t>
  </si>
  <si>
    <t>RS.AN-06</t>
  </si>
  <si>
    <t>RS.AN-07</t>
  </si>
  <si>
    <t>RS.AN-08</t>
  </si>
  <si>
    <t>RS.CO-02</t>
  </si>
  <si>
    <t>RS.CO-03</t>
  </si>
  <si>
    <t>RS.MI-01</t>
  </si>
  <si>
    <t>RS.MI-02</t>
  </si>
  <si>
    <t>RC.RP-01</t>
  </si>
  <si>
    <t>RC.RP-02</t>
  </si>
  <si>
    <t>RC.RP-03</t>
  </si>
  <si>
    <t>RC.RP-04</t>
  </si>
  <si>
    <t>RC.RP-05</t>
  </si>
  <si>
    <t>RC.RP-06</t>
  </si>
  <si>
    <t>RC.CO-03</t>
  </si>
  <si>
    <t>RC.CO-04</t>
  </si>
  <si>
    <t>GV.OC</t>
  </si>
  <si>
    <t>GV.RM</t>
  </si>
  <si>
    <t>GV.SC</t>
  </si>
  <si>
    <t>GV.RR</t>
  </si>
  <si>
    <t>GV.PO</t>
  </si>
  <si>
    <t>GV.OV</t>
  </si>
  <si>
    <t>ID.IM</t>
  </si>
  <si>
    <t>PR.AA</t>
  </si>
  <si>
    <t>PR.PS</t>
  </si>
  <si>
    <t>PR.IR</t>
  </si>
  <si>
    <t>RS.MA</t>
  </si>
  <si>
    <t>NIST2</t>
  </si>
  <si>
    <t>KM83</t>
  </si>
  <si>
    <t xml:space="preserve"> Following NIST Cybersecurity Framework Core (CSF v2.0) draft</t>
  </si>
  <si>
    <t xml:space="preserve"> NIST Cybersecurity (CSF v2.0) -viitekehyksen mukaisesti, luonnos</t>
  </si>
  <si>
    <t>I enlighet med referensramen NIST Cybersecurity (CSF v2.0) skiss</t>
  </si>
  <si>
    <t>NIS2</t>
  </si>
  <si>
    <t>NIS2A</t>
  </si>
  <si>
    <t>NIS</t>
  </si>
  <si>
    <t>ID.RA-10</t>
  </si>
  <si>
    <t>Avain</t>
  </si>
  <si>
    <t>N.N</t>
  </si>
  <si>
    <t>Kooste erikseen valituista käytännöistä</t>
  </si>
  <si>
    <t>Lisätieto</t>
  </si>
  <si>
    <r>
      <t xml:space="preserve">Tarkoitus: </t>
    </r>
    <r>
      <rPr>
        <sz val="11"/>
        <color theme="1"/>
        <rFont val="Verdana"/>
        <family val="2"/>
        <scheme val="major"/>
      </rPr>
      <t>Luonnos</t>
    </r>
  </si>
  <si>
    <t xml:space="preserve">ARCHITECTURE, tiedot Infoimport-välilehdeltä
</t>
  </si>
  <si>
    <t xml:space="preserve">WORKFORCE, tiedot Infoimport-välilehdeltä
</t>
  </si>
  <si>
    <t xml:space="preserve">THIRDPARTY, tiedot Infoimport-välilehdeltä
</t>
  </si>
  <si>
    <t xml:space="preserve">RESPONSE, tiedot Infoimport-välilehdeltä
</t>
  </si>
  <si>
    <t xml:space="preserve">SITUATION, tiedot Infoimport-välilehdeltä
</t>
  </si>
  <si>
    <t xml:space="preserve">ACCESS, tiedot Infoimport-välilehdeltä
</t>
  </si>
  <si>
    <t xml:space="preserve">RISK, tiedot Infoimport-välilehdeltä
</t>
  </si>
  <si>
    <t xml:space="preserve">THREAT, tiedot Infoimport-välilehdeltä
</t>
  </si>
  <si>
    <t xml:space="preserve">ASSET, tiedot Infoimport-välilehdeltä
</t>
  </si>
  <si>
    <t xml:space="preserve">CRITICAL, tiedot Infoimport-välilehdeltä 
</t>
  </si>
  <si>
    <t>Valitse kieli / Välj språk / Choose language:</t>
  </si>
  <si>
    <t>NIS2-mäppäysluonnos</t>
  </si>
  <si>
    <t>Lisätty NIST CSF 2.0</t>
  </si>
  <si>
    <t>MGMT-GV-0</t>
  </si>
  <si>
    <t>MGMT-GV-1</t>
  </si>
  <si>
    <t>MGMT-GV-2</t>
  </si>
  <si>
    <t>MGMT-GV-3</t>
  </si>
  <si>
    <t>Govern</t>
  </si>
  <si>
    <t>Vaste</t>
  </si>
  <si>
    <t>Organisaatiolla on hyvä kyvykkyys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</si>
  <si>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Organization has a basic capability to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</si>
  <si>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Organization has a good capability to manage cyber security risks to systems, people, assets, data and critical services, but some weak areas exist. This typically means that some unmitigated cyber risks remain that weaken the overall resiliency of the organization.</t>
  </si>
  <si>
    <t>Organisaatiolla on peruskyvykkyys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</si>
  <si>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Organisationen har en utomordentlig kapacitet att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</si>
  <si>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Organisationen har en god kapacitet att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</si>
  <si>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Organisationen har en baskapacitet att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</si>
  <si>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Organisationen har en mycket begränsad kapacitet att hantera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</si>
  <si>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Hantera</t>
  </si>
  <si>
    <t>NIS-ACCE-</t>
  </si>
  <si>
    <t>NIS-ARCH-</t>
  </si>
  <si>
    <t>NIS-ASSE-</t>
  </si>
  <si>
    <t>NIS-CRIT-</t>
  </si>
  <si>
    <t>NIS-PROG-</t>
  </si>
  <si>
    <t>NIS-RESP-</t>
  </si>
  <si>
    <t>NIS-RISK-</t>
  </si>
  <si>
    <t>NIS-SITU-</t>
  </si>
  <si>
    <t>NIS-THRE-</t>
  </si>
  <si>
    <t>NIS-WORK-</t>
  </si>
  <si>
    <t>NIS-THIR-</t>
  </si>
  <si>
    <t>Tunniste</t>
  </si>
  <si>
    <t>Kriittiset palvelut</t>
  </si>
  <si>
    <t>Uhkat ja haavoittuvuudet</t>
  </si>
  <si>
    <t>Tapahtumat ja häiriöt</t>
  </si>
  <si>
    <t>Kolmannet osapuolet</t>
  </si>
  <si>
    <t>Kyberturvallisuuden 
hallinta</t>
  </si>
  <si>
    <r>
      <rPr>
        <b/>
        <sz val="11"/>
        <color theme="1"/>
        <rFont val="Verdana"/>
        <family val="2"/>
        <scheme val="major"/>
      </rPr>
      <t>Tarkoitus:</t>
    </r>
    <r>
      <rPr>
        <sz val="11"/>
        <color theme="1"/>
        <rFont val="Verdana"/>
        <family val="2"/>
        <scheme val="major"/>
      </rPr>
      <t xml:space="preserve"> 
Kaaviot esittävät prosentuaalisen yhteenvedon käytäntöjen toteutumisesta osioittain sekä sen mukaan, mille kypsyystasolle käytäntö on sijoitettu. 
</t>
    </r>
    <r>
      <rPr>
        <b/>
        <sz val="11"/>
        <color theme="1"/>
        <rFont val="Verdana"/>
        <family val="2"/>
        <scheme val="major"/>
      </rPr>
      <t>Tulkinta:</t>
    </r>
    <r>
      <rPr>
        <sz val="11"/>
        <color theme="1"/>
        <rFont val="Verdana"/>
        <family val="2"/>
        <scheme val="major"/>
      </rPr>
      <t xml:space="preserve"> 
Jokainen pylväs esittää </t>
    </r>
    <r>
      <rPr>
        <b/>
        <i/>
        <sz val="11"/>
        <color theme="1"/>
        <rFont val="Verdana"/>
        <family val="2"/>
        <scheme val="major"/>
      </rPr>
      <t>prosentuaalisen</t>
    </r>
    <r>
      <rPr>
        <b/>
        <sz val="11"/>
        <color theme="1"/>
        <rFont val="Verdana"/>
        <family val="2"/>
        <scheme val="major"/>
      </rPr>
      <t xml:space="preserve"> osuuden</t>
    </r>
    <r>
      <rPr>
        <sz val="11"/>
        <color theme="1"/>
        <rFont val="Verdana"/>
        <family val="2"/>
        <scheme val="major"/>
      </rPr>
      <t xml:space="preserve"> kyseisen osion ja kypsyystason käytäntöjen toteutumisesta. Jotta yksittäinen käytäntö tulkitaan toteutuneeksi, se pitää olla arvioitu joko </t>
    </r>
    <r>
      <rPr>
        <i/>
        <sz val="11"/>
        <color theme="1"/>
        <rFont val="Verdana"/>
        <family val="2"/>
        <scheme val="major"/>
      </rPr>
      <t>enimmäkseen (3)</t>
    </r>
    <r>
      <rPr>
        <sz val="11"/>
        <color theme="1"/>
        <rFont val="Verdana"/>
        <family val="2"/>
        <scheme val="major"/>
      </rPr>
      <t xml:space="preserve"> tai</t>
    </r>
    <r>
      <rPr>
        <i/>
        <sz val="11"/>
        <color theme="1"/>
        <rFont val="Verdana"/>
        <family val="2"/>
        <scheme val="major"/>
      </rPr>
      <t xml:space="preserve"> täysin toteutetuksi (4)</t>
    </r>
    <r>
      <rPr>
        <sz val="11"/>
        <color theme="1"/>
        <rFont val="Verdana"/>
        <family val="2"/>
        <scheme val="major"/>
      </rPr>
      <t xml:space="preserve">. Tällä raportilla mm. kehitystoimien vaikutus näkyy ehkä helpommin kuin </t>
    </r>
    <r>
      <rPr>
        <b/>
        <sz val="11"/>
        <color theme="1"/>
        <rFont val="Verdana"/>
        <family val="2"/>
        <scheme val="major"/>
      </rPr>
      <t>raportilla R2</t>
    </r>
    <r>
      <rPr>
        <sz val="11"/>
        <color theme="1"/>
        <rFont val="Verdana"/>
        <family val="2"/>
        <scheme val="major"/>
      </rPr>
      <t xml:space="preserve">, mutta on huomioitava kyseessä olevan keskiarvo, joten pitää vielä tarkista ettei keskiarvo peitä merkittäviä puutteita osion sisällä. 
Vaikka toteutuneiden käytäntöjen prosentuaalinen osuus olisi 80-90%, voi osion sisällä olla tavoitteita, jotka laskevat osion kypsyystasoa. -&gt; osion kypsyystaso </t>
    </r>
    <r>
      <rPr>
        <b/>
        <sz val="11"/>
        <color theme="1"/>
        <rFont val="Verdana"/>
        <family val="2"/>
        <scheme val="major"/>
      </rPr>
      <t>raportissa R2</t>
    </r>
    <r>
      <rPr>
        <sz val="11"/>
        <color theme="1"/>
        <rFont val="Verdana"/>
        <family val="2"/>
        <scheme val="major"/>
      </rPr>
      <t xml:space="preserve"> on silti alhaisempi kuin keskiarvo antaa olettaa.       
Tiedot haetaan kaavioon Data-välilehdeltä, Q32 sijaitsevasta taulukosta
Muokattu 2.5.2024
</t>
    </r>
  </si>
  <si>
    <r>
      <rPr>
        <b/>
        <sz val="11"/>
        <color theme="1"/>
        <rFont val="Verdana"/>
        <family val="2"/>
        <scheme val="major"/>
      </rPr>
      <t>Tarkoitus:</t>
    </r>
    <r>
      <rPr>
        <sz val="11"/>
        <color theme="1"/>
        <rFont val="Verdana"/>
        <family val="2"/>
        <scheme val="major"/>
      </rPr>
      <t xml:space="preserve"> Taulukko esittää yhteenvedon NIS2-vaatimuksiin mäpättyjen käytäntöjen toteutumisesta osioittain sekä sen mukaan, mille kypsyystasolle käytäntö on sijoitettu. Mäppäys on tehty ja muokattavissa Sarakkeessa C lisäämällä tai poistamalla NIS teksti.  
</t>
    </r>
    <r>
      <rPr>
        <b/>
        <sz val="11"/>
        <color theme="1"/>
        <rFont val="Verdana"/>
        <family val="2"/>
        <scheme val="major"/>
      </rPr>
      <t>Muokkaus</t>
    </r>
    <r>
      <rPr>
        <sz val="11"/>
        <color theme="1"/>
        <rFont val="Verdana"/>
        <family val="2"/>
        <scheme val="major"/>
      </rPr>
      <t xml:space="preserve">
Käytännöt sarakkeessa A ovat samassa järjestyksessä kuin Import / Export välilehdillä, joten "copy values" toimii. (unprotect sheet) 
Tällä tavoin voidaan luoda erilaisia raporttiprofiileja, jotia on helppo vaihtaa.
</t>
    </r>
    <r>
      <rPr>
        <b/>
        <sz val="11"/>
        <color theme="1"/>
        <rFont val="Verdana"/>
        <family val="2"/>
        <scheme val="major"/>
      </rPr>
      <t>Raportti / kuvaaja</t>
    </r>
    <r>
      <rPr>
        <sz val="11"/>
        <color theme="1"/>
        <rFont val="Verdana"/>
        <family val="2"/>
        <scheme val="major"/>
      </rPr>
      <t xml:space="preserve">
Raportti on välilehdellä </t>
    </r>
    <r>
      <rPr>
        <b/>
        <sz val="11"/>
        <color theme="1"/>
        <rFont val="Verdana"/>
        <family val="2"/>
        <scheme val="major"/>
      </rPr>
      <t>R8</t>
    </r>
    <r>
      <rPr>
        <sz val="11"/>
        <color theme="1"/>
        <rFont val="Verdana"/>
        <family val="2"/>
        <scheme val="major"/>
      </rPr>
      <t xml:space="preserve">
</t>
    </r>
    <r>
      <rPr>
        <b/>
        <sz val="11"/>
        <color theme="1"/>
        <rFont val="Verdana"/>
        <family val="2"/>
        <scheme val="major"/>
      </rPr>
      <t>Nimeäminen</t>
    </r>
    <r>
      <rPr>
        <sz val="11"/>
        <color theme="1"/>
        <rFont val="Verdana"/>
        <family val="2"/>
        <scheme val="major"/>
      </rPr>
      <t xml:space="preserve">: 
ARCH=Architecture 
1,2,3 on kypsyystasot
</t>
    </r>
    <r>
      <rPr>
        <b/>
        <sz val="11"/>
        <color theme="1"/>
        <rFont val="Verdana"/>
        <family val="2"/>
        <scheme val="major"/>
      </rPr>
      <t>Tulkinta:</t>
    </r>
    <r>
      <rPr>
        <sz val="11"/>
        <color theme="1"/>
        <rFont val="Verdana"/>
        <family val="2"/>
        <scheme val="major"/>
      </rPr>
      <t xml:space="preserve"> 
Jokainen taulukon tivi esittää tulokset kyseisen osion ja kypsyystason käytäntöjen toteutumisesta. Jotta yksittäinen käytäntö tulkitaan toteutuneeksi, se pitää olla arvioitu joko </t>
    </r>
    <r>
      <rPr>
        <i/>
        <sz val="11"/>
        <color theme="1"/>
        <rFont val="Verdana"/>
        <family val="2"/>
        <scheme val="major"/>
      </rPr>
      <t>enimmäkseen (3)</t>
    </r>
    <r>
      <rPr>
        <sz val="11"/>
        <color theme="1"/>
        <rFont val="Verdana"/>
        <family val="2"/>
        <scheme val="major"/>
      </rPr>
      <t xml:space="preserve"> tai</t>
    </r>
    <r>
      <rPr>
        <i/>
        <sz val="11"/>
        <color theme="1"/>
        <rFont val="Verdana"/>
        <family val="2"/>
        <scheme val="major"/>
      </rPr>
      <t xml:space="preserve"> täysin toteutetuksi (4)</t>
    </r>
    <r>
      <rPr>
        <sz val="11"/>
        <color theme="1"/>
        <rFont val="Verdana"/>
        <family val="2"/>
        <scheme val="major"/>
      </rPr>
      <t xml:space="preserve">. Tulkittaessa on huomioitava, että kyseessä on koko osion käytäntöjen yhteenveto, joten osion sisältämien tavoitteiden tuloksissa voi olla merkittävää vaihtelua.
Vaikka toteutuneiden käytäntöjen prosentuaalinen osuus olisi 80-90%, voi osion sisällä olla tavoitteita, jotka laskevat osion kypsyystasoa. -&gt; osion kypsyystaso esimerkiksi </t>
    </r>
    <r>
      <rPr>
        <b/>
        <sz val="11"/>
        <color theme="1"/>
        <rFont val="Verdana"/>
        <family val="2"/>
        <scheme val="major"/>
      </rPr>
      <t>raportissa R2</t>
    </r>
    <r>
      <rPr>
        <sz val="11"/>
        <color theme="1"/>
        <rFont val="Verdana"/>
        <family val="2"/>
        <scheme val="major"/>
      </rPr>
      <t xml:space="preserve"> on silti alhaisempi kuin keskiarvo antaa olettaa. Tähän toki vaikuttaa myös, mitkä kaikista käytännöstä on mäpätty NIS2 direktiiviin.
Jos haluaa käyttää muuta avainsanaa kuin NIS, pitää saraketta J muokata vastaavasti samoin aluetta I16:J26
Muokattu: 2.5.2024
      </t>
    </r>
  </si>
  <si>
    <t>R1_V20</t>
  </si>
  <si>
    <r>
      <rPr>
        <b/>
        <sz val="11"/>
        <color theme="1"/>
        <rFont val="Verdana"/>
        <family val="2"/>
        <scheme val="major"/>
      </rPr>
      <t>Tarkoitus:</t>
    </r>
    <r>
      <rPr>
        <sz val="11"/>
        <color theme="1"/>
        <rFont val="Verdana"/>
        <family val="2"/>
        <scheme val="major"/>
      </rPr>
      <t xml:space="preserve"> 
Kaaviot esittävät prosentuaalisen yhteenvedon NIS2map-välilehdellä valittujen käytäntöjen toteutumisesta osioittain sekä sen mukaan, mille kypsyystasolle käytäntö on sijoitettu. Mäppäys on tehty ja täysin muokattavissa </t>
    </r>
    <r>
      <rPr>
        <b/>
        <sz val="11"/>
        <color theme="1"/>
        <rFont val="Verdana"/>
        <family val="2"/>
        <scheme val="major"/>
      </rPr>
      <t>NIS2map</t>
    </r>
    <r>
      <rPr>
        <sz val="11"/>
        <color theme="1"/>
        <rFont val="Verdana"/>
        <family val="2"/>
        <scheme val="major"/>
      </rPr>
      <t xml:space="preserve">-välilehdellä.  
</t>
    </r>
    <r>
      <rPr>
        <b/>
        <sz val="11"/>
        <color theme="1"/>
        <rFont val="Verdana"/>
        <family val="2"/>
        <scheme val="major"/>
      </rPr>
      <t xml:space="preserve">Nimeäminen: </t>
    </r>
    <r>
      <rPr>
        <sz val="11"/>
        <color theme="1"/>
        <rFont val="Verdana"/>
        <family val="2"/>
        <scheme val="major"/>
      </rPr>
      <t xml:space="preserve">
ARCH=Architecture, 1,2,3 on kypsyystasot
</t>
    </r>
    <r>
      <rPr>
        <b/>
        <sz val="11"/>
        <color theme="1"/>
        <rFont val="Verdana"/>
        <family val="2"/>
        <scheme val="major"/>
      </rPr>
      <t xml:space="preserve">Tulkinta: 
</t>
    </r>
    <r>
      <rPr>
        <sz val="11"/>
        <color theme="1"/>
        <rFont val="Verdana"/>
        <family val="2"/>
        <scheme val="major"/>
      </rPr>
      <t xml:space="preserve">Jokainen pylväs esittää prosentuaalisen osuuden kyseisen osion ja kypsyystason käytäntöjen toteutumisesta. Jotta yksittäinen käytäntö tulkitaan toteutuneeksi, se pitää olla arvioitu joko enimmäkseen (3) tai täysin toteutetuksi (4). Tulkittaessa on huomioitava, että kyseessä on keskiarvo, joten pitää vielä tarkista ettei keskiarvo peitä merkittäviä puutteita osion sisällä. 
Vaikka toteutuneiden käytäntöjen prosentuaalinen osuus olisi 80-90%, voi osion sisällä olla tavoitteita, jotka laskevat osion kypsyystasoa. -&gt; osion kypsyystaso esimerkiksi raportissa R2 on silti alhaisempi kuin keskiarvo antaa olettaa. Tähän toki vaikuttaa, mitkä kaikista käytännöstä on valittu raportille välilehdellä </t>
    </r>
    <r>
      <rPr>
        <b/>
        <sz val="11"/>
        <color theme="1"/>
        <rFont val="Verdana"/>
        <family val="2"/>
        <scheme val="major"/>
      </rPr>
      <t>NIS2map</t>
    </r>
    <r>
      <rPr>
        <sz val="11"/>
        <color theme="1"/>
        <rFont val="Verdana"/>
        <family val="2"/>
        <scheme val="major"/>
      </rPr>
      <t xml:space="preserve">. 
Muokattu 2.5.2024         </t>
    </r>
  </si>
  <si>
    <t>NIST2-GV</t>
  </si>
  <si>
    <t>NIST2-ID</t>
  </si>
  <si>
    <t>NIST2-PR</t>
  </si>
  <si>
    <t>NIST2-DE</t>
  </si>
  <si>
    <t>NIST2-RS</t>
  </si>
  <si>
    <t>NIST2-RC</t>
  </si>
  <si>
    <r>
      <rPr>
        <b/>
        <sz val="11"/>
        <color theme="1"/>
        <rFont val="Verdana"/>
        <family val="2"/>
        <scheme val="major"/>
      </rPr>
      <t>Tarkoitus:</t>
    </r>
    <r>
      <rPr>
        <sz val="11"/>
        <color theme="1"/>
        <rFont val="Verdana"/>
        <family val="2"/>
        <scheme val="major"/>
      </rPr>
      <t xml:space="preserve">  Tarkoituksena lisätä vertailutietoa raporteille R1 ja R2 sekä soveltua tietojen tuomisen jokaisen osion välilehdelle sarakkeisiin O-S.
</t>
    </r>
    <r>
      <rPr>
        <b/>
        <sz val="11"/>
        <color theme="1"/>
        <rFont val="Verdana"/>
        <family val="2"/>
        <scheme val="major"/>
      </rPr>
      <t xml:space="preserve">Tulkinta: </t>
    </r>
    <r>
      <rPr>
        <sz val="11"/>
        <color theme="1"/>
        <rFont val="Verdana"/>
        <family val="2"/>
        <scheme val="major"/>
      </rPr>
      <t>Tällä hetkellä käytetään tietoja alkaen riviltä 31 ACCESS, riville 470,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Verdana"/>
        <family val="2"/>
        <scheme val="major"/>
      </rPr>
      <t>liitä arvot / paste values</t>
    </r>
    <r>
      <rPr>
        <sz val="11"/>
        <color theme="1"/>
        <rFont val="Verdana"/>
        <family val="2"/>
        <scheme val="major"/>
      </rPr>
      <t xml:space="preserve">" alueelle G22-K54.
</t>
    </r>
    <r>
      <rPr>
        <b/>
        <sz val="11"/>
        <color theme="1"/>
        <rFont val="Verdana"/>
        <family val="2"/>
        <scheme val="major"/>
      </rPr>
      <t xml:space="preserve"> </t>
    </r>
    <r>
      <rPr>
        <sz val="11"/>
        <color theme="1"/>
        <rFont val="Verdana"/>
        <family val="2"/>
        <scheme val="major"/>
      </rPr>
      <t xml:space="preserve">   </t>
    </r>
  </si>
  <si>
    <t>Raportointia parannettu (R8) ja ohje</t>
  </si>
  <si>
    <t>Valinta</t>
  </si>
  <si>
    <t>Kommentti</t>
  </si>
  <si>
    <t>Kommentti 2</t>
  </si>
  <si>
    <r>
      <rPr>
        <b/>
        <sz val="11"/>
        <color theme="1"/>
        <rFont val="Verdana"/>
        <family val="2"/>
        <scheme val="minor"/>
      </rPr>
      <t xml:space="preserve">Vinkit
</t>
    </r>
    <r>
      <rPr>
        <sz val="11"/>
        <color theme="1"/>
        <rFont val="Verdana"/>
        <family val="2"/>
        <scheme val="minor"/>
      </rPr>
      <t xml:space="preserve">Taulukon toiminta-ajatus perustuu siihen, että toimija voi riskiperusteisesti valita toteutettavat käytännöt välilehdellä </t>
    </r>
    <r>
      <rPr>
        <b/>
        <sz val="11"/>
        <color theme="1"/>
        <rFont val="Verdana"/>
        <family val="2"/>
        <scheme val="minor"/>
      </rPr>
      <t>NIS2_valinta</t>
    </r>
    <r>
      <rPr>
        <sz val="11"/>
        <color theme="1"/>
        <rFont val="Verdana"/>
        <family val="2"/>
        <scheme val="minor"/>
      </rPr>
      <t xml:space="preserve">. Nämä, valitut käytännöt näkyvät sarakkeessa C ja lasketaan tällä välilehdellä sekä esitetään raportilla R8. Sarakkeessa A käytäntöjen järjestys on sama kuin import ja export välilehdillä.
</t>
    </r>
    <r>
      <rPr>
        <b/>
        <sz val="11"/>
        <color theme="1"/>
        <rFont val="Verdana"/>
        <family val="2"/>
        <scheme val="minor"/>
      </rPr>
      <t xml:space="preserve">
Päivitetty: 6.5.2024</t>
    </r>
  </si>
  <si>
    <t>Tälle koosteelle voi valita käytännöt syöttämällä käytännön tunnisteavaimen sarakkeeseen D. Kooste hakee tekstit ja vastaukset automaattisesti muilta välilehdiltä.
Tälle välilehdelle voi esimerkiksi valita listattavaksi seurattavat kehityskohteet. 
Välilehden voi kopioida ja tehdä siten, vaikka erilliset raportit vastuutuksen mukaan eri rooleille. (johto, tietohallinto, jne.)</t>
  </si>
  <si>
    <t>Versio: 07.05.2024</t>
  </si>
  <si>
    <t>Organisationen har en mycket begränsad kapacitet att identifiera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</si>
  <si>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Establishing identities</t>
  </si>
  <si>
    <t>Managing authentication</t>
  </si>
  <si>
    <t>Logical access controls and requirements</t>
  </si>
  <si>
    <t>Logical access privileges</t>
  </si>
  <si>
    <t>Physical access controls and requirements</t>
  </si>
  <si>
    <t>Physical access privileges</t>
  </si>
  <si>
    <t>Monitoring physical access</t>
  </si>
  <si>
    <t>Cybersecurity architecture strategy</t>
  </si>
  <si>
    <t>The cybersecurity architecture</t>
  </si>
  <si>
    <t>Establishing governance and sponsorship for the cybersecurity architecture</t>
  </si>
  <si>
    <t>Network protections</t>
  </si>
  <si>
    <t>Asset segmentation</t>
  </si>
  <si>
    <t>IT and OT asset security</t>
  </si>
  <si>
    <t>Asset configuration security</t>
  </si>
  <si>
    <t>Secure software development use in-house</t>
  </si>
  <si>
    <t>Secure software development use by vendors</t>
  </si>
  <si>
    <t>Secure software development use in-house, Secure software development use by vendors</t>
  </si>
  <si>
    <t>Data security</t>
  </si>
  <si>
    <t>Secure software development use in-house, Secure software development use by vendors, Data security</t>
  </si>
  <si>
    <t>IT and OT asset inventory</t>
  </si>
  <si>
    <t>Prioritization of inventoried assets</t>
  </si>
  <si>
    <t>Information asset inventory</t>
  </si>
  <si>
    <t>Categorization of inventoried assets</t>
  </si>
  <si>
    <t>Creating and maintaining configuration baselines</t>
  </si>
  <si>
    <t>Using configuration baselines</t>
  </si>
  <si>
    <t>Making changes to assets in a secure manner</t>
  </si>
  <si>
    <t>Documentation of changes to assets</t>
  </si>
  <si>
    <t>The cybersecurity program strategy</t>
  </si>
  <si>
    <t>Senior management support and sponsorship for the cybersecurity program</t>
  </si>
  <si>
    <t>The cybersecurity program</t>
  </si>
  <si>
    <t>Collaboration with internal and external stakeholders in cybersecurity program management</t>
  </si>
  <si>
    <t>Detecting and documenting cybersecurity events, Documentation of cyber events and incidents</t>
  </si>
  <si>
    <t>Detecting and documenting cybersecurity events</t>
  </si>
  <si>
    <t>Cybersecurity incident declaration criteria</t>
  </si>
  <si>
    <t>Analyzing cybersecurity events and incidents</t>
  </si>
  <si>
    <t>Analyzing cybersecurity events and incidents, Documentation of cyber events and incidents</t>
  </si>
  <si>
    <t>Cybersecurity incident response plans</t>
  </si>
  <si>
    <t>Responses to cybersecurity incidents</t>
  </si>
  <si>
    <t>Cybersecurity incident response plans, Cybersecurity incident response exercises</t>
  </si>
  <si>
    <t>Cybersecurity incident response plans, Responses to cybersecurity incidents</t>
  </si>
  <si>
    <t>Cybersecurity incident response exercises</t>
  </si>
  <si>
    <t>Continuity plans</t>
  </si>
  <si>
    <t>Data backups</t>
  </si>
  <si>
    <t>Spares for selected IT and OT assets</t>
  </si>
  <si>
    <t>Continuity plans, Data backups, Spares for selected IT and OT assets</t>
  </si>
  <si>
    <t>Continuity plans tests and exercises</t>
  </si>
  <si>
    <t>Establishing cyber risk management strategy and program</t>
  </si>
  <si>
    <t>Establishing governance and sponsorship for the cyber risk management program</t>
  </si>
  <si>
    <t>Identifying cyber risks</t>
  </si>
  <si>
    <t>Organizing and describing cyber risks</t>
  </si>
  <si>
    <t>Identifying cyber risks, Organizing and describing cyber risks</t>
  </si>
  <si>
    <t>Prioritizing cyber risks</t>
  </si>
  <si>
    <t>Prioritizing cyber risks, Mitigating the impact of cyber risks</t>
  </si>
  <si>
    <t>Mitigating the impact of cyber risks, Analyzing cyber risks</t>
  </si>
  <si>
    <t>Analyzing cyber risks</t>
  </si>
  <si>
    <t>Risk responses</t>
  </si>
  <si>
    <t>Mitigating the impact of cyber risks</t>
  </si>
  <si>
    <t>Logging and logging requirements</t>
  </si>
  <si>
    <t>Monitoring and monitoring requirements</t>
  </si>
  <si>
    <t>Indicators of anomalous activity</t>
  </si>
  <si>
    <t>Aggregating and analyzing monitoring data</t>
  </si>
  <si>
    <t>Collecting information for situational awareness</t>
  </si>
  <si>
    <t>Aggregating and analyzing monitoring data, Collecting information for situational awareness</t>
  </si>
  <si>
    <t>Identifying and prioritizing third parties and cyber risks arising from third parties</t>
  </si>
  <si>
    <t>Considering cybersecurity and cyber risks in selection of third parties</t>
  </si>
  <si>
    <t>Considering cybersecurity and cyber risks in selection of products and services</t>
  </si>
  <si>
    <t>Mitigating cyber risks arising from third parties, Cybersecurity requirements for third parties</t>
  </si>
  <si>
    <t>Mitigating cyber risks arising from third parties</t>
  </si>
  <si>
    <t>Cybersecurity requirements for third parties</t>
  </si>
  <si>
    <t>Cybersecurity vulnerability information sources</t>
  </si>
  <si>
    <t>Obtaining and sharing cybersecurity vulnerability information</t>
  </si>
  <si>
    <t>Performing cybersecurity vulnerability assessments</t>
  </si>
  <si>
    <t>Mitigating cybersecurity vulnerabilities</t>
  </si>
  <si>
    <t>Threat information sources</t>
  </si>
  <si>
    <t>Obtaining and sharing threat information</t>
  </si>
  <si>
    <t>Threat objectives and threat profiles</t>
  </si>
  <si>
    <t>Responding to threats</t>
  </si>
  <si>
    <t>Personnel vetting</t>
  </si>
  <si>
    <t>Addressing cybersecurity in personnel separation and transfer procedures</t>
  </si>
  <si>
    <t>Acceptable use and other general cybersecurity responsibilities</t>
  </si>
  <si>
    <t>Cybersecurity awareness activities</t>
  </si>
  <si>
    <t>Identifying and documenting cybersecurity responsibilities</t>
  </si>
  <si>
    <t>Assigning cybersecurity responsibilities</t>
  </si>
  <si>
    <t>Cybersecurity training</t>
  </si>
  <si>
    <t>Documentation of cyber events and incidents</t>
  </si>
  <si>
    <t>Progressions</t>
  </si>
  <si>
    <t>ARCHITECTURE-1f (cybersecurity requirements)</t>
  </si>
  <si>
    <t>PROGRAM-1b (cybersecurity program strategy)</t>
  </si>
  <si>
    <t>RISK-3b (cyber risk prioritization criteria)</t>
  </si>
  <si>
    <t>RISK-3d (risk analysis information)</t>
  </si>
  <si>
    <t>SITUATION-3d (situational awareness reporting requirements)</t>
  </si>
  <si>
    <t>SITUATION-3g (predefined states of operation)</t>
  </si>
  <si>
    <t>THREAT-2e (threat profile)</t>
  </si>
  <si>
    <t>Riippuvuus</t>
  </si>
  <si>
    <t>67, 68</t>
  </si>
  <si>
    <t>67, 68, 69</t>
  </si>
  <si>
    <t>37, 40</t>
  </si>
  <si>
    <t>39, 40</t>
  </si>
  <si>
    <t>41, 43</t>
  </si>
  <si>
    <t>41, 42</t>
  </si>
  <si>
    <t>44, 45, 46</t>
  </si>
  <si>
    <t>19, 20</t>
  </si>
  <si>
    <t>21, 22</t>
  </si>
  <si>
    <t>22, 23</t>
  </si>
  <si>
    <t>35, 36</t>
  </si>
  <si>
    <t>51, 52</t>
  </si>
  <si>
    <t>Tällä raportilla on voit tarkastella tiedonvaihtoon liittyviä käytäntöjä. 
Kuvaus: 
https://c2m2.doe.gov/C2M2%20Self-Evaluation%20Guide.pdf  Appendix C:Related practices, Table 8: Information-Sharing Practices</t>
  </si>
  <si>
    <t>Kooste erikseen valituista käytännöistä: tiedonvaihdon käytännöt</t>
  </si>
  <si>
    <t>Kooste erikseen valituista käytännöistä - taso1</t>
  </si>
  <si>
    <t>Lisätietoa</t>
  </si>
  <si>
    <t xml:space="preserve">Tälle koosteelle on valittu käytännöt syöttämällä käytännön tunnisteavaimen sarakkeeseen D. Kooste hakee tekstit ja vastaukset automaattisesti muilta välilehdiltä.
Täälle koosteelle on kerätty arvioitavia käytäntöjä, joilla on selkeitä riippuvuuksia toisista käytännöistä eli käytäntö ei voi esimerkiksi toteutua ellei toinen käytäntö ole toteutettu.
Ensimmäisenä ryhmittelyssä on käytäntö, jonka toteuttumisesta alemmat käytännöt riippuvat.
Lisäkuvaus riippuvuuksista:
https://c2m2.doe.gov/resources
https://c2m2.doe.gov/C2M2%20Self-Evaluation%20Guide.pdf  Appendix C:Related practices
</t>
  </si>
  <si>
    <t xml:space="preserve">Tälle koosteelle voi valita käytännöt syöttämällä käytännön tunnisteavaimen sarakkeeseen D. Kooste hakee tekstit ja vastaukset automaattisesti muilta välilehdiltä.
Tähän on koostettu kaikki vastaukset Kybermittarin kypsyystason 1 käytäntöihin.  
HUOM! lisätietosarake on tässä versiossa staattinen, eli se ei vaihdu, jos sarakkeen D-sisältöä / avainta muutetaan. </t>
  </si>
  <si>
    <t>Kehityspolut</t>
  </si>
  <si>
    <t xml:space="preserve">Subject of Progression </t>
  </si>
  <si>
    <t>Kehityspolut: Ohje Kehityspolkujen hyödyntäminen</t>
  </si>
  <si>
    <t>Kooste erikseen valituista käytännöistä - kehityspolut</t>
  </si>
  <si>
    <t>Tällä koosteella voit tarkastella kehityskohteita kehityspoluittain. Voit käyttää esimerkiksi ID tai Progressions saraketta tulosten suodattamiseen.
Kuvaus kehityspoluista: 
https://c2m2.doe.gov/C2M2%20Self-Evaluation%20Guide.pdf  Appendix C:Related practices, Table 7: Practice progression</t>
  </si>
  <si>
    <t>Kooste erikseen valituista käytännöistä - keskinäisriippuvuudet</t>
  </si>
  <si>
    <t>Kuvaus:</t>
  </si>
  <si>
    <t>lisää tähän sarakkee-seen</t>
  </si>
  <si>
    <t>vapaateksti, ei päivity automaattisesti</t>
  </si>
  <si>
    <t>IT- ja OT-omaisuuden rekisteri</t>
  </si>
  <si>
    <t>Kyberturvallisuuden haavoittuvuustietolähteet</t>
  </si>
  <si>
    <t>Uhkatietolähteet</t>
  </si>
  <si>
    <t>Uhkatietojen hankkiminen ja jakaminen</t>
  </si>
  <si>
    <t>Uhkatavoitteet ja uhkaprofiilit</t>
  </si>
  <si>
    <t>Uhkiin vastaaminen</t>
  </si>
  <si>
    <t>Kyberriskien priorisointi</t>
  </si>
  <si>
    <t>Kyberriskien vaikutusten lieventäminen</t>
  </si>
  <si>
    <t>Kyberriskien analysointi</t>
  </si>
  <si>
    <t>Loogiset käyttöoikeudet</t>
  </si>
  <si>
    <t>Fyysisen pääsyn valvonta ja vaatimukset</t>
  </si>
  <si>
    <t>Fyysisen pääsyn oikeudet</t>
  </si>
  <si>
    <t>Fyysisen pääsyn valvonta</t>
  </si>
  <si>
    <t>Kyberturvallisuustapahtumien havaitseminen ja dokumentointi</t>
  </si>
  <si>
    <t>Jatkuvuussuunnitelmat</t>
  </si>
  <si>
    <t>Tietojen varmuuskopiointi</t>
  </si>
  <si>
    <t>Kolmansien osapuolten tunnistaminen ja priorisointi sekä kolmansista osapuolista aiheutuvat kyberriskit</t>
  </si>
  <si>
    <t>Kyberturvallisuuden ja kyberriskien huomioiminen kolmansien osapuolten valinnassa</t>
  </si>
  <si>
    <t>Kyberturvallisuuden ja kyberriskien huomioiminen tuotteiden ja palveluiden valinnassa</t>
  </si>
  <si>
    <t>Kolmansista osapuolista aiheutuvien kyberriskien lieventäminen</t>
  </si>
  <si>
    <t>Kyberturvallisuusvaatimukset kolmansille osapuolille</t>
  </si>
  <si>
    <t>Hyväksyttävä käyttö ja muut yleiset kyberturvallisuusvastuut</t>
  </si>
  <si>
    <t>Kyberturvallisuustietoisuustoiminta</t>
  </si>
  <si>
    <t>Kyberturvallisuusvastuiden tunnistaminen ja dokumentointi</t>
  </si>
  <si>
    <t>Kyberturvallisuuskoulutus</t>
  </si>
  <si>
    <t>Kyberturvallisuusarkkitehtuuri</t>
  </si>
  <si>
    <t>Turvallinen ohjelmistokehitys käytössä talon sisällä</t>
  </si>
  <si>
    <t>Yhteistyö sisäisten ja ulkoisten sidosryhmien kanssa kyberturvallisuusohjelman hallinnassa</t>
  </si>
  <si>
    <t>Luetteloidun omaisuuden luokittelu</t>
  </si>
  <si>
    <t>Kyberturvallisuuden haavoittuvuustietojen hankkiminen ja jakaminen.</t>
  </si>
  <si>
    <t>Kyberturvallisuuden haavoittuvuusarviointien tekeminen</t>
  </si>
  <si>
    <t>Kyberriskienhallintastrategian ja -ohjelman laatiminen</t>
  </si>
  <si>
    <t>Kyberriskien organisointi ja kuvaaminen</t>
  </si>
  <si>
    <t>Identiteettien luominen</t>
  </si>
  <si>
    <t>Todentamisen hallinta</t>
  </si>
  <si>
    <t>Kirjaaminen ja kirjaamisvaatimukset</t>
  </si>
  <si>
    <t>Seuranta ja seurantavaatimukset</t>
  </si>
  <si>
    <t>Poikkeavan toiminnan indikaattorit</t>
  </si>
  <si>
    <t>Seurantatietojen yhdistäminen ja analysointi</t>
  </si>
  <si>
    <t>Tietojen kerääminen tilannetietoisuutta varten</t>
  </si>
  <si>
    <t>Kyberturvallisuuden vaaratilanteisiin reagoiminen</t>
  </si>
  <si>
    <t>Kyberturvallisuuden vaaratilanteisiin reagoimista koskevat harjoitukset</t>
  </si>
  <si>
    <t>Omaisuuserien segmentointi</t>
  </si>
  <si>
    <t>Omaisuuserien priorisointi</t>
  </si>
  <si>
    <t>Vakioitujen perusasetusten määritys ja ylläpito</t>
  </si>
  <si>
    <t>Vakioitujen perusasetusten käyttö</t>
  </si>
  <si>
    <t>Muutosten ja päivitysten tekeminen turvallisesti</t>
  </si>
  <si>
    <t>Laitteisiin, ohjelmistoihin ja tietovarantoihin tehtyjen muutosten dokumentointi</t>
  </si>
  <si>
    <t>Kyberturvallisuuden haavoittuvuuksiin puuttuminen</t>
  </si>
  <si>
    <t>Kyberriskienhallintamalli ja johdon tuki.</t>
  </si>
  <si>
    <t>Loogisten käyttöoikeuksien valvonta ja vaatimukset</t>
  </si>
  <si>
    <t>Kyberturvallisuustapahtumien ja -poikkeamien analysointi.</t>
  </si>
  <si>
    <t>Kyberturvallisuustapahtumien ja -poikkemien dokumentointi</t>
  </si>
  <si>
    <t>Kyberturvallisuuspoikkeamien ilmoittamiskriteerit</t>
  </si>
  <si>
    <t>Kyberturvallisuuden poikkemanhallintasuunnitelmat</t>
  </si>
  <si>
    <t>IT- ja OT-laitteiden varaosat</t>
  </si>
  <si>
    <t>Jatkuvuussuunnitelmien testaus ja harjoittelu</t>
  </si>
  <si>
    <t>Kyberturvallisuuden huomioon ottaminen työsuhteen päättyessä ja henkilöstösiirroissa.</t>
  </si>
  <si>
    <t>Kyberturvallisuusvastuiden osoittaminen</t>
  </si>
  <si>
    <t>Kyberturvallisuusarkkitehtuurin kehittämissuunnitelma</t>
  </si>
  <si>
    <t>Kyberturvallisuusarkkitehtuurin hallintamalli ja johdon tuki</t>
  </si>
  <si>
    <t>Verkkojen suojaus</t>
  </si>
  <si>
    <t>IT- ja OT-omaisuuden sekä tietovarantojen turvaaminen</t>
  </si>
  <si>
    <t>Henkilöstötarkastukset</t>
  </si>
  <si>
    <t>Turvalliset konfiguraatiot</t>
  </si>
  <si>
    <t>Turvallinen ohjelmistokehitys käytössä toimittajilla</t>
  </si>
  <si>
    <t>Tietojen suojaus</t>
  </si>
  <si>
    <t>Kyberturvallisuusohjelma / strategia</t>
  </si>
  <si>
    <t>Kyberturvallisuuden hallinta / ohjelma</t>
  </si>
  <si>
    <t>Ylimmän johdon tuki kyberturvallisuusohjelmalle.</t>
  </si>
  <si>
    <t>Kypsyysmalli sisältää kehityspolkuja, joiden numero on merkitty jokaisen käytännön kohdalle osiovälilehtien D-sarakkeeseen. (muut paitsi CRITICAL)   
Kehitys-välilehdellä voit suodatustoiminnolla myös tutkia eri polkuja ja vastauksia yksittäisiin käytäntöihin.
Kuvaus kehityspoluista: 
https://c2m2.doe.gov/C2M2%20Self-Evaluation%20Guide.pdf  Appendix C:Related practices, Table 7: Practice progression
Tavoitteena jatkossa sisällyttää tiedot myös koulutusmateriaaleihin. (31.10.2024)</t>
  </si>
  <si>
    <t>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</si>
  <si>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Organisaatiolla on kybertapahtumien ja -poikkeamien hallintasuunnitelma, joka kattaa kaikki (organisaation tuottamat yhteiskunnalle kriittiset) palvelut.</t>
  </si>
  <si>
    <t>Kybertapahtumien ja -poikkeamien hallintaan osallistuva henkilöstö on sisäistänyt ja ymmärtää hallintasuunnitelman hyvin.</t>
  </si>
  <si>
    <t>Hallintasuunnitelma kattaa perusteellisesti sekä tunnettujen hyökkäysten, että toistaiseksi tuntemattomien hyökkäysten todennäköiset vaikutukset. Suunnitelma kattaa perusteellisesti poikkeaman koko elinkaaren, roolit ja vastuut sekä raportointivelvoitteet.</t>
  </si>
  <si>
    <t>Organisaatiolla on hyvin rajoittunut kyky havaita kyberturvallisuuspoikkeamia niiden tapahtuessa. Tyypillisesti tämä tarkoittaa, että torjuntatoimenpiteet viivästyvät merkittävästi ja tapahtuvat vasta merkittävän tietovuodon tai vahingon jälkeen. Hyökkääjän haluamat vaikutukset realisoituvat yleensä kokonaisuudessaan.</t>
  </si>
  <si>
    <t>Organisaatiolla on peruskyvykkyys kerätä tietoja, mutta kyvykkyys havaita kyberturvallisuuspoikkeamia on osittain puutteellinen tiedon laadun ja kattavuuden sekä analysointikyvyissä olevien puutteiden vuoksi. Tyypillisesti tämä tarkoittaa, että torjuntatoimenpiteet viivästyvät ja päätökset eivät perustu tapahtuman kokonaisymmärrykseen jättäen organisaation haavoittuvaksi merkittävään tietovuotoon tai vahinkoon, huolimatta toteutetuista toimenpiteistä.</t>
  </si>
  <si>
    <t>Organisaatiolla on erinomainen kyvykkyys tunnistaa ja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kyberturvallisuuspoikkeamia.</t>
  </si>
  <si>
    <t>Organisaatiolla on peruskyvykkyys suojella sen kriittisiä palveluita kyberturvallisuusuhilta ja -poikkeamilta, mutta sen kattavuus ei ole systemaattinen, sisältäen useita heikkoja osa-alueita. Tyypillisesti tämä tarkoittaa, että suojaustoimenpiteitä ei välttämättä ole kohdistettu ja skaalattu palveluiden ja tiedon kriittisyyden perusteella. Tämä johtaa toisaalta resurssien ja investointien puutteelliseen kohdistamaan sekä toisaalta puutteisiin kriittisten palveluiden suojaamisessa.</t>
  </si>
  <si>
    <t>Organisaatiolla on hyvä kyvykkyys suojata sen kriittisiä palveluita kyberturvallisuusuhilta ja -poikkeamilta, mutta joitain heikompia osa-alueita on. Tyypillisesti tämä tarkoittaa harmaita alueita tai puutteita suojauksessa, vaikka kaikki kriittiset palvelut ja tiedot ovatkin suojattuna. Tämä voi johtaa tarpeettoman suuriin kustannuksiin ja poikkeamien määrään.</t>
  </si>
  <si>
    <t>Organisaatiolla on erinomainen kyvykkyys suojella sen kriittisiä palveluita kyberturvallisuusuhilta ja -poikkeamilta kaikilla sen merkittävillä liiketoiminta-alueilla. Tyypillisesti tämä tarkoittaa, että organisaatiossa tapahtuu vähemmän poikkeamia ja niiden sisäiset ja ulkoiset vaikutukset ovat pienempiä, joka johtaa pienempiin kustannuksiin ja mainehaittoihin.</t>
  </si>
  <si>
    <t>Organisaatiolla on hyvin rajoittunut kyky käynnistää ja toteuttaa tarvittavat palautumistoimenpiteet kyberhyökkäyksestä toipumiseen. Tyypillisesti tämä tarkoittaa, että toipuminen kestää pitkään ja sen seurauksena mainehaitta, kustannukset ja poikkeaman vaikutukset voivat kohota merkittävästi.</t>
  </si>
  <si>
    <t>Organisaatiolla on peruskyvykkyys käynnistää ja toteuttaa tarvittavat palautumistoimenpiteet kyberhyökkäyksestä toipumiseen. Tyypillisesti tämä tarkoittaa, että palautuminen ei välttämättä kata kaikkia liiketoiminta-alueita, palautumistoimenpiteitä ei toteuteta optimaalisessa järjestyksessä, tai palautumisnopeus ei täytä liiketoiminnan vaatimuksia. Tämä  voi johtaa mainehaitan, kustannusten tai vaikutusten kohoamiseen, jotka olisi muuten voitu estää.</t>
  </si>
  <si>
    <t>Organisaatiolla on erinomainen kyvykkyys käynnistää ja toteuttaa tarvittavat palautumistoimenpiteet kyberhyökkäyksestä toipumiseen. Tyypillisesti tämä tarkoittaa, että palautumistoimenpiteet saadaan tehtyä ennustettavassa ajassa ja optimaalisessa järjestyksessä. Tämä mahdollistaa jossain tapauksissa poikkeaman aiheuttamien mainehaittojen, kustannusten ja muiden vaikutusten pienentämisen.</t>
  </si>
  <si>
    <t>Organisaatiolla on hyvä kyvykkyys käynnistää ja toteuttaa tarvittavat palautumistoimenpiteet kyberhyökkäyksestä toipumiseen. Tyypillisesti tämä tarkoittaa, että organisaation on mahdollista pitää syntyvä mainehaitta, kustannukset ja aiheuttuneet vaikutukset hyväksytyllä tasolla, suurimmassa osassa tapauksia.</t>
  </si>
  <si>
    <t>Tapahtumien ja poikkeamien hallinta, toiminnan jatkuvuus (RESPONSE)</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</si>
  <si>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t>
  </si>
  <si>
    <t>Tapahtumien tietoja verrataan keskenään, jotta niistä tunnistettaisiin mahdollisia säännönmukaisuuksia, trendejä tai muita yhteisiä piirteitä, joilla voitaisiin tukea kyberpoikkeamien analysointityötä.</t>
  </si>
  <si>
    <t>Tapahtumien analysointi ja poikkeamatilanteiden määrittäminen</t>
  </si>
  <si>
    <t>Kyberpoikkeamien määrittämisestä on laadittu kriteeristö. Tasolla 1 tämän ei tarvitse olla systemaattista ja säännöllistä.</t>
  </si>
  <si>
    <t>Kybertapahtumat analysoidaan siten, että se tukee mahdollisten kyberpoikkeamien määrittämistä. Tasolla 1 tämän ei tarvitse olla systemaattista ja säännöllistä.</t>
  </si>
  <si>
    <t>Kybertapahtumat määritetään kyberpoikkeamiksi laaditun kriteeristön mukaisesti.</t>
  </si>
  <si>
    <t>Kyberpoikkeamien määrittämisestä on laadittu virallinen kriteeristö, joka perustuu siihen, miten poikkeamat voivat vaikuttaa toimintoon.</t>
  </si>
  <si>
    <t>Kyberpoikkeamien määrittämisen kriteeristö päivitetään aika ajoin ja määriteltyjen tilanteiden kuten organisaatiomuutosten, harjoitustoiminnasta saatujen kokemusten tai uusien havaittujen uhkien perusteella.</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</si>
  <si>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t>
  </si>
  <si>
    <t>Kyberpoikkeamien määrittämisen kriteeristö on linjassa kyberriskien priorisoinnin kriteereiden kanssa [kts. RISK-3b].</t>
  </si>
  <si>
    <t>Kyberpoikkeamiin reagoimista varten on tunnistettu soveltuvat työntekijät ja heille on annettu roolit (ainakin tapauskohtaisesti). Tasolla 1 tämän ei tarvitse olla systemaattista ja säännöllistä.</t>
  </si>
  <si>
    <t>Kyberpoikkeamiin reagoidaan siten, että toiminnalla (voidaan toteuttaa tapauskohtaisesti) rajoitetaan toimintoon kohdistuvaa vaikutusta ja palautetaan toiminta normaaliksi. Tasolla 1 tämän ei tarvitse olla systemaattista ja säännöllistä.</t>
  </si>
  <si>
    <t>Kyberpoikkeamista tuotetaan raportointia (esimerkiksi sisäisesti, CERT-FI tai soveltuville ISAC-ryhmille). Tasolla 1 tämän ei tarvitse olla systemaattista ja säännöllistä.</t>
  </si>
  <si>
    <t>Kyberpoikkeamiin reagoidaan määriteltyjen suunnitelmien ja menettelytapojen mukaisesti.</t>
  </si>
  <si>
    <t>Kyberpoikkeamien hallintasuunnitelma sisältää viestintäsuunnitelman, joka kattaa sekä sisäiset että ulkoiset sidosryhmät</t>
  </si>
  <si>
    <t>Kyberpoikkeamiin reagoinnin suunnitelmia harjoitellaan määräajoin ja määriteltyjen tilanteiden kuten järjestelmämuutosten tai ulkoisten tapahtumien yhteydessä.</t>
  </si>
  <si>
    <t>Kyberpoikkeamien juurisyyt analysoidaan ja korjaavia toimenpiteitä toteutetaan, mukaan lukien toimintasuunnitelmien päivittäminen.</t>
  </si>
  <si>
    <t>Kyberpoikkeamiin reagointi koordinoidaan soveltuvin osin toimittajien, viranomaisten ja muiden ulkopuolisten tahojen kanssa. Tähän kuuluu tukitoimet todistusaineiston keräämiselle ja säilyttämiselle.</t>
  </si>
  <si>
    <t>Kyberpoikkeamien käsittelyyn ja reagointiin osallistuvat työntekijät ottavat osaa yhteisiin harjoituksiin muiden organisaatioiden kanssa (esim. työpöytäharjoitukset, simulaatiot).</t>
  </si>
  <si>
    <t>Kyberpoikkeamiin reagoinnissa noudatetaan ennalta määriteltyjä toimintatiloja [kts. SITUATION-3g].</t>
  </si>
  <si>
    <t>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t>
  </si>
  <si>
    <t>Organisaatio on kehittänyt toiminnan jatkuvuutta koskevat suunnitelmat, joiden avulla toiminnon toiminta voidaan säilyttää ja palauttaa, mikäli toimintaan kohdistuu kybertapahtuma tai -poikkeama. Tasolla 1 tämän ei tarvitse olla systemaattista ja säännöllistä.</t>
  </si>
  <si>
    <t>Jatkuvuussuunnitelmat sisältävät arviot mahdollisten kyberpoikkeamien vaikutuksista.</t>
  </si>
  <si>
    <t>Jatkuvuussuunnitelman käyttöönottamisen kriteerit kyberpoikkeamatilanteissa on määritetty ja viestitty poikkeamien käsittelystä ja valmiussuunnitelmista vastuussa oleville työntekijöille.</t>
  </si>
  <si>
    <t>Kyberturvallisuusvaatimukset (esimerkiksi haavoittuvuustiedotus, poikkeamatapausten SLA vaatimukset) ovat osa toimittajien ja muiden kumppaniverkoston toimijoiden kanssa laadittavia sopimuksia.</t>
  </si>
  <si>
    <t>Kriittisten palveluiden kyberpoikkeamien vaikutusten minimointi</t>
  </si>
  <si>
    <t>Organisaatiolla on hyvä kyvykkyys kerätä ja analysoida tietoja kyberpoikkeamien tunnistamiseksi ajoissa ja riittävän tilannekuvan ylläpitämiseksi. Tyypillisesti tämä tarkoittaa, että on olemassa hyvä todennäköisyys torjuntatoimenpiteiden aloittamiselle poikkeaman ollessa käynnissä ja, että torjuntatoimenpiteet ovat oikein mitoitettuja. Tämän avulla organisaation on mahdollista rajoittaa haittoja vaikka niitä ei voitaisi kokonaan estää.</t>
  </si>
  <si>
    <t>Organisaatiolla on hyvin rajoittunut kyky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kyberpoikkeamaan, joka vaikuttaa merkittävästi organisaation ydinprosesseihin.</t>
  </si>
  <si>
    <t>Organization has a very limited capability to manage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 security incident taking place that seriously impacts the core processes of the organization.</t>
  </si>
  <si>
    <t xml:space="preserve">Organization has a basic capability to collect data, but the ability to detect cyber security incidents is hampered by the data quality and coverage and also by the analysis capablity. Typically this means that response is delayed and the actions are not based on full understanding of the situation, leaving the organization exposed to major breaches and damage despite of the initiated response. </t>
  </si>
  <si>
    <t>Organisaatiolla on erinomainen kyvykkyys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kyberturvallisuuspoikkeamia.</t>
  </si>
  <si>
    <t>Organisaatiolla on hyvin rajoittunut kyky tunnistaa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kyberturvallisuuspoikkeamaan, joka vaikuttaa merkittävästi organisaation ydinprosesseihin.</t>
  </si>
  <si>
    <t>Organisaatiolla on hyvin rajoittunut kyky suojata sen kriittisiä palveluita kyberturvallisuusuhilta ja -poikkeamilta. Tyypillisesti tämä tarkoittaa, että organisaatio kohtaa suuria määriä poikkeamia ja/tai niiden vaikutukset ovat merkittävästi suurempia kuin on tarpeen, johtavat tarpeettoman suuriin mainevaikutuksiin, kustannuksiin ja sisäisiin/ulkoisiin vaikutuksiin. Tämä korostuu entisestään jos tunnistuskyvykkyys on alhainen.</t>
  </si>
  <si>
    <t>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t>
  </si>
  <si>
    <t>Organisaatiolla on erinomainen kyvykkyys kerätä, korreloida ja analysoida olennaisia tietoja. Tyypillisesti tämä tarkoittaa, että kyberturvallisuuspoikkeamat havainnoidaan ajoissa, mikä mahdollistaa nopean reagoinnin. Tämän seurauksena organisaatiolla on hyvät mahdollisuudet rajoittaa tai jopa estää vahingot samanaikaisesti kuin hyökkäys tapahtuu.</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</si>
  <si>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t>
  </si>
  <si>
    <t>Kybertapahtumista ja -poikkeamista pidetään rekisteriä / kantaa, johon tapahtumat ja poikkeamat kirjataan ja jossa niitä seurataan päättymiseen asti.</t>
  </si>
  <si>
    <t>Tapahtumiin ja poikkeamiin reagoiminen</t>
  </si>
  <si>
    <t>Kyberpoikkeamista saadut kokemukset käsitellään ja toimista otetaan opiksi (lessons learned). Korjaavia toimenpiteitä toteutetaan, mukaan lukien toimintasuunnitelmien päivittäminen.</t>
  </si>
  <si>
    <t xml:space="preserve">Syftet med kontinuitetshantering är att säkerställa att den viktiga verksamheten kan fortsätta i händelse av en störning, t.ex. en allvarlig cybersäkerhetsincident eller olycka.  För att kontinuitetsplanerna ska täcka sannolika cyberstörningar måste man ta hänsyn till identifierade risker och cyberhot mot organisationen. Testningen av kontinuitetsplanerna bör omfatta scenarier för cyberincidenter för att säkerställa att planerna fungerar på ett lämpligt sätt i en verklig situation.
</t>
  </si>
  <si>
    <t>Kyberpoikkeamiin reagoimisen varalle on luotu suunnitelma, jota pidetään yllä ja joka kattaa koko poikkeamanhallinnan elinkaaren.</t>
  </si>
  <si>
    <t>Kyberpoikkeamien tietoja verrataan keskenään, jotta niistä tunnistettaisiin mahdollisia säännönmukaisuuksia, trendejä tai muita poikkeamille yhteisiä piirteitä.</t>
  </si>
  <si>
    <t>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t>
  </si>
  <si>
    <t>Organization has a very limited capability to detect cybersecurity incidents as they happen. Typically this means that response activities are delayed significantly and happen after major breach and damage an attacker wants to cause will realize in full.</t>
  </si>
  <si>
    <t>Organization has a good capability to collect and analyse the data needed to detect a cybersecurity incident in a timely fashion and to maintain a reasonable level of situational awareness. This typically means that there is a good possibility to initiate the response while the incident is still ongoing, and that the actions are scaled correctly. This can enable the organization to limit the damages although not avoid them completely.</t>
  </si>
  <si>
    <t>Organization has an excellent capability to collect, correlate and analyze relevant data. Typically this means that  cybersecurity incidents are detected early, which makes it possible to initiate response quickly. As a result, the organization has good possibilities to limit or even prevent the damage as the attack is happening.</t>
  </si>
  <si>
    <t>Organization has an excellent capability to manage cyber security risks to systems, people, assets, data and critical services. This typically means that the actions and resources are optimally targeted based on the criticality and risks. It is unlikely that the organization will be faced with previously unidentified cybersecurity incidents.</t>
  </si>
  <si>
    <t>Organization has a very limited capability to identify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cybersecurity incident taking place that seriously impacts the core processes of the organization.</t>
  </si>
  <si>
    <t>Organization has an excellent capability to identify and manage cyber security risks to systems, people, assets, data and critical services. This typically means that the actions and resources are optimally targeted based on the criticality and risks. It is unlikely that the organization will be faced with previously unidentified cybersecurity incidents.</t>
  </si>
  <si>
    <t>Organization has a very limited capability to initiate and execute recovery from the damage caused by a cybersecurity incident. This typically means that the recovery will take unnecessarily long and therefore may significantly increase the brand damage, cost and impact of the incident.</t>
  </si>
  <si>
    <t>Organization has a basic capability to initiate and execute recovery from the damage caused by a cybersecurity incident. This typically means that recovery may not cover all aspects of the business,  may not be executed in the optimal order, or the recovery speed may not fulfill the business needs, leading to brand damage, costs and impact that would otherwise be possible to avoid.</t>
  </si>
  <si>
    <t>Organization has a good capability to initiate a timely and coordinated recovery from the damage caused by a cybersecurity incident. This typically means that the recovery is able to keep the brand damage, costs and impact within acceptable level, in most cases.</t>
  </si>
  <si>
    <t>Organization has an excellent capability to initiate and execute recovery from the damage caused by a cybersecurity incident. This typically means that the recovery can be done in a predictable time and in an optimal order, making it possible in some cases to significantly reduce the brand damage, cost and impact of the incident.</t>
  </si>
  <si>
    <t>Organization has a very limited capability to initiate a timely and coordinated response to a cybersecurity incident. Typically this means that even if detection has been done early, it is still likely that the breach and damage cannot be prevented or limited.</t>
  </si>
  <si>
    <t>Organization has a basic capability to initiate a timely response to a cybersecurity incident, but the process may not be well coordinated and rehearsed. Typically this means that even if the detection has been done early, it is still likely that the response is not able to contain the breach and damage.</t>
  </si>
  <si>
    <t>Organization has a good capability to initiate a timely and coordinated response to a cybersecurity incident. Typically this means that if the detection has been done early, it is possible that the breach and damage can be contained at least to some extent.</t>
  </si>
  <si>
    <t xml:space="preserve">Organization has an excellent capability to initiate a timely and coordinated response to a cybersecurity incident. This typically means that if the detection is done early, it is likely that the breach and damage can be contained and in some cases even prevented. </t>
  </si>
  <si>
    <t>Continuity plans address the most critical business functions of the organization to ensure they continue during different types of emergencies. Therefore, to help ensure that continuity plans cover all the actions that need to be taken when certain types of cybersecurity incidents occur, identify types of incidents that might realistically happen to your organization and cause significant disruption. Sources of information may include threat profile information, past incidents, current attack trends, vulnerability information, and cybersecurity alerts. Analysis techniques such as research, brainstorming, subject matter expert interview, and threat modeling may then be applied to identify the likely impacts of those incidents. Impact descriptions should name specific assets that would be affected by each type of incident. Develop as many continuity plans as needed to describe the actions that would need to be taken to deal with potential impacts and sustain operations during the disruption.
Related Practices
· Input From: Implementing RISK-3c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</si>
  <si>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When developing continuity plans, the organization should review the function’s risk categories and threat profile to help ensure that continuity plans are developed for all potential types of cybersecurity incidents. To align continuity planning with the threat profile, organizations should review the targeted assets, objectives, and attack methods that may be employed by threat actors and adjust continuity scenarios to address potential impacts from cybersecurity threats. For example, the threat profile might describe a feasible scenario in which manufacturing control systems are compromised and destructive malware is deployed that causes physical damage to specialized manufacturing equipment. A continuity plan would be developed that contained all the actions necessary to recover the control systems, initiate repair or replacement of the manufacturing equipment affected, and sustain manufacturing operations as much as possible during the disruption.
Related Practices
· Dependency: Implementing this practice depends upon prior implementation of THREAT-2e.
· Input From: Implementing RISK-2a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</si>
  <si>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The cybersecurity qualifications for suppliers and other third parties might include, for example, maintaining a specified level of cybersecurity control implementation, previous cybersecurity incidents involving the third party, background checks for personnel who have access to critical assets, and requirements for reporting breaches and other cybersecurity incidents.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</si>
  <si>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 xml:space="preserve">Kybermittari versio 2.1, 07.11.2024
https://www.kybermittari.fi 
Palaute ja kysymykset: kybermittari(at)traficom.fi
Materiaali on käytettävissä Creative Commons Nimeä 4.0 / CC BY 4.0 lisenssiehtojen mukaisesti. 
Kybermittari on rekisteröity tavaramerkki (sanamerkki). </t>
  </si>
  <si>
    <t xml:space="preserve">Cybermätarens version 2.1 
07.11.2024
</t>
  </si>
  <si>
    <t xml:space="preserve">Kybermittari version 2.1 
November 7th 2024
Kybermittari is registered trademark. 
</t>
  </si>
  <si>
    <t>Välilehti</t>
  </si>
  <si>
    <t>2.1 07.11.2024</t>
  </si>
  <si>
    <t>Kyberriskien tunnistaminen, Kyberriskien organisointi ja kuvaaminen</t>
  </si>
  <si>
    <t>Kyberriskien priorisointi, Kyberriskien vaikutusten lieventäminen</t>
  </si>
  <si>
    <t>Kyberriskien vaikutusten lieventäminen, Kyberriskien analysointi</t>
  </si>
  <si>
    <t>Seurantatietojen yhdistäminen ja analysointi, Tietojen kerääminen tilannetietoisuutta varten</t>
  </si>
  <si>
    <t>Kyberturvallisuustapahtumien havaitseminen ja dokumentointi, Kyberturvallisuustapahtumien ja -poikkemien dokumentointi</t>
  </si>
  <si>
    <t>Kyberturvallisuustapahtumien ja -poikkeamien analysointi., Kyberturvallisuustapahtumien ja -poikkemien dokumentointi</t>
  </si>
  <si>
    <t>Kyberturvallisuuden poikkemanhallintasuunnitelmat, Kyberturvallisuuden vaaratilanteisiin reagoiminen</t>
  </si>
  <si>
    <t>Kyberturvallisuuden poikkemanhallintasuunnitelmat, Kyberturvallisuuden vaaratilanteisiin reagoimista koskevat harjoitukset</t>
  </si>
  <si>
    <t>Kolmansista osapuolista aiheutuvien kyberriskien lieventäminen, Kyberturvallisuusvaatimukset kolmansille osapuolille</t>
  </si>
  <si>
    <t>Turvallinen ohjelmistokehitys käytössä talon sisällä, Turvallinen ohjelmistokehitys käytössä toimittajilla</t>
  </si>
  <si>
    <t>Jatkuvuussuunnitelmat,  Tietojen varmuuskopiointi, IT- ja OT-laitteiden varaosat</t>
  </si>
  <si>
    <t>Turvallinen ohjelmistokehitys käytössä talon sisällä, Turvallinen ohjelmistokehitys käytössä toimittajilla, Tietojen suojaus</t>
  </si>
  <si>
    <t>NIS2 valinta toistaiseksi tyhjä. Mallitäyttöjä ja ohjeita tulossa erikseen.</t>
  </si>
  <si>
    <t>Kehitystarpeena: yllämainitut sekä paremmat raportit kuin R8</t>
  </si>
  <si>
    <r>
      <t xml:space="preserve">Tarkoitus: </t>
    </r>
    <r>
      <rPr>
        <sz val="11"/>
        <color theme="1"/>
        <rFont val="Verdana"/>
        <family val="2"/>
        <scheme val="major"/>
      </rPr>
      <t>Kaaviot esittävät tulokset NIST Cybersecurity -viitekehykseen tehdyn ristiiviittauksen mukaisesti. Tarkempia tietoja ristiinkytkennästä välilehdellä NIST CSF. Ristiinviittaus poikkeaa merkittävästi V2.0:n ristiinviittauksesta.</t>
    </r>
    <r>
      <rPr>
        <b/>
        <sz val="11"/>
        <color theme="1"/>
        <rFont val="Verdana"/>
        <family val="2"/>
        <scheme val="major"/>
      </rPr>
      <t xml:space="preserve">
Tulkinta: </t>
    </r>
    <r>
      <rPr>
        <sz val="11"/>
        <color theme="1"/>
        <rFont val="Verdana"/>
        <family val="2"/>
        <scheme val="major"/>
      </rPr>
      <t>Kybermittarin käytännöille on tehty ristiinkytkentä NIST CSF viitekehyksen versioon 2.0 (NISTmap2-välilehti).  Tälle ei ole virallista mäppäystä saatavilla, joten tehty käsin. Tarkkuus on tyydyttävä.</t>
    </r>
    <r>
      <rPr>
        <b/>
        <sz val="11"/>
        <color theme="1"/>
        <rFont val="Verdana"/>
        <family val="2"/>
        <scheme val="major"/>
      </rPr>
      <t xml:space="preserve">
T</t>
    </r>
    <r>
      <rPr>
        <sz val="11"/>
        <color theme="1"/>
        <rFont val="Verdana"/>
        <family val="2"/>
        <scheme val="major"/>
      </rPr>
      <t xml:space="preserve">ulokset esitetään kuuden NIST Cybersecurity -viitekehyksen mukaisen kyvykkyyden mukaisesti: hallinta, tunnistaminen, suojautuminen, havainnointi, reagointi ja palautuminen. 
Tulokset on esitetty toteutumaprosentteina. Kypsyystaso arvio taulukon oikeassa laidassa on viitteellinen.   
Ristiin kytkentä on Kyberturvallisuuskeskuksen tekemä ja se on viittellinen. Tuloksia tulkitessa on hyvä huomioida, että kyseessä ei ole yksi yhteen kytkentä vaan yksi käytäntö voi olla yhdistetty useaan alikategoriaan. Tämän vuoksi eri käytännöillä on varsin erilaiset painoarvot NIST CSF:n tulosten näkökulmasta. 
Samaten toiminnekohtaisten ristiinkytkentöjen määrä ei ole sama.
Govern: 324
Identify: 193
Protect: 295
Detect: 104
Respond: 74
Recover: 34
Muokattu 7.11.2024
Mäppäys muokattu
</t>
    </r>
  </si>
  <si>
    <t>NIST CTF 1.1 vs C2M2 V2.1</t>
  </si>
  <si>
    <r>
      <rPr>
        <b/>
        <sz val="11"/>
        <color theme="1"/>
        <rFont val="Verdana"/>
        <family val="2"/>
        <scheme val="major"/>
      </rPr>
      <t>Tarkoitus:</t>
    </r>
    <r>
      <rPr>
        <sz val="11"/>
        <color theme="1"/>
        <rFont val="Verdana"/>
        <family val="2"/>
        <scheme val="major"/>
      </rPr>
      <t xml:space="preserve"> Taulukko esittää yhteenvedon NIST CSF 2.0:n alakategorioihin mäpättyjen käytäntöjen toteutumisesta sen mukaan, mille kypsyystasolle käytäntö on sijoitettu. Mäppäys on tehty sarakkeen D mukaisesti. Käytännöt sarakkeessa A on osin listattu moneen kertaan riippuen kuinka monesti ne on mäpätty NIST CSF alakategorioihin. Sarakkeet E ja F esittävät referenssin NIST CSF V1.1:een, josta erillinen mäppäys välilehdellä </t>
    </r>
    <r>
      <rPr>
        <b/>
        <sz val="11"/>
        <color theme="1"/>
        <rFont val="Verdana"/>
        <family val="2"/>
        <scheme val="major"/>
      </rPr>
      <t>NISTmap</t>
    </r>
    <r>
      <rPr>
        <sz val="11"/>
        <color theme="1"/>
        <rFont val="Verdana"/>
        <family val="2"/>
        <scheme val="major"/>
      </rPr>
      <t xml:space="preserve">
Raportti on välilehdellä R1_V20
</t>
    </r>
    <r>
      <rPr>
        <b/>
        <sz val="11"/>
        <color theme="1"/>
        <rFont val="Verdana"/>
        <family val="2"/>
        <scheme val="major"/>
      </rPr>
      <t>Tulkinta:</t>
    </r>
    <r>
      <rPr>
        <sz val="11"/>
        <color theme="1"/>
        <rFont val="Verdana"/>
        <family val="2"/>
        <scheme val="major"/>
      </rPr>
      <t xml:space="preserve"> Jokainen taulukon tivi esittää tulokset kyseisen alakategorian (esim. GV.OC-01) ja kypsyystason käytäntöjen toteutumisesta. Jotta yksittäinen käytäntö tulkitaan toteutuneeksi, se pitää olla arvioitu joko </t>
    </r>
    <r>
      <rPr>
        <i/>
        <sz val="11"/>
        <color theme="1"/>
        <rFont val="Verdana"/>
        <family val="2"/>
        <scheme val="major"/>
      </rPr>
      <t>enimmäkseen (3)</t>
    </r>
    <r>
      <rPr>
        <sz val="11"/>
        <color theme="1"/>
        <rFont val="Verdana"/>
        <family val="2"/>
        <scheme val="major"/>
      </rPr>
      <t xml:space="preserve"> tai</t>
    </r>
    <r>
      <rPr>
        <i/>
        <sz val="11"/>
        <color theme="1"/>
        <rFont val="Verdana"/>
        <family val="2"/>
        <scheme val="major"/>
      </rPr>
      <t xml:space="preserve"> täysin toteutetuksi (4)</t>
    </r>
    <r>
      <rPr>
        <sz val="11"/>
        <color theme="1"/>
        <rFont val="Verdana"/>
        <family val="2"/>
        <scheme val="major"/>
      </rPr>
      <t>. 
Päivitetty 6.11.
Päivitetty alakategorioiden osalta. Tehty käsin, koska virallista ristiinviittausta C2M2 V2.1 - NIST CTF 2.0 ei ole ollut saatavilla. Kohtuu hyvä tarkkuus, mutta sisältää varmasti vielä parannettavaa.</t>
    </r>
  </si>
  <si>
    <t>Kybermittari v2.1</t>
  </si>
  <si>
    <t>Kuvaus: Raportille on tuotu kehityspoluille: Kyberriskien tunnistaminen, Kyberriskien priorisointi ja Riskeihin reagointi kuuluvat käytännöt kopioimalla avain sarakkeeseen D ja kopioimalla lisätieto sarakkeeseen G</t>
  </si>
  <si>
    <r>
      <rPr>
        <b/>
        <sz val="11"/>
        <color theme="1"/>
        <rFont val="Verdana"/>
        <family val="2"/>
        <scheme val="major"/>
      </rPr>
      <t>Tarkoitus:</t>
    </r>
    <r>
      <rPr>
        <sz val="11"/>
        <color theme="1"/>
        <rFont val="Verdana"/>
        <family val="2"/>
        <scheme val="major"/>
      </rPr>
      <t xml:space="preserve"> Käytäntöjen valinta </t>
    </r>
    <r>
      <rPr>
        <b/>
        <sz val="11"/>
        <color theme="1"/>
        <rFont val="Verdana"/>
        <family val="2"/>
        <scheme val="major"/>
      </rPr>
      <t>NIS2map</t>
    </r>
    <r>
      <rPr>
        <sz val="11"/>
        <color theme="1"/>
        <rFont val="Verdana"/>
        <family val="2"/>
        <scheme val="major"/>
      </rPr>
      <t xml:space="preserve"> ja </t>
    </r>
    <r>
      <rPr>
        <b/>
        <sz val="11"/>
        <color theme="1"/>
        <rFont val="Verdana"/>
        <family val="2"/>
        <scheme val="major"/>
      </rPr>
      <t>R8</t>
    </r>
    <r>
      <rPr>
        <sz val="11"/>
        <color theme="1"/>
        <rFont val="Verdana"/>
        <family val="2"/>
        <scheme val="major"/>
      </rPr>
      <t xml:space="preserve"> raportteihin. 
</t>
    </r>
    <r>
      <rPr>
        <b/>
        <sz val="11"/>
        <color theme="1"/>
        <rFont val="Verdana"/>
        <family val="2"/>
        <scheme val="major"/>
      </rPr>
      <t xml:space="preserve">Ohje: </t>
    </r>
    <r>
      <rPr>
        <sz val="11"/>
        <color theme="1"/>
        <rFont val="Verdana"/>
        <family val="2"/>
        <scheme val="major"/>
      </rPr>
      <t xml:space="preserve">Valitse sisällytettävät käytännöt F-sarakkeeseen (valinta) alkaen riviltä 88, ACCESS-1a. Ei tyhjät solut lasketaan. Tähän voi tulla mallitäyttöjä tai ohjeistusta myöhemmin.
</t>
    </r>
    <r>
      <rPr>
        <b/>
        <sz val="11"/>
        <color theme="1"/>
        <rFont val="Verdana"/>
        <family val="2"/>
        <scheme val="major"/>
      </rPr>
      <t>Käyttötapaus:</t>
    </r>
    <r>
      <rPr>
        <sz val="11"/>
        <color theme="1"/>
        <rFont val="Verdana"/>
        <family val="2"/>
        <scheme val="major"/>
      </rPr>
      <t xml:space="preserve">
Taulukon toiminta-ajatus perustuu siihen, että organisaatio voi riskiperusteisesti valita laskentaan sisällytettävät käytännöt välilehdellä </t>
    </r>
    <r>
      <rPr>
        <b/>
        <sz val="11"/>
        <color theme="1"/>
        <rFont val="Verdana"/>
        <family val="2"/>
        <scheme val="major"/>
      </rPr>
      <t>NIS2_valinta</t>
    </r>
    <r>
      <rPr>
        <sz val="11"/>
        <color theme="1"/>
        <rFont val="Verdana"/>
        <family val="2"/>
        <scheme val="major"/>
      </rPr>
      <t xml:space="preserve">. Nämä, </t>
    </r>
    <r>
      <rPr>
        <b/>
        <sz val="11"/>
        <color theme="1"/>
        <rFont val="Verdana"/>
        <family val="2"/>
        <scheme val="major"/>
      </rPr>
      <t>F-sarakkeess</t>
    </r>
    <r>
      <rPr>
        <sz val="11"/>
        <color theme="1"/>
        <rFont val="Verdana"/>
        <family val="2"/>
        <scheme val="major"/>
      </rPr>
      <t xml:space="preserve">a valitut käytännöt näkyvät </t>
    </r>
    <r>
      <rPr>
        <b/>
        <sz val="11"/>
        <color theme="1"/>
        <rFont val="Verdana"/>
        <family val="2"/>
        <scheme val="major"/>
      </rPr>
      <t>NIS2map</t>
    </r>
    <r>
      <rPr>
        <sz val="11"/>
        <color theme="1"/>
        <rFont val="Verdana"/>
        <family val="2"/>
        <scheme val="major"/>
      </rPr>
      <t xml:space="preserve">-välilehdellä sarakkeessa C ja lasketaan tällä välilehdellä sekä esitetään raportilla </t>
    </r>
    <r>
      <rPr>
        <b/>
        <sz val="11"/>
        <color theme="1"/>
        <rFont val="Verdana"/>
        <family val="2"/>
        <scheme val="major"/>
      </rPr>
      <t>R8.</t>
    </r>
    <r>
      <rPr>
        <sz val="11"/>
        <color theme="1"/>
        <rFont val="Verdana"/>
        <family val="2"/>
        <scheme val="major"/>
      </rPr>
      <t xml:space="preserve"> Sarakkeessa A käytäntöjen järjestys on sama kuin import ja export välilehdillä.
</t>
    </r>
    <r>
      <rPr>
        <b/>
        <sz val="11"/>
        <color theme="1"/>
        <rFont val="Verdana"/>
        <family val="2"/>
        <scheme val="major"/>
      </rPr>
      <t>R8</t>
    </r>
    <r>
      <rPr>
        <sz val="11"/>
        <color theme="1"/>
        <rFont val="Verdana"/>
        <family val="2"/>
        <scheme val="major"/>
      </rPr>
      <t xml:space="preserve"> voi myös esimerkiksi kuvata organisaation tilannetta verrattuna yleiseen tavoitetilaan. Valitse käytännöt, joiden toteuttaminen on tavoitteena ja R8 esittää kuinka lähellä olette organisaation tavoitetta.
Tarkoitus on luoda tällä tavalla myös erilaisia profiileja, esim NIS2-suositusluonnokseen liittyen.
</t>
    </r>
    <r>
      <rPr>
        <b/>
        <sz val="11"/>
        <color theme="1"/>
        <rFont val="Verdana"/>
        <family val="2"/>
        <scheme val="major"/>
      </rPr>
      <t xml:space="preserve"> </t>
    </r>
    <r>
      <rPr>
        <sz val="11"/>
        <color theme="1"/>
        <rFont val="Verdana"/>
        <family val="2"/>
        <scheme val="major"/>
      </rPr>
      <t xml:space="preserve">   
Käytäntö tulee laskentaan mukaan, kun käytännön kohdalla F-sarake (F88 - F470) ei ole tyhjä. </t>
    </r>
  </si>
  <si>
    <t>Käytäntöjen valinta omalle raportille R8 , laskenta NIS2map-välilehdellä</t>
  </si>
  <si>
    <r>
      <t xml:space="preserve">Vain raportit Import-lehdelle tuoduista tuloksista - versio
Ohje: Lisää tulokset Import-välilehdelle
Versio 2.1 06.11.2024
</t>
    </r>
    <r>
      <rPr>
        <sz val="10"/>
        <color rgb="FF0058B1"/>
        <rFont val="Verdana"/>
        <family val="2"/>
      </rPr>
      <t>Lisätty kehityspolut muihin osioihin paitsi CRITICAL. 
Korvattu erityisesti RESPONSE-välilehdellä sana häiriö sanalla poikkeama.
NIST CTF 2.0 mäppäystä muutettu ja tarkennettu merkittävästi
NIS2_valinta oletuksena tyhjä.</t>
    </r>
    <r>
      <rPr>
        <b/>
        <sz val="10"/>
        <color rgb="FF0058B1"/>
        <rFont val="Verdana"/>
        <family val="2"/>
      </rPr>
      <t xml:space="preserve">
Versio 2.1 13.8.2024
</t>
    </r>
    <r>
      <rPr>
        <sz val="10"/>
        <color rgb="FF0058B1"/>
        <rFont val="Verdana"/>
        <family val="2"/>
      </rPr>
      <t xml:space="preserve">Lisätty muutama uusi raporttiluonnos analyysiä varten: Taso1, Riippuvuudet, Ohje Kehitys, Kehitys ja Tiedonvaihto
</t>
    </r>
    <r>
      <rPr>
        <b/>
        <sz val="10"/>
        <color rgb="FF0058B1"/>
        <rFont val="Verdana"/>
        <family val="2"/>
      </rPr>
      <t xml:space="preserve">
Versio 2.1 07.05.2024
</t>
    </r>
    <r>
      <rPr>
        <sz val="10"/>
        <color rgb="FF0058B1"/>
        <rFont val="Verdana"/>
        <family val="2"/>
      </rPr>
      <t xml:space="preserve">NIST CSF 2.0 - Hallinta lisätty raportille R1_V20
R8 raportointi tehty yhtenäiseksi R6:n kanssa
NIS2map-laskentaa selkeytetty ja muutettu NISTmapin kaltaiseksi
Import- ja Export-välilehdille lisätty NIST CSF V2 rivit (NIST2- alkuiset)
Puutteita vielä NIST CSF2  mäppäyksessä.
Käyttötapauksia ja NIS-raportin esimerkkimäppäyksiä tulee vielä erikseen.
Työkalu on käyttökelpoinen kaikille, joille NIST CSF 2.0-raportin tarkkuus ei ole kriittinen ominaisuus.
 </t>
    </r>
    <r>
      <rPr>
        <b/>
        <sz val="10"/>
        <color rgb="FF0058B1"/>
        <rFont val="Verdana"/>
        <family val="2"/>
      </rPr>
      <t xml:space="preserve">
Versio 2.1 (5.3.2024 luonnos)
</t>
    </r>
    <r>
      <rPr>
        <sz val="10"/>
        <color rgb="FF0058B1"/>
        <rFont val="Verdana"/>
        <family val="2"/>
      </rPr>
      <t xml:space="preserve">NIST CSF 2.0 raportointiluonnos - mäppäys vielä tarkistettava. ID.AM-08 ja ID.RA-10 mäppäys ja uudet puuttuu (NIST CSF 2.0)
R1_V20 - NIST CSF2.0 luonnos
NIS2 raportointiluonnos aloitettu. Mäppäys suuntaa antava. Tarkennus odottaa Traficomin suosituksen kyberturvallisuuden riskienhallinnan toimenpiteistä lausuntokierrosta. 
R8 - NIS2 testiraportti
Oma raportti -pohja luotu käyttäjän valitsemien käytäntöjen listaamiseen.
Lisätty ohjeistusta välilehdille (oikealle ylös).
</t>
    </r>
    <r>
      <rPr>
        <b/>
        <sz val="10"/>
        <color rgb="FF0058B1"/>
        <rFont val="Verdana"/>
        <family val="2"/>
      </rPr>
      <t xml:space="preserve">Versio 2.1 (11.9.2023)
</t>
    </r>
    <r>
      <rPr>
        <sz val="10"/>
        <color rgb="FF0058B1"/>
        <rFont val="Verdana"/>
        <family val="2"/>
      </rPr>
      <t xml:space="preserve">Puuttuva C_id kenttä lisätty Export ja Import välilehdille </t>
    </r>
    <r>
      <rPr>
        <b/>
        <sz val="10"/>
        <color rgb="FF0058B1"/>
        <rFont val="Verdana"/>
        <family val="2"/>
      </rPr>
      <t xml:space="preserve">
Versio 2.1 (29.8.2023)
</t>
    </r>
    <r>
      <rPr>
        <sz val="10"/>
        <color rgb="FF0058B1"/>
        <rFont val="Verdana"/>
        <family val="2"/>
      </rPr>
      <t>Lisätty Import-mahdollisuus myös tavoitteille ja testattu import-toimintoja</t>
    </r>
    <r>
      <rPr>
        <b/>
        <sz val="10"/>
        <color rgb="FF0058B1"/>
        <rFont val="Verdana"/>
        <family val="2"/>
      </rPr>
      <t xml:space="preserve">
</t>
    </r>
    <r>
      <rPr>
        <sz val="10"/>
        <color rgb="FF0058B1"/>
        <rFont val="Verdana"/>
        <family val="2"/>
      </rPr>
      <t>Ruotsinkielen päivitys ja kielenvalinnan korjaus.</t>
    </r>
    <r>
      <rPr>
        <b/>
        <sz val="10"/>
        <color rgb="FF0058B1"/>
        <rFont val="Verdana"/>
        <family val="2"/>
      </rPr>
      <t xml:space="preserve">
Versio 2.1 (28.5.2023)
</t>
    </r>
    <r>
      <rPr>
        <sz val="10"/>
        <color rgb="FF0058B1"/>
        <rFont val="Verdana"/>
        <family val="2"/>
      </rPr>
      <t>Pieniä virheenkorjauksia, mm. import-kaavoja Workforce ja Architecture välilehdiltä
Vastausten arvot asetettu nolliksi.</t>
    </r>
    <r>
      <rPr>
        <b/>
        <sz val="10"/>
        <color rgb="FF0058B1"/>
        <rFont val="Verdana"/>
        <family val="2"/>
      </rPr>
      <t xml:space="preserve">
Versio 2.1 Beta2 (02.05.2023)
</t>
    </r>
    <r>
      <rPr>
        <sz val="10"/>
        <color rgb="FF0058B1"/>
        <rFont val="Verdana"/>
        <family val="2"/>
      </rPr>
      <t xml:space="preserve">NIST CSF - C2M2 ristiinviittaus (lähde: ks. NIST CSF välilehti) 
Korjattu R3
Import viittauksia välilehdiltä korjattu
</t>
    </r>
    <r>
      <rPr>
        <b/>
        <sz val="10"/>
        <color rgb="FF0058B1"/>
        <rFont val="Verdana"/>
        <family val="2"/>
      </rPr>
      <t xml:space="preserve">
Versio 2.1 beta
</t>
    </r>
    <r>
      <rPr>
        <sz val="10"/>
        <color rgb="FF0058B1"/>
        <rFont val="Verdana"/>
        <family val="2"/>
      </rPr>
      <t xml:space="preserve">Muutettu käytännöt vastaamaan C2M2 V2.1 käytäntöjä
Alkuperäinen englanninkielinen toimii ja suomenkielinen käännös
NIST-ristiinviittaus korjattava vastamaan uutta
Migraatiovälilehdet poistettu, tulee erillisenä.
</t>
    </r>
    <r>
      <rPr>
        <b/>
        <sz val="10"/>
        <color rgb="FF0058B1"/>
        <rFont val="Verdana"/>
        <family val="2"/>
      </rPr>
      <t xml:space="preserve">
Versio 2.01
- </t>
    </r>
    <r>
      <rPr>
        <sz val="10"/>
        <color rgb="FF0058B1"/>
        <rFont val="Verdana"/>
        <family val="2"/>
      </rPr>
      <t xml:space="preserve">Migraatiovälilehti siirtää vastaavat vastaukset ja kommentit sekä </t>
    </r>
    <r>
      <rPr>
        <b/>
        <sz val="10"/>
        <color rgb="FF0058B1"/>
        <rFont val="Verdana"/>
        <family val="2"/>
      </rPr>
      <t>muuttuneiden</t>
    </r>
    <r>
      <rPr>
        <sz val="10"/>
        <color rgb="FF0058B1"/>
        <rFont val="Verdana"/>
        <family val="2"/>
      </rPr>
      <t xml:space="preserve"> käytäntöjen kommentit</t>
    </r>
    <r>
      <rPr>
        <b/>
        <sz val="10"/>
        <color rgb="FF0058B1"/>
        <rFont val="Verdana"/>
        <family val="2"/>
      </rPr>
      <t xml:space="preserve">
Versio 2.0
- </t>
    </r>
    <r>
      <rPr>
        <sz val="10"/>
        <color rgb="FF0058B1"/>
        <rFont val="Verdana"/>
        <family val="2"/>
      </rPr>
      <t xml:space="preserve">Päivitetty vastaamaan C2M2 V2.0:n käytäntöjä.
- Lisätty muutamia raportointivaihtoehtoja
- Välilehdille lisätty sarakkeita ja laatikoita, joihin arvioinnin aikana voi tallentaa tai tuoda tietoa
- Migraatio-ominaisuudet V1-V2 siirtoa varten (MIGRATION ja MAPPING)
- Päivitetty Kybermittari - NIST CSF ristiin viittaus
- Muutokset-välilehti muistiinpanoja varten
- Korvattu aiempi tulosten xml-muotoinen vienti uudella, jotta taulukko toimii paremmin myös O365-alustalla
</t>
    </r>
    <r>
      <rPr>
        <b/>
        <sz val="10"/>
        <color rgb="FF0058B1"/>
        <rFont val="Verdana"/>
        <family val="2"/>
      </rPr>
      <t>Puutteita</t>
    </r>
    <r>
      <rPr>
        <sz val="10"/>
        <color rgb="FF0058B1"/>
        <rFont val="Verdana"/>
        <family val="2"/>
      </rPr>
      <t xml:space="preserve">
- Raporteista vain R1:een ja R2:een saa mukaan vertailutietoa
</t>
    </r>
    <r>
      <rPr>
        <b/>
        <sz val="10"/>
        <color rgb="FF0058B1"/>
        <rFont val="Verdana"/>
        <family val="2"/>
      </rPr>
      <t>Lisensoinnista</t>
    </r>
    <r>
      <rPr>
        <sz val="10"/>
        <color rgb="FF0058B1"/>
        <rFont val="Verdana"/>
        <family val="2"/>
      </rPr>
      <t xml:space="preserve">
Materiaali on käytettävissä Creative Commons Nimeä 4.0 / CC BY 4.0 lisenssiehtojen mukaisesti noudattaen julkishallinnon suositusta: http://www.jhs-suositukset.fi/suomi/jhs189
Lisenssiteksti https://creativecommons.org/licenses/by/4.0/legalcode.fi
Lisenssitekstin helppolukuinen tiivistelmä https://creativecommons.org/licenses/by/4.0/deed.fi
Pohjana olevan Cybersecurity Capability Maturity Model (C2M2):n lisensoinnista ja käytöstä on lisätietoa saatavilla: https://www.energy.gov/ceser/cybersecurity-capability-maturity-model-c2m2
© 2022 Carnegie Mellon University. This version of C2M2 is being released and maintained
by the U.S. Department of Energy (DOE). The U.S. Government has, at minimum, unlimited
rights to use, modify, reproduce, release, perform, display, or disclose this version the C2M2
or corresponding tools provided by DOE, as well as the right to authorize others, and hereby
authorizes others, to do the same.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</si>
</sst>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mm/dd/yyyy;@"/>
  </numFmts>
  <fonts count="151" x14ac:knownFonts="1">
    <font>
      <sz val="11"/>
      <color theme="1"/>
      <name val="Verdana"/>
      <family val="2"/>
      <scheme val="minor"/>
    </font>
    <font>
      <sz val="11"/>
      <color theme="1"/>
      <name val="Verdana"/>
      <family val="2"/>
      <scheme val="minor"/>
    </font>
    <font>
      <sz val="11"/>
      <color theme="0"/>
      <name val="Verdana"/>
      <family val="2"/>
      <scheme val="minor"/>
    </font>
    <font>
      <sz val="11"/>
      <color theme="1"/>
      <name val="Verdana"/>
      <family val="2"/>
    </font>
    <font>
      <b/>
      <sz val="8"/>
      <name val="Verdana"/>
      <family val="2"/>
    </font>
    <font>
      <sz val="9"/>
      <name val="Verdana"/>
      <family val="2"/>
    </font>
    <font>
      <b/>
      <sz val="10"/>
      <name val="Verdana"/>
      <family val="2"/>
    </font>
    <font>
      <b/>
      <sz val="8"/>
      <color rgb="FF1D477C"/>
      <name val="Verdana"/>
      <family val="2"/>
    </font>
    <font>
      <b/>
      <sz val="8"/>
      <color theme="1"/>
      <name val="Verdana"/>
      <family val="2"/>
    </font>
    <font>
      <b/>
      <sz val="11"/>
      <color rgb="FF1D477C"/>
      <name val="Verdana"/>
      <family val="2"/>
    </font>
    <font>
      <sz val="8"/>
      <color theme="1"/>
      <name val="Verdana"/>
      <family val="2"/>
    </font>
    <font>
      <sz val="9"/>
      <color theme="1"/>
      <name val="Verdana"/>
      <family val="2"/>
      <scheme val="minor"/>
    </font>
    <font>
      <b/>
      <sz val="9"/>
      <color theme="1"/>
      <name val="Verdana"/>
      <family val="2"/>
      <scheme val="minor"/>
    </font>
    <font>
      <sz val="9"/>
      <color theme="1"/>
      <name val="Verdana"/>
      <family val="2"/>
    </font>
    <font>
      <b/>
      <sz val="9"/>
      <color theme="0"/>
      <name val="Verdana"/>
      <family val="2"/>
    </font>
    <font>
      <b/>
      <sz val="11"/>
      <name val="Verdana"/>
      <family val="2"/>
    </font>
    <font>
      <b/>
      <sz val="9"/>
      <color rgb="FF1D477C"/>
      <name val="Verdana"/>
      <family val="2"/>
    </font>
    <font>
      <b/>
      <sz val="9"/>
      <name val="Verdana"/>
      <family val="2"/>
    </font>
    <font>
      <b/>
      <sz val="9"/>
      <color theme="1"/>
      <name val="Verdana"/>
      <family val="2"/>
    </font>
    <font>
      <sz val="9"/>
      <color theme="4"/>
      <name val="Verdana"/>
      <family val="2"/>
    </font>
    <font>
      <sz val="9"/>
      <color rgb="FF1D477C"/>
      <name val="Verdana"/>
      <family val="2"/>
    </font>
    <font>
      <sz val="9"/>
      <color rgb="FF00B0F0"/>
      <name val="Verdana"/>
      <family val="2"/>
    </font>
    <font>
      <sz val="11"/>
      <name val="Verdana"/>
      <family val="2"/>
    </font>
    <font>
      <sz val="11"/>
      <color rgb="FF00B0F0"/>
      <name val="Verdana"/>
      <family val="2"/>
    </font>
    <font>
      <sz val="8"/>
      <name val="Verdana"/>
      <family val="2"/>
    </font>
    <font>
      <b/>
      <sz val="12"/>
      <color rgb="FF026273"/>
      <name val="Verdana"/>
      <family val="2"/>
    </font>
    <font>
      <b/>
      <sz val="16"/>
      <name val="Verdana"/>
      <family val="2"/>
    </font>
    <font>
      <sz val="16"/>
      <name val="Verdana"/>
      <family val="2"/>
    </font>
    <font>
      <b/>
      <sz val="9"/>
      <color rgb="FF1D477C"/>
      <name val="Verdana"/>
      <family val="2"/>
      <scheme val="major"/>
    </font>
    <font>
      <sz val="9"/>
      <color theme="1"/>
      <name val="Verdana"/>
      <family val="2"/>
      <scheme val="major"/>
    </font>
    <font>
      <b/>
      <sz val="8"/>
      <color rgb="FF1D477C"/>
      <name val="Verdana"/>
      <family val="2"/>
      <scheme val="major"/>
    </font>
    <font>
      <sz val="8"/>
      <color theme="1"/>
      <name val="Verdana"/>
      <family val="2"/>
      <scheme val="major"/>
    </font>
    <font>
      <b/>
      <sz val="8"/>
      <color theme="1"/>
      <name val="Verdana"/>
      <family val="2"/>
      <scheme val="major"/>
    </font>
    <font>
      <sz val="11"/>
      <name val="Verdana"/>
      <family val="2"/>
      <scheme val="major"/>
    </font>
    <font>
      <sz val="11"/>
      <color theme="1"/>
      <name val="Verdana"/>
      <family val="2"/>
      <scheme val="major"/>
    </font>
    <font>
      <sz val="9"/>
      <color rgb="FF00B0F0"/>
      <name val="Verdana"/>
      <family val="2"/>
      <scheme val="major"/>
    </font>
    <font>
      <b/>
      <sz val="9"/>
      <color theme="1"/>
      <name val="Verdana"/>
      <family val="2"/>
      <scheme val="major"/>
    </font>
    <font>
      <sz val="9"/>
      <color rgb="FF1D477C"/>
      <name val="Verdana"/>
      <family val="2"/>
      <scheme val="major"/>
    </font>
    <font>
      <b/>
      <sz val="9"/>
      <name val="Verdana"/>
      <family val="2"/>
      <scheme val="minor"/>
    </font>
    <font>
      <b/>
      <sz val="11"/>
      <color theme="0"/>
      <name val="Verdana"/>
      <family val="2"/>
    </font>
    <font>
      <b/>
      <sz val="10"/>
      <color theme="1"/>
      <name val="Verdana"/>
      <family val="2"/>
    </font>
    <font>
      <b/>
      <sz val="11"/>
      <color rgb="FF026273"/>
      <name val="Verdana"/>
      <family val="2"/>
    </font>
    <font>
      <b/>
      <sz val="11"/>
      <color theme="1"/>
      <name val="Verdana"/>
      <family val="2"/>
      <scheme val="minor"/>
    </font>
    <font>
      <sz val="12"/>
      <color theme="1"/>
      <name val="Verdana"/>
      <family val="2"/>
      <scheme val="minor"/>
    </font>
    <font>
      <sz val="11"/>
      <name val="Verdana"/>
      <family val="2"/>
      <scheme val="minor"/>
    </font>
    <font>
      <b/>
      <sz val="16"/>
      <color rgb="FF0058B1"/>
      <name val="Verdana"/>
      <family val="2"/>
    </font>
    <font>
      <b/>
      <sz val="12"/>
      <color rgb="FF0058B1"/>
      <name val="Verdana"/>
      <family val="2"/>
    </font>
    <font>
      <b/>
      <sz val="11"/>
      <color rgb="FF0058B1"/>
      <name val="Verdana"/>
      <family val="2"/>
    </font>
    <font>
      <sz val="9"/>
      <color rgb="FF0058B1"/>
      <name val="Verdana"/>
      <family val="2"/>
    </font>
    <font>
      <b/>
      <sz val="10"/>
      <color rgb="FF0058B1"/>
      <name val="Verdana"/>
      <family val="2"/>
    </font>
    <font>
      <b/>
      <sz val="9"/>
      <color rgb="FF0058B1"/>
      <name val="Verdana"/>
      <family val="2"/>
    </font>
    <font>
      <sz val="10"/>
      <name val="Verdana"/>
      <family val="2"/>
    </font>
    <font>
      <sz val="10"/>
      <color theme="1"/>
      <name val="Verdana"/>
      <family val="2"/>
      <scheme val="minor"/>
    </font>
    <font>
      <b/>
      <sz val="10"/>
      <color theme="1"/>
      <name val="Verdana"/>
      <family val="2"/>
      <scheme val="minor"/>
    </font>
    <font>
      <b/>
      <sz val="9"/>
      <color rgb="FFFF0000"/>
      <name val="Verdana"/>
      <family val="2"/>
    </font>
    <font>
      <u/>
      <sz val="11"/>
      <color theme="10"/>
      <name val="Verdana"/>
      <family val="2"/>
      <scheme val="minor"/>
    </font>
    <font>
      <b/>
      <sz val="14"/>
      <color rgb="FF0058B1"/>
      <name val="Verdana"/>
      <family val="2"/>
      <scheme val="major"/>
    </font>
    <font>
      <sz val="9"/>
      <color rgb="FFFF0000"/>
      <name val="Verdana"/>
      <family val="2"/>
    </font>
    <font>
      <sz val="10"/>
      <color theme="1"/>
      <name val="Verdana"/>
      <family val="2"/>
    </font>
    <font>
      <b/>
      <sz val="18"/>
      <color rgb="FF0058B1"/>
      <name val="Verdana"/>
      <family val="2"/>
      <scheme val="major"/>
    </font>
    <font>
      <b/>
      <sz val="12"/>
      <color rgb="FF0058B1"/>
      <name val="Verdana"/>
      <family val="2"/>
      <scheme val="major"/>
    </font>
    <font>
      <sz val="9"/>
      <color rgb="FF0058B1"/>
      <name val="Verdana"/>
      <family val="2"/>
      <scheme val="major"/>
    </font>
    <font>
      <sz val="11"/>
      <color rgb="FF0058B1"/>
      <name val="Verdana"/>
      <family val="2"/>
      <scheme val="major"/>
    </font>
    <font>
      <sz val="10"/>
      <color rgb="FF0058B1"/>
      <name val="Verdana"/>
      <family val="2"/>
      <scheme val="major"/>
    </font>
    <font>
      <sz val="10"/>
      <color rgb="FF0058B1"/>
      <name val="Verdana"/>
      <family val="2"/>
    </font>
    <font>
      <sz val="9"/>
      <color theme="0"/>
      <name val="Verdana"/>
      <family val="2"/>
      <scheme val="major"/>
    </font>
    <font>
      <sz val="9"/>
      <name val="Verdana"/>
      <family val="2"/>
      <scheme val="minor"/>
    </font>
    <font>
      <sz val="8"/>
      <color theme="0"/>
      <name val="Verdana"/>
      <family val="2"/>
      <scheme val="major"/>
    </font>
    <font>
      <b/>
      <sz val="11"/>
      <color theme="1"/>
      <name val="Verdana"/>
      <family val="2"/>
    </font>
    <font>
      <b/>
      <sz val="10"/>
      <color rgb="FF1D477C"/>
      <name val="Verdana"/>
      <family val="2"/>
    </font>
    <font>
      <sz val="11"/>
      <name val="Calibri"/>
      <family val="2"/>
    </font>
    <font>
      <sz val="11"/>
      <color rgb="FF1D477C"/>
      <name val="Verdana"/>
      <family val="2"/>
    </font>
    <font>
      <sz val="10"/>
      <color rgb="FF00B0F0"/>
      <name val="Verdana"/>
      <family val="2"/>
    </font>
    <font>
      <b/>
      <sz val="10"/>
      <color rgb="FF00B0F0"/>
      <name val="Verdana"/>
      <family val="2"/>
    </font>
    <font>
      <sz val="11"/>
      <color rgb="FF0058B1"/>
      <name val="Verdana"/>
      <family val="2"/>
    </font>
    <font>
      <sz val="11"/>
      <color theme="0"/>
      <name val="Verdana"/>
      <family val="2"/>
    </font>
    <font>
      <b/>
      <sz val="11"/>
      <name val="Verdana"/>
      <family val="2"/>
      <scheme val="minor"/>
    </font>
    <font>
      <sz val="11"/>
      <color theme="4"/>
      <name val="Verdana"/>
      <family val="2"/>
    </font>
    <font>
      <b/>
      <sz val="16"/>
      <color rgb="FF1D477C"/>
      <name val="Verdana"/>
      <family val="2"/>
    </font>
    <font>
      <sz val="16"/>
      <color theme="1"/>
      <name val="Verdana"/>
      <family val="2"/>
    </font>
    <font>
      <sz val="14"/>
      <color theme="1"/>
      <name val="Verdana"/>
      <family val="2"/>
      <scheme val="major"/>
    </font>
    <font>
      <b/>
      <sz val="24"/>
      <color rgb="FF0058B1"/>
      <name val="Verdana"/>
      <family val="2"/>
      <scheme val="major"/>
    </font>
    <font>
      <sz val="12"/>
      <name val="Verdana"/>
      <family val="2"/>
      <scheme val="major"/>
    </font>
    <font>
      <b/>
      <sz val="12"/>
      <color rgb="FFFF0000"/>
      <name val="Verdana"/>
      <family val="2"/>
    </font>
    <font>
      <sz val="11"/>
      <color theme="0"/>
      <name val="Verdana"/>
      <family val="2"/>
      <scheme val="major"/>
    </font>
    <font>
      <sz val="10"/>
      <name val="Verdana"/>
      <family val="2"/>
      <scheme val="major"/>
    </font>
    <font>
      <sz val="10"/>
      <color theme="1"/>
      <name val="Verdana"/>
      <family val="2"/>
      <scheme val="major"/>
    </font>
    <font>
      <sz val="12"/>
      <color theme="0"/>
      <name val="Verdana"/>
      <family val="2"/>
      <scheme val="major"/>
    </font>
    <font>
      <b/>
      <sz val="8"/>
      <color theme="0"/>
      <name val="Verdana"/>
      <family val="2"/>
    </font>
    <font>
      <b/>
      <i/>
      <sz val="10"/>
      <color rgb="FF0058B1"/>
      <name val="Verdana"/>
      <family val="2"/>
    </font>
    <font>
      <b/>
      <sz val="9"/>
      <color theme="0"/>
      <name val="Verdana"/>
      <family val="2"/>
      <scheme val="minor"/>
    </font>
    <font>
      <b/>
      <sz val="9"/>
      <color rgb="FFFF0000"/>
      <name val="Verdana"/>
      <family val="2"/>
      <scheme val="minor"/>
    </font>
    <font>
      <sz val="9"/>
      <color theme="0"/>
      <name val="Verdana"/>
      <family val="2"/>
    </font>
    <font>
      <sz val="11"/>
      <color rgb="FFFF0000"/>
      <name val="Verdana"/>
      <family val="2"/>
      <scheme val="minor"/>
    </font>
    <font>
      <sz val="9"/>
      <color rgb="FFFF0000"/>
      <name val="Verdana"/>
      <family val="2"/>
      <scheme val="major"/>
    </font>
    <font>
      <sz val="8"/>
      <color rgb="FFFF0000"/>
      <name val="Verdana"/>
      <family val="2"/>
      <scheme val="major"/>
    </font>
    <font>
      <sz val="11"/>
      <color rgb="FFFF0000"/>
      <name val="Verdana"/>
      <family val="2"/>
    </font>
    <font>
      <b/>
      <sz val="12"/>
      <name val="Verdana"/>
      <family val="2"/>
      <scheme val="major"/>
    </font>
    <font>
      <sz val="11"/>
      <color rgb="FF0058B1"/>
      <name val="Verdana"/>
      <family val="2"/>
      <scheme val="minor"/>
    </font>
    <font>
      <b/>
      <sz val="11"/>
      <color rgb="FF0058B1"/>
      <name val="Verdana"/>
      <family val="2"/>
      <scheme val="major"/>
    </font>
    <font>
      <sz val="9"/>
      <color rgb="FF0058B1"/>
      <name val="Verdana"/>
      <family val="2"/>
      <scheme val="minor"/>
    </font>
    <font>
      <sz val="9"/>
      <color rgb="FF1D477C"/>
      <name val="Verdana"/>
      <family val="2"/>
      <scheme val="minor"/>
    </font>
    <font>
      <b/>
      <sz val="16"/>
      <color rgb="FFFF0000"/>
      <name val="Verdana"/>
      <family val="2"/>
    </font>
    <font>
      <sz val="10"/>
      <color theme="0"/>
      <name val="Verdana"/>
      <family val="2"/>
      <scheme val="major"/>
    </font>
    <font>
      <sz val="9"/>
      <color rgb="FFFF0000"/>
      <name val="Verdana"/>
      <family val="2"/>
    </font>
    <font>
      <b/>
      <sz val="9"/>
      <color theme="0"/>
      <name val="Verdana"/>
      <family val="2"/>
    </font>
    <font>
      <i/>
      <sz val="11"/>
      <color rgb="FF0058B1"/>
      <name val="Verdana"/>
      <family val="2"/>
    </font>
    <font>
      <b/>
      <sz val="10"/>
      <color rgb="FFFFFFFF"/>
      <name val="Times New Roman"/>
      <family val="1"/>
    </font>
    <font>
      <b/>
      <sz val="10"/>
      <color theme="1"/>
      <name val="Times New Roman"/>
      <family val="1"/>
    </font>
    <font>
      <b/>
      <sz val="10"/>
      <color rgb="FFFFFFFF"/>
      <name val="Verdana"/>
      <family val="2"/>
      <scheme val="minor"/>
    </font>
    <font>
      <b/>
      <sz val="10"/>
      <color theme="0"/>
      <name val="Verdana"/>
      <family val="2"/>
      <scheme val="minor"/>
    </font>
    <font>
      <sz val="18"/>
      <color theme="1"/>
      <name val="Verdana"/>
      <family val="2"/>
      <scheme val="minor"/>
    </font>
    <font>
      <b/>
      <sz val="14"/>
      <color rgb="FF1D477C"/>
      <name val="Verdana"/>
      <family val="2"/>
      <scheme val="major"/>
    </font>
    <font>
      <sz val="14"/>
      <color theme="1"/>
      <name val="Verdana"/>
      <family val="2"/>
      <scheme val="minor"/>
    </font>
    <font>
      <b/>
      <sz val="12"/>
      <color theme="1"/>
      <name val="Verdana"/>
      <family val="2"/>
      <scheme val="minor"/>
    </font>
    <font>
      <b/>
      <sz val="12"/>
      <color rgb="FF1D477C"/>
      <name val="Verdana"/>
      <family val="2"/>
      <scheme val="major"/>
    </font>
    <font>
      <sz val="12"/>
      <color theme="1"/>
      <name val="Verdana"/>
      <family val="2"/>
      <scheme val="major"/>
    </font>
    <font>
      <i/>
      <sz val="10"/>
      <color theme="1"/>
      <name val="Verdana"/>
      <family val="2"/>
      <scheme val="minor"/>
    </font>
    <font>
      <sz val="9"/>
      <color theme="1"/>
      <name val="Verdana"/>
      <family val="2"/>
    </font>
    <font>
      <sz val="10"/>
      <color rgb="FFD6E4F2"/>
      <name val="Verdana"/>
      <family val="2"/>
    </font>
    <font>
      <sz val="12"/>
      <color rgb="FF0058B1"/>
      <name val="Verdana"/>
      <family val="2"/>
      <scheme val="major"/>
    </font>
    <font>
      <b/>
      <sz val="12"/>
      <color theme="0"/>
      <name val="Verdana"/>
      <family val="2"/>
      <scheme val="major"/>
    </font>
    <font>
      <b/>
      <sz val="9"/>
      <color rgb="FFFF0000"/>
      <name val="Verdana"/>
      <family val="2"/>
      <scheme val="major"/>
    </font>
    <font>
      <sz val="9"/>
      <color theme="0"/>
      <name val="Verdana"/>
      <family val="2"/>
      <scheme val="minor"/>
    </font>
    <font>
      <b/>
      <sz val="10"/>
      <color theme="2"/>
      <name val="Verdana"/>
      <family val="2"/>
      <scheme val="major"/>
    </font>
    <font>
      <b/>
      <sz val="12"/>
      <color theme="1"/>
      <name val="Verdana"/>
      <family val="2"/>
      <scheme val="major"/>
    </font>
    <font>
      <b/>
      <sz val="12"/>
      <color rgb="FFFF0000"/>
      <name val="Verdana"/>
      <family val="2"/>
      <scheme val="major"/>
    </font>
    <font>
      <b/>
      <sz val="11"/>
      <color theme="2"/>
      <name val="Verdana"/>
      <family val="2"/>
    </font>
    <font>
      <b/>
      <sz val="9"/>
      <color theme="2"/>
      <name val="Verdana"/>
      <family val="2"/>
      <scheme val="major"/>
    </font>
    <font>
      <b/>
      <sz val="9"/>
      <color rgb="FF0058B1"/>
      <name val="Verdana"/>
      <family val="2"/>
      <scheme val="major"/>
    </font>
    <font>
      <b/>
      <sz val="10"/>
      <color rgb="FF0058B1"/>
      <name val="Verdana"/>
      <family val="2"/>
      <scheme val="major"/>
    </font>
    <font>
      <b/>
      <sz val="11"/>
      <color theme="1"/>
      <name val="Verdana"/>
      <family val="2"/>
      <scheme val="major"/>
    </font>
    <font>
      <i/>
      <sz val="11"/>
      <color theme="1"/>
      <name val="Verdana"/>
      <family val="2"/>
      <scheme val="major"/>
    </font>
    <font>
      <sz val="11"/>
      <color theme="2"/>
      <name val="Verdana"/>
      <family val="2"/>
      <scheme val="minor"/>
    </font>
    <font>
      <b/>
      <sz val="11"/>
      <color theme="2"/>
      <name val="Verdana"/>
      <family val="2"/>
      <scheme val="minor"/>
    </font>
    <font>
      <b/>
      <i/>
      <sz val="11"/>
      <color theme="1"/>
      <name val="Verdana"/>
      <family val="2"/>
      <scheme val="major"/>
    </font>
    <font>
      <b/>
      <sz val="10"/>
      <color theme="2"/>
      <name val="Verdana"/>
      <family val="2"/>
    </font>
    <font>
      <sz val="11"/>
      <color theme="2"/>
      <name val="Verdana"/>
      <family val="2"/>
    </font>
    <font>
      <b/>
      <sz val="10"/>
      <color rgb="FFFF0000"/>
      <name val="Verdana"/>
      <family val="2"/>
    </font>
    <font>
      <i/>
      <sz val="9"/>
      <name val="Verdana"/>
      <family val="2"/>
    </font>
    <font>
      <i/>
      <sz val="9"/>
      <name val="Verdana"/>
      <family val="2"/>
      <scheme val="minor"/>
    </font>
    <font>
      <b/>
      <sz val="9"/>
      <color rgb="FFFF0000"/>
      <name val="Verdana"/>
      <family val="2"/>
    </font>
    <font>
      <b/>
      <sz val="20"/>
      <color theme="0"/>
      <name val="Verdana"/>
      <family val="2"/>
      <scheme val="major"/>
    </font>
    <font>
      <b/>
      <sz val="14"/>
      <name val="Verdana"/>
      <family val="2"/>
      <scheme val="minor"/>
    </font>
    <font>
      <sz val="11"/>
      <color rgb="FF7030A0"/>
      <name val="Verdana"/>
      <family val="2"/>
      <scheme val="minor"/>
    </font>
    <font>
      <sz val="9"/>
      <color rgb="FFFF0000"/>
      <name val="Verdana"/>
      <family val="2"/>
      <scheme val="minor"/>
    </font>
    <font>
      <b/>
      <sz val="10"/>
      <color theme="8"/>
      <name val="Verdana"/>
      <family val="2"/>
    </font>
    <font>
      <b/>
      <sz val="9"/>
      <color rgb="FFFF0000"/>
      <name val="Verdana"/>
      <family val="2"/>
    </font>
    <font>
      <sz val="9"/>
      <color rgb="FFFF0000"/>
      <name val="Verdana"/>
      <family val="2"/>
    </font>
    <font>
      <b/>
      <sz val="14"/>
      <color theme="2"/>
      <name val="Verdana"/>
      <family val="2"/>
    </font>
    <font>
      <sz val="8"/>
      <name val="Verdana"/>
      <family val="2"/>
      <scheme val="minor"/>
    </font>
  </fonts>
  <fills count="44">
    <fill>
      <patternFill patternType="none"/>
    </fill>
    <fill>
      <patternFill patternType="gray125"/>
    </fill>
    <fill>
      <patternFill patternType="solid">
        <fgColor rgb="FFD6E4F2"/>
        <bgColor indexed="64"/>
      </patternFill>
    </fill>
    <fill>
      <patternFill patternType="solid">
        <fgColor rgb="FFFFFF00"/>
        <bgColor indexed="64"/>
      </patternFill>
    </fill>
    <fill>
      <patternFill patternType="solid">
        <fgColor rgb="FFFDECE3"/>
        <bgColor indexed="64"/>
      </patternFill>
    </fill>
    <fill>
      <patternFill patternType="solid">
        <fgColor rgb="FF0058B1"/>
        <bgColor indexed="64"/>
      </patternFill>
    </fill>
    <fill>
      <patternFill patternType="solid">
        <fgColor rgb="FFFF0000"/>
        <bgColor indexed="64"/>
      </patternFill>
    </fill>
    <fill>
      <patternFill patternType="solid">
        <fgColor rgb="FFFFC000"/>
        <bgColor indexed="64"/>
      </patternFill>
    </fill>
    <fill>
      <patternFill patternType="solid">
        <fgColor rgb="FFE7F3FF"/>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70C0"/>
        <bgColor indexed="64"/>
      </patternFill>
    </fill>
    <fill>
      <patternFill patternType="solid">
        <fgColor rgb="FF7030A0"/>
        <bgColor indexed="64"/>
      </patternFill>
    </fill>
    <fill>
      <patternFill patternType="solid">
        <fgColor rgb="FF00B050"/>
        <bgColor indexed="64"/>
      </patternFill>
    </fill>
    <fill>
      <patternFill patternType="solid">
        <fgColor theme="0"/>
        <bgColor indexed="64"/>
      </patternFill>
    </fill>
    <fill>
      <patternFill patternType="solid">
        <fgColor rgb="FF1272BD"/>
        <bgColor indexed="64"/>
      </patternFill>
    </fill>
    <fill>
      <patternFill patternType="solid">
        <fgColor rgb="FF70359D"/>
        <bgColor indexed="64"/>
      </patternFill>
    </fill>
    <fill>
      <patternFill patternType="solid">
        <fgColor rgb="FFFEFD38"/>
        <bgColor indexed="64"/>
      </patternFill>
    </fill>
    <fill>
      <patternFill patternType="solid">
        <fgColor rgb="FFFC101B"/>
        <bgColor indexed="64"/>
      </patternFill>
    </fill>
    <fill>
      <patternFill patternType="solid">
        <fgColor rgb="FF19AE55"/>
        <bgColor indexed="64"/>
      </patternFill>
    </fill>
    <fill>
      <patternFill patternType="solid">
        <fgColor theme="2"/>
        <bgColor indexed="64"/>
      </patternFill>
    </fill>
    <fill>
      <patternFill patternType="solid">
        <fgColor rgb="FF92D050"/>
        <bgColor indexed="64"/>
      </patternFill>
    </fill>
    <fill>
      <patternFill patternType="solid">
        <fgColor rgb="FFFCEFE0"/>
        <bgColor indexed="64"/>
      </patternFill>
    </fill>
    <fill>
      <patternFill patternType="solid">
        <fgColor rgb="FFFFD85B"/>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rgb="FF7030A0"/>
      </patternFill>
    </fill>
    <fill>
      <patternFill patternType="solid">
        <fgColor rgb="FFFFFF00"/>
      </patternFill>
    </fill>
    <fill>
      <patternFill patternType="solid">
        <fgColor rgb="FF4472C4"/>
      </patternFill>
    </fill>
    <fill>
      <patternFill patternType="solid">
        <fgColor rgb="FFFF0000"/>
      </patternFill>
    </fill>
    <fill>
      <patternFill patternType="solid">
        <fgColor rgb="FF00B050"/>
      </patternFill>
    </fill>
    <fill>
      <patternFill patternType="solid">
        <fgColor theme="2" tint="0.59999389629810485"/>
        <bgColor indexed="64"/>
      </patternFill>
    </fill>
    <fill>
      <patternFill patternType="solid">
        <fgColor rgb="FFA66BD3"/>
        <bgColor indexed="64"/>
      </patternFill>
    </fill>
    <fill>
      <patternFill patternType="solid">
        <fgColor theme="3"/>
        <bgColor indexed="64"/>
      </patternFill>
    </fill>
    <fill>
      <patternFill patternType="solid">
        <fgColor theme="6"/>
        <bgColor indexed="64"/>
      </patternFill>
    </fill>
    <fill>
      <patternFill patternType="solid">
        <fgColor theme="7"/>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2" tint="0.79998168889431442"/>
        <bgColor indexed="64"/>
      </patternFill>
    </fill>
    <fill>
      <patternFill patternType="solid">
        <fgColor theme="4" tint="0.79998168889431442"/>
        <bgColor indexed="64"/>
      </patternFill>
    </fill>
    <fill>
      <patternFill patternType="solid">
        <fgColor rgb="FFFFFFCD"/>
        <bgColor indexed="64"/>
      </patternFill>
    </fill>
    <fill>
      <patternFill patternType="solid">
        <fgColor rgb="FFCCFFCC"/>
        <bgColor indexed="64"/>
      </patternFill>
    </fill>
    <fill>
      <patternFill patternType="solid">
        <fgColor rgb="FFCCECFF"/>
        <bgColor indexed="64"/>
      </patternFill>
    </fill>
  </fills>
  <borders count="1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auto="1"/>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tted">
        <color indexed="64"/>
      </bottom>
      <diagonal/>
    </border>
    <border>
      <left style="thin">
        <color auto="1"/>
      </left>
      <right/>
      <top style="dotted">
        <color indexed="64"/>
      </top>
      <bottom style="dotted">
        <color indexed="64"/>
      </bottom>
      <diagonal/>
    </border>
    <border>
      <left/>
      <right/>
      <top style="dotted">
        <color auto="1"/>
      </top>
      <bottom style="dotted">
        <color auto="1"/>
      </bottom>
      <diagonal/>
    </border>
    <border>
      <left style="thin">
        <color indexed="64"/>
      </left>
      <right/>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right/>
      <top/>
      <bottom style="thin">
        <color rgb="FF0058B1"/>
      </bottom>
      <diagonal/>
    </border>
    <border>
      <left/>
      <right/>
      <top/>
      <bottom style="medium">
        <color rgb="FF0058B1"/>
      </bottom>
      <diagonal/>
    </border>
    <border>
      <left/>
      <right style="medium">
        <color indexed="64"/>
      </right>
      <top style="medium">
        <color indexed="64"/>
      </top>
      <bottom style="medium">
        <color theme="1"/>
      </bottom>
      <diagonal/>
    </border>
    <border>
      <left/>
      <right/>
      <top style="thin">
        <color rgb="FF0058B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26273"/>
      </bottom>
      <diagonal/>
    </border>
    <border>
      <left/>
      <right/>
      <top/>
      <bottom style="thin">
        <color theme="1"/>
      </bottom>
      <diagonal/>
    </border>
    <border>
      <left/>
      <right/>
      <top style="medium">
        <color rgb="FF0058B1"/>
      </top>
      <bottom style="thin">
        <color auto="1"/>
      </bottom>
      <diagonal/>
    </border>
    <border>
      <left style="thin">
        <color indexed="64"/>
      </left>
      <right style="medium">
        <color indexed="64"/>
      </right>
      <top style="thin">
        <color indexed="64"/>
      </top>
      <bottom style="medium">
        <color theme="1"/>
      </bottom>
      <diagonal/>
    </border>
    <border>
      <left/>
      <right style="medium">
        <color indexed="64"/>
      </right>
      <top style="thin">
        <color indexed="64"/>
      </top>
      <bottom style="medium">
        <color theme="1"/>
      </bottom>
      <diagonal/>
    </border>
    <border>
      <left/>
      <right style="thin">
        <color indexed="64"/>
      </right>
      <top style="thin">
        <color indexed="64"/>
      </top>
      <bottom style="medium">
        <color theme="1"/>
      </bottom>
      <diagonal/>
    </border>
    <border>
      <left/>
      <right/>
      <top style="medium">
        <color indexed="64"/>
      </top>
      <bottom style="medium">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indexed="64"/>
      </right>
      <top style="thin">
        <color auto="1"/>
      </top>
      <bottom style="dotted">
        <color indexed="64"/>
      </bottom>
      <diagonal/>
    </border>
    <border>
      <left style="dotted">
        <color auto="1"/>
      </left>
      <right style="thin">
        <color indexed="64"/>
      </right>
      <top style="dotted">
        <color indexed="64"/>
      </top>
      <bottom style="dotted">
        <color indexed="64"/>
      </bottom>
      <diagonal/>
    </border>
    <border>
      <left style="dotted">
        <color auto="1"/>
      </left>
      <right style="thin">
        <color indexed="64"/>
      </right>
      <top style="dotted">
        <color indexed="64"/>
      </top>
      <bottom style="thin">
        <color indexed="64"/>
      </bottom>
      <diagonal/>
    </border>
    <border>
      <left style="dotted">
        <color auto="1"/>
      </left>
      <right style="dotted">
        <color auto="1"/>
      </right>
      <top style="thin">
        <color auto="1"/>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bottom style="dotted">
        <color indexed="64"/>
      </bottom>
      <diagonal/>
    </border>
    <border>
      <left/>
      <right/>
      <top style="medium">
        <color rgb="FF026273"/>
      </top>
      <bottom/>
      <diagonal/>
    </border>
    <border>
      <left style="dotted">
        <color indexed="64"/>
      </left>
      <right style="dotted">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bottom/>
      <diagonal/>
    </border>
    <border>
      <left style="dashed">
        <color auto="1"/>
      </left>
      <right style="medium">
        <color indexed="64"/>
      </right>
      <top/>
      <bottom/>
      <diagonal/>
    </border>
    <border>
      <left style="dashed">
        <color indexed="64"/>
      </left>
      <right style="thin">
        <color indexed="64"/>
      </right>
      <top style="thin">
        <color indexed="64"/>
      </top>
      <bottom/>
      <diagonal/>
    </border>
    <border>
      <left/>
      <right style="medium">
        <color auto="1"/>
      </right>
      <top/>
      <bottom style="thin">
        <color indexed="64"/>
      </bottom>
      <diagonal/>
    </border>
    <border>
      <left style="dashed">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4"/>
      </right>
      <top/>
      <bottom/>
      <diagonal/>
    </border>
    <border>
      <left style="thin">
        <color auto="1"/>
      </left>
      <right style="thin">
        <color auto="1"/>
      </right>
      <top/>
      <bottom style="thin">
        <color theme="1"/>
      </bottom>
      <diagonal/>
    </border>
    <border>
      <left style="thin">
        <color auto="1"/>
      </left>
      <right style="thin">
        <color auto="1"/>
      </right>
      <top style="medium">
        <color indexed="64"/>
      </top>
      <bottom/>
      <diagonal/>
    </border>
    <border>
      <left style="thin">
        <color theme="1"/>
      </left>
      <right style="thin">
        <color theme="1"/>
      </right>
      <top style="medium">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medium">
        <color rgb="FF0058B1"/>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otted">
        <color auto="1"/>
      </right>
      <top style="thin">
        <color indexed="64"/>
      </top>
      <bottom/>
      <diagonal/>
    </border>
    <border>
      <left style="dashed">
        <color indexed="64"/>
      </left>
      <right style="dashed">
        <color indexed="64"/>
      </right>
      <top style="thin">
        <color auto="1"/>
      </top>
      <bottom style="dotted">
        <color auto="1"/>
      </bottom>
      <diagonal/>
    </border>
    <border>
      <left style="dashed">
        <color indexed="64"/>
      </left>
      <right style="dashed">
        <color indexed="64"/>
      </right>
      <top style="dotted">
        <color auto="1"/>
      </top>
      <bottom style="dotted">
        <color auto="1"/>
      </bottom>
      <diagonal/>
    </border>
    <border>
      <left style="dashed">
        <color indexed="64"/>
      </left>
      <right style="dashed">
        <color indexed="64"/>
      </right>
      <top style="dotted">
        <color indexed="64"/>
      </top>
      <bottom style="thin">
        <color indexed="64"/>
      </bottom>
      <diagonal/>
    </border>
    <border>
      <left style="thin">
        <color auto="1"/>
      </left>
      <right style="dashed">
        <color indexed="64"/>
      </right>
      <top style="thin">
        <color indexed="64"/>
      </top>
      <bottom style="dotted">
        <color auto="1"/>
      </bottom>
      <diagonal/>
    </border>
    <border>
      <left style="thin">
        <color auto="1"/>
      </left>
      <right style="dashed">
        <color indexed="64"/>
      </right>
      <top style="dotted">
        <color auto="1"/>
      </top>
      <bottom style="dotted">
        <color auto="1"/>
      </bottom>
      <diagonal/>
    </border>
    <border>
      <left style="thin">
        <color auto="1"/>
      </left>
      <right style="dashed">
        <color indexed="64"/>
      </right>
      <top style="dotted">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dotted">
        <color auto="1"/>
      </right>
      <top style="medium">
        <color indexed="64"/>
      </top>
      <bottom style="thin">
        <color indexed="64"/>
      </bottom>
      <diagonal/>
    </border>
    <border>
      <left style="dotted">
        <color auto="1"/>
      </left>
      <right style="dotted">
        <color auto="1"/>
      </right>
      <top style="medium">
        <color indexed="64"/>
      </top>
      <bottom style="thin">
        <color indexed="64"/>
      </bottom>
      <diagonal/>
    </border>
    <border>
      <left style="dotted">
        <color auto="1"/>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dotted">
        <color indexed="64"/>
      </left>
      <right style="medium">
        <color indexed="64"/>
      </right>
      <top style="thin">
        <color indexed="64"/>
      </top>
      <bottom/>
      <diagonal/>
    </border>
    <border>
      <left style="thin">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otted">
        <color auto="1"/>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medium">
        <color theme="1"/>
      </bottom>
      <diagonal/>
    </border>
    <border>
      <left/>
      <right style="thin">
        <color indexed="64"/>
      </right>
      <top/>
      <bottom style="medium">
        <color indexed="64"/>
      </bottom>
      <diagonal/>
    </border>
    <border>
      <left style="thin">
        <color indexed="64"/>
      </left>
      <right/>
      <top/>
      <bottom style="medium">
        <color indexed="64"/>
      </bottom>
      <diagonal/>
    </border>
    <border>
      <left style="thin">
        <color auto="1"/>
      </left>
      <right style="dashed">
        <color indexed="64"/>
      </right>
      <top/>
      <bottom style="dotted">
        <color auto="1"/>
      </bottom>
      <diagonal/>
    </border>
    <border>
      <left/>
      <right style="medium">
        <color indexed="64"/>
      </right>
      <top style="medium">
        <color indexed="64"/>
      </top>
      <bottom/>
      <diagonal/>
    </border>
    <border>
      <left style="medium">
        <color indexed="64"/>
      </left>
      <right style="thin">
        <color auto="1"/>
      </right>
      <top/>
      <bottom/>
      <diagonal/>
    </border>
    <border>
      <left style="dashed">
        <color indexed="64"/>
      </left>
      <right style="dashed">
        <color indexed="64"/>
      </right>
      <top/>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dashed">
        <color indexed="64"/>
      </left>
      <right style="medium">
        <color indexed="64"/>
      </right>
      <top style="thin">
        <color indexed="64"/>
      </top>
      <bottom/>
      <diagonal/>
    </border>
    <border>
      <left style="dashed">
        <color indexed="64"/>
      </left>
      <right style="medium">
        <color indexed="64"/>
      </right>
      <top style="thin">
        <color indexed="64"/>
      </top>
      <bottom style="medium">
        <color indexed="64"/>
      </bottom>
      <diagonal/>
    </border>
    <border>
      <left style="thin">
        <color auto="1"/>
      </left>
      <right style="dashed">
        <color indexed="64"/>
      </right>
      <top/>
      <bottom style="medium">
        <color indexed="64"/>
      </bottom>
      <diagonal/>
    </border>
    <border>
      <left style="medium">
        <color indexed="64"/>
      </left>
      <right style="dotted">
        <color indexed="64"/>
      </right>
      <top style="thin">
        <color indexed="64"/>
      </top>
      <bottom style="thin">
        <color indexed="64"/>
      </bottom>
      <diagonal/>
    </border>
    <border>
      <left style="thin">
        <color auto="1"/>
      </left>
      <right style="dashed">
        <color indexed="64"/>
      </right>
      <top style="medium">
        <color indexed="64"/>
      </top>
      <bottom style="thin">
        <color auto="1"/>
      </bottom>
      <diagonal/>
    </border>
    <border>
      <left style="thin">
        <color auto="1"/>
      </left>
      <right style="dashed">
        <color indexed="64"/>
      </right>
      <top style="thin">
        <color auto="1"/>
      </top>
      <bottom style="thin">
        <color auto="1"/>
      </bottom>
      <diagonal/>
    </border>
    <border>
      <left style="thin">
        <color auto="1"/>
      </left>
      <right style="dashed">
        <color indexed="64"/>
      </right>
      <top style="thin">
        <color auto="1"/>
      </top>
      <bottom style="medium">
        <color indexed="64"/>
      </bottom>
      <diagonal/>
    </border>
    <border>
      <left style="thin">
        <color auto="1"/>
      </left>
      <right style="dashed">
        <color indexed="64"/>
      </right>
      <top/>
      <bottom style="thin">
        <color auto="1"/>
      </bottom>
      <diagonal/>
    </border>
    <border>
      <left style="thin">
        <color auto="1"/>
      </left>
      <right style="dashed">
        <color indexed="64"/>
      </right>
      <top style="thin">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thin">
        <color auto="1"/>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dotted">
        <color auto="1"/>
      </right>
      <top style="medium">
        <color indexed="64"/>
      </top>
      <bottom/>
      <diagonal/>
    </border>
    <border>
      <left style="dotted">
        <color auto="1"/>
      </left>
      <right style="dotted">
        <color auto="1"/>
      </right>
      <top style="medium">
        <color indexed="64"/>
      </top>
      <bottom/>
      <diagonal/>
    </border>
    <border>
      <left style="dotted">
        <color auto="1"/>
      </left>
      <right style="medium">
        <color indexed="64"/>
      </right>
      <top style="medium">
        <color indexed="64"/>
      </top>
      <bottom/>
      <diagonal/>
    </border>
    <border>
      <left style="thin">
        <color auto="1"/>
      </left>
      <right style="dashed">
        <color indexed="64"/>
      </right>
      <top style="medium">
        <color indexed="64"/>
      </top>
      <bottom style="dotted">
        <color auto="1"/>
      </bottom>
      <diagonal/>
    </border>
    <border>
      <left style="dashed">
        <color indexed="64"/>
      </left>
      <right style="dotted">
        <color auto="1"/>
      </right>
      <top style="medium">
        <color indexed="64"/>
      </top>
      <bottom/>
      <diagonal/>
    </border>
  </borders>
  <cellStyleXfs count="6">
    <xf numFmtId="0" fontId="0" fillId="0" borderId="0"/>
    <xf numFmtId="9" fontId="1" fillId="0" borderId="0" applyFont="0" applyFill="0" applyBorder="0" applyAlignment="0" applyProtection="0"/>
    <xf numFmtId="0" fontId="43" fillId="0" borderId="0"/>
    <xf numFmtId="0" fontId="55" fillId="0" borderId="0" applyNumberFormat="0" applyFill="0" applyBorder="0" applyAlignment="0" applyProtection="0"/>
    <xf numFmtId="0" fontId="1" fillId="0" borderId="0"/>
    <xf numFmtId="0" fontId="1" fillId="0" borderId="0"/>
  </cellStyleXfs>
  <cellXfs count="1353">
    <xf numFmtId="0" fontId="0" fillId="0" borderId="0" xfId="0"/>
    <xf numFmtId="0" fontId="0" fillId="0" borderId="0" xfId="0" applyAlignment="1">
      <alignment horizontal="left"/>
    </xf>
    <xf numFmtId="0" fontId="13" fillId="0" borderId="0" xfId="0" applyFont="1" applyAlignment="1">
      <alignment vertical="top" wrapText="1"/>
    </xf>
    <xf numFmtId="0" fontId="28" fillId="2" borderId="0" xfId="0" applyFont="1" applyFill="1" applyAlignment="1">
      <alignment horizontal="left" vertical="center"/>
    </xf>
    <xf numFmtId="0" fontId="28" fillId="2" borderId="0" xfId="0" applyFont="1" applyFill="1" applyAlignment="1">
      <alignment horizontal="center" vertical="center"/>
    </xf>
    <xf numFmtId="0" fontId="29" fillId="0" borderId="0" xfId="0" applyFont="1" applyAlignment="1">
      <alignment vertical="top" wrapText="1"/>
    </xf>
    <xf numFmtId="0" fontId="30" fillId="2" borderId="0" xfId="0" applyFont="1" applyFill="1" applyAlignment="1">
      <alignment horizontal="left"/>
    </xf>
    <xf numFmtId="0" fontId="31" fillId="0" borderId="1" xfId="0" applyFont="1" applyBorder="1" applyAlignment="1">
      <alignment wrapText="1"/>
    </xf>
    <xf numFmtId="0" fontId="32" fillId="0" borderId="3" xfId="0" applyFont="1" applyFill="1" applyBorder="1" applyAlignment="1">
      <alignment horizontal="left" wrapText="1"/>
    </xf>
    <xf numFmtId="0" fontId="31" fillId="0" borderId="0" xfId="0" applyFont="1" applyAlignment="1">
      <alignment wrapText="1"/>
    </xf>
    <xf numFmtId="0" fontId="29" fillId="0" borderId="4" xfId="0" applyFont="1" applyBorder="1" applyAlignment="1">
      <alignment vertical="top" wrapText="1"/>
    </xf>
    <xf numFmtId="0" fontId="29" fillId="0" borderId="6" xfId="0" applyFont="1" applyFill="1" applyBorder="1" applyAlignment="1">
      <alignment horizontal="left" vertical="top" wrapText="1"/>
    </xf>
    <xf numFmtId="0" fontId="35" fillId="2" borderId="0" xfId="0" applyFont="1" applyFill="1" applyBorder="1" applyAlignment="1" applyProtection="1">
      <alignment horizontal="left" vertical="center" wrapText="1"/>
      <protection locked="0"/>
    </xf>
    <xf numFmtId="0" fontId="29" fillId="0" borderId="0" xfId="0" applyFont="1" applyAlignment="1">
      <alignment horizontal="center" vertical="top" wrapText="1"/>
    </xf>
    <xf numFmtId="0" fontId="36" fillId="0" borderId="13" xfId="0" applyFont="1" applyBorder="1" applyAlignment="1">
      <alignment horizontal="center" vertical="center" wrapText="1"/>
    </xf>
    <xf numFmtId="0" fontId="29" fillId="0" borderId="15" xfId="0" applyFont="1" applyBorder="1" applyAlignment="1">
      <alignment horizontal="center" vertical="top" wrapText="1"/>
    </xf>
    <xf numFmtId="0" fontId="35" fillId="2" borderId="0" xfId="0" applyFont="1" applyFill="1" applyBorder="1" applyAlignment="1" applyProtection="1">
      <alignment horizontal="center" vertical="center" wrapText="1"/>
      <protection locked="0"/>
    </xf>
    <xf numFmtId="0" fontId="29" fillId="0" borderId="0" xfId="0" applyFont="1" applyAlignment="1">
      <alignment vertical="center" wrapText="1"/>
    </xf>
    <xf numFmtId="0" fontId="36" fillId="0" borderId="5" xfId="0" applyFont="1" applyBorder="1" applyAlignment="1">
      <alignment horizontal="center" vertical="center" wrapText="1"/>
    </xf>
    <xf numFmtId="0" fontId="29" fillId="0" borderId="5" xfId="0" applyFont="1" applyBorder="1" applyAlignment="1">
      <alignment vertical="top" wrapText="1"/>
    </xf>
    <xf numFmtId="0" fontId="0" fillId="0" borderId="0" xfId="0" applyFont="1" applyAlignment="1">
      <alignment horizontal="center"/>
    </xf>
    <xf numFmtId="9" fontId="11" fillId="0" borderId="0" xfId="1" applyFont="1" applyAlignment="1">
      <alignment horizontal="center"/>
    </xf>
    <xf numFmtId="0" fontId="11" fillId="0" borderId="0" xfId="0" applyFont="1" applyAlignment="1">
      <alignment horizontal="center"/>
    </xf>
    <xf numFmtId="0" fontId="13" fillId="0" borderId="0" xfId="0" applyFont="1" applyAlignment="1">
      <alignment wrapText="1"/>
    </xf>
    <xf numFmtId="0" fontId="42" fillId="0" borderId="0" xfId="0" applyFont="1"/>
    <xf numFmtId="0" fontId="11" fillId="0" borderId="0" xfId="0" applyFont="1"/>
    <xf numFmtId="0" fontId="37" fillId="2" borderId="0" xfId="0" applyFont="1" applyFill="1" applyAlignment="1">
      <alignment horizontal="left" vertical="center"/>
    </xf>
    <xf numFmtId="0" fontId="34" fillId="0" borderId="4" xfId="0" applyFont="1" applyBorder="1" applyAlignment="1">
      <alignment vertical="top" wrapText="1"/>
    </xf>
    <xf numFmtId="0" fontId="33" fillId="0" borderId="0" xfId="0" applyFont="1" applyFill="1" applyBorder="1" applyAlignment="1">
      <alignment vertical="center"/>
    </xf>
    <xf numFmtId="0" fontId="34" fillId="0" borderId="6" xfId="0" applyFont="1" applyFill="1" applyBorder="1" applyAlignment="1">
      <alignment horizontal="left" vertical="top" wrapText="1"/>
    </xf>
    <xf numFmtId="0" fontId="34" fillId="0" borderId="4" xfId="0" applyFont="1" applyBorder="1" applyAlignment="1">
      <alignment vertical="center"/>
    </xf>
    <xf numFmtId="0" fontId="34" fillId="0" borderId="6" xfId="0" applyFont="1" applyFill="1" applyBorder="1" applyAlignment="1">
      <alignment horizontal="left" vertical="center"/>
    </xf>
    <xf numFmtId="0" fontId="59" fillId="0" borderId="0" xfId="0" applyFont="1" applyFill="1" applyBorder="1" applyAlignment="1">
      <alignment horizontal="center"/>
    </xf>
    <xf numFmtId="0" fontId="61" fillId="0" borderId="0" xfId="0" applyFont="1" applyBorder="1" applyAlignment="1">
      <alignment horizontal="center" vertical="center"/>
    </xf>
    <xf numFmtId="0" fontId="29" fillId="0" borderId="0" xfId="0" applyFont="1" applyBorder="1" applyAlignment="1">
      <alignment vertical="top" wrapText="1"/>
    </xf>
    <xf numFmtId="0" fontId="31" fillId="0" borderId="2" xfId="0" applyFont="1" applyBorder="1" applyAlignment="1">
      <alignment wrapText="1"/>
    </xf>
    <xf numFmtId="0" fontId="34" fillId="0" borderId="0" xfId="0" applyFont="1" applyBorder="1" applyAlignment="1">
      <alignment vertical="top" wrapText="1"/>
    </xf>
    <xf numFmtId="0" fontId="34" fillId="0" borderId="0" xfId="0" applyFont="1" applyBorder="1" applyAlignment="1">
      <alignment vertical="center"/>
    </xf>
    <xf numFmtId="0" fontId="29" fillId="0" borderId="4" xfId="0" applyFont="1" applyBorder="1" applyAlignment="1">
      <alignment vertical="center" wrapText="1"/>
    </xf>
    <xf numFmtId="0" fontId="80" fillId="0" borderId="0" xfId="0" applyFont="1" applyBorder="1" applyAlignment="1">
      <alignment vertical="center" wrapText="1"/>
    </xf>
    <xf numFmtId="0" fontId="29" fillId="0" borderId="6" xfId="0" applyFont="1" applyFill="1" applyBorder="1" applyAlignment="1">
      <alignment horizontal="left" vertical="center" wrapText="1"/>
    </xf>
    <xf numFmtId="0" fontId="33" fillId="0" borderId="0" xfId="0" applyFont="1" applyFill="1" applyBorder="1" applyAlignment="1"/>
    <xf numFmtId="0" fontId="35" fillId="0" borderId="0" xfId="0" applyFont="1" applyFill="1" applyBorder="1" applyAlignment="1" applyProtection="1">
      <alignment horizontal="left" vertical="center" wrapText="1"/>
      <protection locked="0"/>
    </xf>
    <xf numFmtId="0" fontId="28" fillId="0" borderId="0" xfId="0" applyFont="1" applyFill="1" applyBorder="1" applyAlignment="1">
      <alignment horizontal="left" vertical="center"/>
    </xf>
    <xf numFmtId="0" fontId="30" fillId="0" borderId="0" xfId="0" applyFont="1" applyFill="1" applyBorder="1" applyAlignment="1">
      <alignment horizontal="left"/>
    </xf>
    <xf numFmtId="0" fontId="37" fillId="0" borderId="0" xfId="0" applyFont="1" applyFill="1" applyBorder="1" applyAlignment="1">
      <alignment horizontal="left" vertical="center"/>
    </xf>
    <xf numFmtId="0" fontId="29" fillId="0" borderId="0" xfId="0" applyFont="1" applyFill="1" applyBorder="1" applyAlignment="1">
      <alignment horizontal="center" vertical="top" wrapText="1"/>
    </xf>
    <xf numFmtId="0" fontId="29" fillId="0" borderId="0" xfId="0" applyFont="1" applyAlignment="1">
      <alignment horizontal="center" vertical="center" wrapText="1"/>
    </xf>
    <xf numFmtId="0" fontId="59" fillId="0" borderId="0" xfId="0" applyFont="1" applyFill="1" applyBorder="1" applyAlignment="1">
      <alignment horizontal="center" vertical="center"/>
    </xf>
    <xf numFmtId="0" fontId="31"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81" fillId="0" borderId="0" xfId="0" applyFont="1" applyFill="1" applyBorder="1" applyAlignment="1">
      <alignment horizontal="center" vertical="center"/>
    </xf>
    <xf numFmtId="0" fontId="56"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34" fillId="0" borderId="6" xfId="0" applyFont="1" applyFill="1" applyBorder="1" applyAlignment="1">
      <alignment horizontal="left" vertical="center" wrapText="1"/>
    </xf>
    <xf numFmtId="0" fontId="29" fillId="0" borderId="0" xfId="0" applyFont="1" applyFill="1" applyAlignment="1">
      <alignment vertical="top" wrapText="1"/>
    </xf>
    <xf numFmtId="0" fontId="29" fillId="0" borderId="0" xfId="0" applyFont="1" applyFill="1" applyAlignment="1">
      <alignment horizontal="center" vertical="center"/>
    </xf>
    <xf numFmtId="0" fontId="29" fillId="0" borderId="0" xfId="0" applyFont="1" applyFill="1" applyAlignment="1">
      <alignment horizontal="left" vertical="center"/>
    </xf>
    <xf numFmtId="0" fontId="84" fillId="0" borderId="0" xfId="0" applyFont="1" applyFill="1" applyBorder="1" applyAlignment="1">
      <alignment horizontal="center" vertical="center"/>
    </xf>
    <xf numFmtId="0" fontId="84" fillId="0" borderId="4" xfId="0" applyFont="1" applyFill="1" applyBorder="1" applyAlignment="1">
      <alignment horizontal="center" vertical="top" wrapText="1"/>
    </xf>
    <xf numFmtId="0" fontId="67" fillId="0" borderId="0" xfId="0" applyFont="1" applyFill="1" applyAlignment="1">
      <alignment horizontal="left" vertical="top"/>
    </xf>
    <xf numFmtId="0" fontId="85" fillId="0" borderId="0" xfId="0" applyFont="1" applyFill="1" applyBorder="1" applyAlignment="1">
      <alignment horizontal="left" vertical="center"/>
    </xf>
    <xf numFmtId="0" fontId="86" fillId="0" borderId="0" xfId="0" applyFont="1" applyFill="1" applyAlignment="1">
      <alignment horizontal="center" vertical="center"/>
    </xf>
    <xf numFmtId="0" fontId="63" fillId="0" borderId="0" xfId="0" applyFont="1" applyAlignment="1">
      <alignment vertical="top" wrapText="1"/>
    </xf>
    <xf numFmtId="0" fontId="63" fillId="0" borderId="0" xfId="0" applyFont="1" applyAlignment="1">
      <alignment horizontal="left" vertical="center" wrapText="1"/>
    </xf>
    <xf numFmtId="0" fontId="63" fillId="0" borderId="0" xfId="0" applyFont="1" applyAlignment="1">
      <alignment horizontal="left" vertical="center"/>
    </xf>
    <xf numFmtId="0" fontId="63" fillId="0" borderId="0" xfId="0" applyFont="1" applyAlignment="1">
      <alignment horizontal="left" vertical="center" wrapText="1" indent="11"/>
    </xf>
    <xf numFmtId="0" fontId="63" fillId="0" borderId="0" xfId="0" applyFont="1" applyAlignment="1">
      <alignment horizontal="left" vertical="center" wrapText="1" indent="15"/>
    </xf>
    <xf numFmtId="0" fontId="87" fillId="0" borderId="0" xfId="0" applyFont="1" applyFill="1" applyBorder="1" applyAlignment="1">
      <alignment horizontal="right" vertical="center"/>
    </xf>
    <xf numFmtId="0" fontId="59" fillId="0" borderId="0" xfId="0" applyFont="1" applyAlignment="1">
      <alignment horizontal="left" vertical="center"/>
    </xf>
    <xf numFmtId="0" fontId="42" fillId="0" borderId="0" xfId="0" applyFont="1" applyAlignment="1">
      <alignment horizontal="center"/>
    </xf>
    <xf numFmtId="0" fontId="81" fillId="0" borderId="0" xfId="0" applyFont="1" applyBorder="1" applyAlignment="1">
      <alignment horizontal="left" vertical="center"/>
    </xf>
    <xf numFmtId="0" fontId="56" fillId="0" borderId="0" xfId="0" applyFont="1" applyFill="1" applyBorder="1" applyAlignment="1">
      <alignment vertical="center"/>
    </xf>
    <xf numFmtId="0" fontId="81" fillId="0" borderId="0" xfId="0" applyFont="1" applyFill="1" applyBorder="1" applyAlignment="1">
      <alignment vertical="center"/>
    </xf>
    <xf numFmtId="9" fontId="0" fillId="0" borderId="0" xfId="0" applyNumberFormat="1" applyAlignment="1">
      <alignment horizontal="left"/>
    </xf>
    <xf numFmtId="0" fontId="65" fillId="0" borderId="0" xfId="0" applyFont="1" applyFill="1" applyAlignment="1">
      <alignment horizontal="left" vertical="center"/>
    </xf>
    <xf numFmtId="0" fontId="76" fillId="0" borderId="0" xfId="0" applyFont="1" applyFill="1" applyBorder="1" applyAlignment="1">
      <alignment horizontal="left" vertical="center"/>
    </xf>
    <xf numFmtId="0" fontId="94" fillId="0" borderId="0" xfId="0" applyFont="1" applyAlignment="1">
      <alignment vertical="top" wrapText="1"/>
    </xf>
    <xf numFmtId="0" fontId="95" fillId="0" borderId="0" xfId="0" applyFont="1" applyAlignment="1">
      <alignment wrapText="1"/>
    </xf>
    <xf numFmtId="0" fontId="94" fillId="0" borderId="0" xfId="0" applyFont="1" applyAlignment="1">
      <alignment vertical="center" wrapText="1"/>
    </xf>
    <xf numFmtId="0" fontId="94" fillId="0" borderId="0" xfId="0" applyFont="1" applyAlignment="1">
      <alignment horizontal="center" vertical="top" wrapText="1"/>
    </xf>
    <xf numFmtId="0" fontId="87" fillId="0" borderId="0" xfId="0" applyFont="1" applyFill="1" applyBorder="1" applyAlignment="1">
      <alignment horizontal="left" vertical="center"/>
    </xf>
    <xf numFmtId="0" fontId="65" fillId="0" borderId="0" xfId="0" applyFont="1" applyFill="1" applyAlignment="1">
      <alignment horizontal="right" vertical="center"/>
    </xf>
    <xf numFmtId="0" fontId="65" fillId="0" borderId="0" xfId="0" applyFont="1" applyFill="1" applyAlignment="1">
      <alignment horizontal="right" vertical="top"/>
    </xf>
    <xf numFmtId="0" fontId="84" fillId="0" borderId="0" xfId="0" applyFont="1" applyFill="1" applyBorder="1" applyAlignment="1">
      <alignment horizontal="right" vertical="center"/>
    </xf>
    <xf numFmtId="0" fontId="84" fillId="0" borderId="4" xfId="0" applyFont="1" applyBorder="1" applyAlignment="1">
      <alignment horizontal="left" vertical="center" wrapText="1"/>
    </xf>
    <xf numFmtId="0" fontId="84" fillId="0" borderId="4" xfId="0" applyFont="1" applyBorder="1" applyAlignment="1">
      <alignment horizontal="left" vertical="center"/>
    </xf>
    <xf numFmtId="0" fontId="84" fillId="0" borderId="0" xfId="0" applyFont="1" applyBorder="1" applyAlignment="1">
      <alignment horizontal="left" vertical="center"/>
    </xf>
    <xf numFmtId="0" fontId="84" fillId="0" borderId="0" xfId="0" applyFont="1" applyBorder="1" applyAlignment="1">
      <alignment horizontal="left" vertical="center" wrapText="1"/>
    </xf>
    <xf numFmtId="0" fontId="97" fillId="0" borderId="5" xfId="0" applyFont="1" applyFill="1" applyBorder="1" applyAlignment="1">
      <alignment horizontal="left" vertical="center"/>
    </xf>
    <xf numFmtId="0" fontId="97" fillId="0" borderId="5" xfId="0" applyFont="1" applyFill="1" applyBorder="1" applyAlignment="1">
      <alignment horizontal="center" vertical="center"/>
    </xf>
    <xf numFmtId="0" fontId="98" fillId="0" borderId="0" xfId="0" applyFont="1" applyFill="1" applyAlignment="1">
      <alignment horizontal="left"/>
    </xf>
    <xf numFmtId="0" fontId="91" fillId="0" borderId="0" xfId="0" applyFont="1" applyFill="1" applyBorder="1" applyAlignment="1">
      <alignment horizontal="center" vertical="top"/>
    </xf>
    <xf numFmtId="0" fontId="99" fillId="0" borderId="0" xfId="0" applyFont="1" applyFill="1" applyBorder="1" applyAlignment="1">
      <alignment horizontal="left" vertical="center"/>
    </xf>
    <xf numFmtId="0" fontId="90" fillId="5" borderId="26" xfId="0" applyFont="1" applyFill="1" applyBorder="1" applyAlignment="1">
      <alignment horizontal="center" vertical="center"/>
    </xf>
    <xf numFmtId="0" fontId="11" fillId="0" borderId="0" xfId="0" applyFont="1" applyFill="1" applyBorder="1" applyAlignment="1">
      <alignment horizontal="center" vertical="top"/>
    </xf>
    <xf numFmtId="0" fontId="90" fillId="5" borderId="33" xfId="0" applyFont="1" applyFill="1" applyBorder="1" applyAlignment="1">
      <alignment horizontal="left" vertical="center"/>
    </xf>
    <xf numFmtId="0" fontId="90" fillId="5" borderId="34" xfId="0" applyFont="1" applyFill="1" applyBorder="1" applyAlignment="1">
      <alignment horizontal="left" vertical="center"/>
    </xf>
    <xf numFmtId="0" fontId="90" fillId="5" borderId="34" xfId="0" applyFont="1" applyFill="1" applyBorder="1" applyAlignment="1">
      <alignment horizontal="center" vertical="center"/>
    </xf>
    <xf numFmtId="0" fontId="90" fillId="5" borderId="35" xfId="0" applyFont="1" applyFill="1" applyBorder="1" applyAlignment="1">
      <alignment horizontal="center" vertical="center"/>
    </xf>
    <xf numFmtId="0" fontId="100" fillId="0" borderId="0" xfId="0" applyFont="1" applyAlignment="1">
      <alignment horizontal="left"/>
    </xf>
    <xf numFmtId="0" fontId="90" fillId="5" borderId="0" xfId="0" applyFont="1" applyFill="1" applyBorder="1" applyAlignment="1">
      <alignment vertical="center"/>
    </xf>
    <xf numFmtId="0" fontId="12" fillId="0" borderId="16" xfId="0" applyFont="1" applyFill="1" applyBorder="1" applyAlignment="1">
      <alignment horizontal="center" vertical="top"/>
    </xf>
    <xf numFmtId="0" fontId="12" fillId="0" borderId="0" xfId="0" applyFont="1" applyFill="1" applyBorder="1" applyAlignment="1">
      <alignment horizontal="center" vertical="top"/>
    </xf>
    <xf numFmtId="0" fontId="13" fillId="0" borderId="4" xfId="0" applyFont="1" applyBorder="1" applyAlignment="1">
      <alignment wrapText="1"/>
    </xf>
    <xf numFmtId="0" fontId="13" fillId="0" borderId="0" xfId="0" applyFont="1" applyBorder="1" applyAlignment="1">
      <alignment wrapText="1"/>
    </xf>
    <xf numFmtId="0" fontId="11" fillId="0" borderId="6" xfId="0" applyFont="1" applyFill="1" applyBorder="1" applyAlignment="1">
      <alignment horizontal="center" vertical="top"/>
    </xf>
    <xf numFmtId="0" fontId="101" fillId="0" borderId="0" xfId="0" applyFont="1" applyAlignment="1">
      <alignment horizontal="left" vertical="top" wrapText="1"/>
    </xf>
    <xf numFmtId="0" fontId="11" fillId="0" borderId="16" xfId="0" applyFont="1" applyFill="1" applyBorder="1" applyAlignment="1">
      <alignment horizontal="center" vertical="top"/>
    </xf>
    <xf numFmtId="0" fontId="90" fillId="5" borderId="4" xfId="0" applyFont="1" applyFill="1" applyBorder="1" applyAlignment="1">
      <alignment vertical="center"/>
    </xf>
    <xf numFmtId="0" fontId="11" fillId="0" borderId="0" xfId="0" applyFont="1" applyFill="1" applyBorder="1" applyAlignment="1">
      <alignment horizontal="left" vertical="top"/>
    </xf>
    <xf numFmtId="9" fontId="11" fillId="4" borderId="0" xfId="1" applyFont="1" applyFill="1" applyAlignment="1">
      <alignment horizontal="center"/>
    </xf>
    <xf numFmtId="0" fontId="90" fillId="5" borderId="13" xfId="0" applyFont="1" applyFill="1" applyBorder="1" applyAlignment="1">
      <alignment vertical="center"/>
    </xf>
    <xf numFmtId="0" fontId="12" fillId="0" borderId="5" xfId="0" applyFont="1" applyFill="1" applyBorder="1" applyAlignment="1">
      <alignment horizontal="center" vertical="top"/>
    </xf>
    <xf numFmtId="0" fontId="11" fillId="0" borderId="5" xfId="0" applyFont="1" applyFill="1" applyBorder="1" applyAlignment="1">
      <alignment horizontal="center" vertical="top"/>
    </xf>
    <xf numFmtId="0" fontId="11" fillId="0" borderId="15" xfId="0" applyFont="1" applyFill="1" applyBorder="1" applyAlignment="1">
      <alignment horizontal="center" vertical="top"/>
    </xf>
    <xf numFmtId="0" fontId="90" fillId="5" borderId="33" xfId="0" applyFont="1" applyFill="1" applyBorder="1" applyAlignment="1">
      <alignment horizontal="center" vertical="center"/>
    </xf>
    <xf numFmtId="0" fontId="11" fillId="0" borderId="4" xfId="0" applyFont="1" applyFill="1" applyBorder="1" applyAlignment="1">
      <alignment horizontal="center" vertical="top"/>
    </xf>
    <xf numFmtId="0" fontId="11" fillId="0" borderId="13" xfId="0" applyFont="1" applyFill="1" applyBorder="1" applyAlignment="1">
      <alignment horizontal="center" vertical="top"/>
    </xf>
    <xf numFmtId="9" fontId="11" fillId="0" borderId="0" xfId="1" applyFont="1" applyFill="1" applyBorder="1" applyAlignment="1">
      <alignment horizontal="center" vertical="top"/>
    </xf>
    <xf numFmtId="0" fontId="11" fillId="0" borderId="0" xfId="0" applyFont="1" applyAlignment="1">
      <alignment horizontal="center" vertical="center"/>
    </xf>
    <xf numFmtId="0" fontId="11" fillId="0" borderId="0" xfId="0" applyFont="1" applyAlignment="1">
      <alignment horizontal="left"/>
    </xf>
    <xf numFmtId="0" fontId="42" fillId="0" borderId="0" xfId="0" applyFont="1" applyAlignment="1">
      <alignment horizontal="left"/>
    </xf>
    <xf numFmtId="9" fontId="11" fillId="7" borderId="37" xfId="1" applyFont="1" applyFill="1" applyBorder="1" applyAlignment="1">
      <alignment horizontal="center" vertical="top"/>
    </xf>
    <xf numFmtId="0" fontId="76" fillId="0" borderId="0" xfId="0" applyFont="1" applyFill="1" applyAlignment="1">
      <alignment horizontal="center"/>
    </xf>
    <xf numFmtId="0" fontId="44" fillId="0" borderId="0" xfId="0" applyFont="1" applyFill="1" applyAlignment="1">
      <alignment horizontal="left"/>
    </xf>
    <xf numFmtId="0" fontId="44" fillId="0" borderId="0" xfId="0" applyFont="1" applyFill="1" applyAlignment="1">
      <alignment horizontal="center"/>
    </xf>
    <xf numFmtId="0" fontId="12" fillId="0" borderId="0" xfId="0" applyFont="1" applyFill="1" applyBorder="1" applyAlignment="1">
      <alignment horizontal="left" vertical="top"/>
    </xf>
    <xf numFmtId="0" fontId="90" fillId="5" borderId="35" xfId="0" applyFont="1" applyFill="1" applyBorder="1" applyAlignment="1">
      <alignment horizontal="left" vertical="center"/>
    </xf>
    <xf numFmtId="0" fontId="11" fillId="8" borderId="0" xfId="0" applyFont="1" applyFill="1" applyAlignment="1">
      <alignment horizontal="left"/>
    </xf>
    <xf numFmtId="0" fontId="13" fillId="8" borderId="0" xfId="0" applyFont="1" applyFill="1" applyAlignment="1">
      <alignment horizontal="left" wrapText="1"/>
    </xf>
    <xf numFmtId="0" fontId="13" fillId="8" borderId="0" xfId="0" applyFont="1" applyFill="1" applyAlignment="1">
      <alignment horizontal="left" vertical="top" wrapText="1"/>
    </xf>
    <xf numFmtId="0" fontId="57" fillId="0" borderId="0" xfId="0" applyFont="1" applyAlignment="1">
      <alignment horizontal="center" wrapText="1"/>
    </xf>
    <xf numFmtId="0" fontId="11" fillId="7" borderId="0" xfId="0" applyFont="1" applyFill="1" applyAlignment="1">
      <alignment horizontal="center"/>
    </xf>
    <xf numFmtId="0" fontId="16" fillId="2" borderId="0" xfId="0" applyFont="1" applyFill="1" applyAlignment="1" applyProtection="1">
      <alignment horizontal="left" vertical="center"/>
    </xf>
    <xf numFmtId="0" fontId="16" fillId="2" borderId="0" xfId="0" applyFont="1" applyFill="1" applyAlignment="1" applyProtection="1">
      <alignment horizontal="right" vertical="center"/>
    </xf>
    <xf numFmtId="0" fontId="16" fillId="2" borderId="0" xfId="0" applyFont="1" applyFill="1" applyAlignment="1" applyProtection="1">
      <alignment horizontal="center" vertical="center"/>
    </xf>
    <xf numFmtId="0" fontId="13" fillId="0" borderId="0" xfId="0" applyFont="1" applyAlignment="1" applyProtection="1">
      <alignment horizontal="left" vertical="top" wrapText="1"/>
    </xf>
    <xf numFmtId="0" fontId="57" fillId="0" borderId="0" xfId="0" applyFont="1" applyAlignment="1" applyProtection="1">
      <alignment vertical="top" wrapText="1"/>
    </xf>
    <xf numFmtId="0" fontId="13" fillId="0" borderId="0" xfId="0" applyFont="1" applyAlignment="1" applyProtection="1">
      <alignment vertical="top" wrapText="1"/>
    </xf>
    <xf numFmtId="0" fontId="7" fillId="2" borderId="0" xfId="0" applyFont="1" applyFill="1" applyBorder="1" applyAlignment="1" applyProtection="1">
      <alignment horizontal="left"/>
    </xf>
    <xf numFmtId="0" fontId="10" fillId="0" borderId="1" xfId="0" applyFont="1" applyBorder="1" applyAlignment="1" applyProtection="1">
      <alignment wrapText="1"/>
    </xf>
    <xf numFmtId="0" fontId="10" fillId="0" borderId="2" xfId="0" applyFont="1" applyBorder="1" applyAlignment="1" applyProtection="1">
      <alignment horizontal="right" wrapText="1"/>
    </xf>
    <xf numFmtId="0" fontId="10" fillId="0" borderId="2" xfId="0" applyFont="1" applyBorder="1" applyAlignment="1" applyProtection="1">
      <alignment wrapText="1"/>
    </xf>
    <xf numFmtId="0" fontId="4" fillId="0" borderId="2" xfId="0" applyFont="1" applyFill="1" applyBorder="1" applyAlignment="1" applyProtection="1">
      <alignment horizontal="left"/>
    </xf>
    <xf numFmtId="0" fontId="4" fillId="0" borderId="2" xfId="0" applyFont="1" applyFill="1" applyBorder="1" applyAlignment="1" applyProtection="1">
      <alignment horizontal="center"/>
    </xf>
    <xf numFmtId="0" fontId="8" fillId="0" borderId="3" xfId="0" applyFont="1" applyFill="1" applyBorder="1" applyAlignment="1" applyProtection="1">
      <alignment horizontal="left" wrapText="1"/>
    </xf>
    <xf numFmtId="0" fontId="10" fillId="0" borderId="0" xfId="0" applyFont="1" applyBorder="1" applyAlignment="1" applyProtection="1">
      <alignment wrapText="1"/>
    </xf>
    <xf numFmtId="0" fontId="10" fillId="0" borderId="4" xfId="0" applyFont="1" applyBorder="1" applyAlignment="1" applyProtection="1">
      <alignment wrapText="1"/>
    </xf>
    <xf numFmtId="0" fontId="49"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50" fillId="0" borderId="0" xfId="0" applyFont="1" applyFill="1" applyBorder="1" applyAlignment="1" applyProtection="1">
      <alignment horizontal="center" vertical="center"/>
    </xf>
    <xf numFmtId="0" fontId="8" fillId="0" borderId="6" xfId="0" applyFont="1" applyFill="1" applyBorder="1" applyAlignment="1" applyProtection="1">
      <alignment horizontal="left" wrapText="1"/>
    </xf>
    <xf numFmtId="0" fontId="45" fillId="0" borderId="0" xfId="0" applyFont="1" applyFill="1" applyBorder="1" applyAlignment="1" applyProtection="1">
      <alignment horizontal="left"/>
    </xf>
    <xf numFmtId="0" fontId="38" fillId="0" borderId="0" xfId="0" applyFont="1" applyBorder="1" applyAlignment="1" applyProtection="1">
      <alignment vertical="center"/>
    </xf>
    <xf numFmtId="0" fontId="13" fillId="0" borderId="4" xfId="0" applyFont="1" applyBorder="1" applyAlignment="1" applyProtection="1">
      <alignment vertical="top" wrapText="1"/>
    </xf>
    <xf numFmtId="0" fontId="17" fillId="0" borderId="0" xfId="0"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74"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50" fillId="0" borderId="0" xfId="0" applyFont="1" applyFill="1" applyBorder="1" applyAlignment="1" applyProtection="1">
      <alignment vertical="center"/>
    </xf>
    <xf numFmtId="0" fontId="74" fillId="0" borderId="0" xfId="0" applyFont="1" applyFill="1" applyBorder="1" applyAlignment="1" applyProtection="1">
      <alignment horizontal="left" vertical="center" wrapText="1"/>
    </xf>
    <xf numFmtId="0" fontId="9" fillId="2" borderId="0" xfId="0" applyFont="1" applyFill="1" applyAlignment="1" applyProtection="1">
      <alignment horizontal="left"/>
    </xf>
    <xf numFmtId="0" fontId="68" fillId="0" borderId="4" xfId="0" applyFont="1" applyBorder="1" applyAlignment="1" applyProtection="1">
      <alignment wrapText="1"/>
    </xf>
    <xf numFmtId="0" fontId="39" fillId="0" borderId="24" xfId="0" applyFont="1" applyFill="1" applyBorder="1" applyAlignment="1" applyProtection="1">
      <alignment horizontal="right"/>
    </xf>
    <xf numFmtId="0" fontId="46" fillId="0" borderId="24" xfId="0" applyFont="1" applyFill="1" applyBorder="1" applyAlignment="1" applyProtection="1">
      <alignment vertical="center"/>
    </xf>
    <xf numFmtId="0" fontId="47" fillId="0" borderId="24" xfId="0" applyFont="1" applyFill="1" applyBorder="1" applyAlignment="1" applyProtection="1"/>
    <xf numFmtId="0" fontId="47" fillId="0" borderId="24" xfId="0" applyFont="1" applyFill="1" applyBorder="1" applyAlignment="1" applyProtection="1">
      <alignment horizontal="center"/>
    </xf>
    <xf numFmtId="0" fontId="47" fillId="0" borderId="0" xfId="0" applyFont="1" applyFill="1" applyBorder="1" applyAlignment="1" applyProtection="1"/>
    <xf numFmtId="0" fontId="9" fillId="0" borderId="6" xfId="0" applyFont="1" applyFill="1" applyBorder="1" applyAlignment="1" applyProtection="1"/>
    <xf numFmtId="0" fontId="23" fillId="2" borderId="0" xfId="0" applyFont="1" applyFill="1" applyBorder="1" applyAlignment="1" applyProtection="1">
      <alignment horizontal="left" wrapText="1"/>
    </xf>
    <xf numFmtId="0" fontId="3" fillId="0" borderId="0" xfId="0" applyFont="1" applyAlignment="1" applyProtection="1">
      <alignment horizontal="left" wrapText="1"/>
    </xf>
    <xf numFmtId="0" fontId="96" fillId="0" borderId="0" xfId="0" applyFont="1" applyAlignment="1" applyProtection="1">
      <alignment wrapText="1"/>
    </xf>
    <xf numFmtId="0" fontId="3" fillId="0" borderId="0" xfId="0" applyFont="1" applyAlignment="1" applyProtection="1">
      <alignment wrapText="1"/>
    </xf>
    <xf numFmtId="0" fontId="9" fillId="2" borderId="0" xfId="0" applyFont="1" applyFill="1" applyAlignment="1" applyProtection="1">
      <alignment horizontal="left" vertical="center"/>
    </xf>
    <xf numFmtId="0" fontId="9" fillId="0" borderId="4" xfId="0" applyFont="1" applyFill="1" applyBorder="1" applyAlignment="1" applyProtection="1">
      <alignment horizontal="left" vertical="center"/>
    </xf>
    <xf numFmtId="0" fontId="71" fillId="0" borderId="6" xfId="0" applyFont="1" applyFill="1" applyBorder="1" applyAlignment="1" applyProtection="1">
      <alignment horizontal="left" vertical="top" wrapText="1"/>
    </xf>
    <xf numFmtId="0" fontId="23" fillId="2" borderId="0" xfId="0" applyFont="1" applyFill="1" applyBorder="1" applyAlignment="1" applyProtection="1">
      <alignment horizontal="left" vertical="center" wrapText="1"/>
    </xf>
    <xf numFmtId="0" fontId="3" fillId="0" borderId="0" xfId="0" applyFont="1" applyAlignment="1" applyProtection="1">
      <alignment horizontal="left" vertical="top" wrapText="1"/>
    </xf>
    <xf numFmtId="0" fontId="96" fillId="0" borderId="0" xfId="0" applyFont="1" applyAlignment="1" applyProtection="1">
      <alignment vertical="top" wrapText="1"/>
    </xf>
    <xf numFmtId="0" fontId="3" fillId="0" borderId="0" xfId="0" applyFont="1" applyAlignment="1" applyProtection="1">
      <alignment vertical="top" wrapText="1"/>
    </xf>
    <xf numFmtId="0" fontId="92" fillId="0" borderId="4" xfId="0" applyFont="1" applyBorder="1" applyAlignment="1" applyProtection="1">
      <alignment horizontal="left" vertical="top"/>
    </xf>
    <xf numFmtId="0" fontId="3" fillId="0" borderId="0" xfId="0" applyFont="1" applyFill="1" applyBorder="1" applyAlignment="1" applyProtection="1">
      <alignment horizontal="right" vertical="center" wrapText="1"/>
    </xf>
    <xf numFmtId="0" fontId="7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0" borderId="6" xfId="0" applyFont="1" applyFill="1" applyBorder="1" applyAlignment="1" applyProtection="1">
      <alignment horizontal="left" vertical="top" wrapText="1"/>
    </xf>
    <xf numFmtId="0" fontId="68" fillId="0" borderId="0" xfId="0" applyFont="1" applyFill="1" applyBorder="1" applyAlignment="1" applyProtection="1">
      <alignment horizontal="center" vertical="center" wrapText="1"/>
    </xf>
    <xf numFmtId="0" fontId="68" fillId="0" borderId="4" xfId="0" applyFont="1" applyFill="1" applyBorder="1" applyAlignment="1" applyProtection="1"/>
    <xf numFmtId="0" fontId="3" fillId="0" borderId="0" xfId="0" applyFont="1" applyFill="1" applyAlignment="1" applyProtection="1">
      <alignment horizontal="right" wrapText="1"/>
    </xf>
    <xf numFmtId="0" fontId="3" fillId="0" borderId="0" xfId="0" applyFont="1" applyFill="1" applyAlignment="1" applyProtection="1">
      <alignment wrapText="1"/>
    </xf>
    <xf numFmtId="0" fontId="47" fillId="0" borderId="0" xfId="0" applyFont="1" applyFill="1" applyBorder="1" applyAlignment="1" applyProtection="1">
      <alignment horizontal="right" vertical="center"/>
    </xf>
    <xf numFmtId="0" fontId="3" fillId="0" borderId="4" xfId="0" applyFont="1" applyBorder="1" applyAlignment="1" applyProtection="1">
      <alignment vertical="center"/>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wrapText="1"/>
    </xf>
    <xf numFmtId="0" fontId="47"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Alignment="1" applyProtection="1">
      <alignment horizontal="left" vertical="center" wrapText="1"/>
    </xf>
    <xf numFmtId="0" fontId="96" fillId="0" borderId="0" xfId="0" applyFont="1" applyAlignment="1" applyProtection="1">
      <alignment vertical="center" wrapText="1"/>
    </xf>
    <xf numFmtId="0" fontId="3" fillId="0" borderId="0" xfId="0" applyFont="1" applyAlignment="1" applyProtection="1">
      <alignment vertical="center" wrapText="1"/>
    </xf>
    <xf numFmtId="0" fontId="68" fillId="0" borderId="4" xfId="0" applyFont="1" applyBorder="1" applyAlignment="1" applyProtection="1">
      <alignment vertical="center" wrapText="1"/>
    </xf>
    <xf numFmtId="0" fontId="3" fillId="0" borderId="0" xfId="0" applyFont="1" applyFill="1" applyBorder="1" applyAlignment="1" applyProtection="1">
      <alignment horizontal="left" vertical="top" wrapText="1"/>
    </xf>
    <xf numFmtId="0" fontId="47" fillId="0" borderId="0" xfId="0" applyFont="1" applyFill="1" applyBorder="1" applyAlignment="1" applyProtection="1">
      <alignment vertical="center"/>
    </xf>
    <xf numFmtId="0" fontId="22" fillId="0" borderId="0" xfId="0" applyFont="1" applyFill="1" applyBorder="1" applyAlignment="1" applyProtection="1">
      <alignment vertical="center" wrapText="1"/>
    </xf>
    <xf numFmtId="0" fontId="92" fillId="0" borderId="4" xfId="0" applyFont="1" applyBorder="1" applyAlignment="1" applyProtection="1">
      <alignment horizontal="left" vertical="center"/>
    </xf>
    <xf numFmtId="0" fontId="3" fillId="0" borderId="0" xfId="0" applyFont="1" applyFill="1" applyBorder="1" applyAlignment="1" applyProtection="1">
      <alignment horizontal="right" wrapText="1"/>
    </xf>
    <xf numFmtId="0" fontId="47" fillId="0" borderId="0" xfId="0" applyFont="1" applyBorder="1" applyAlignment="1" applyProtection="1"/>
    <xf numFmtId="0" fontId="64" fillId="0" borderId="0" xfId="0" applyFont="1" applyAlignment="1" applyProtection="1">
      <alignment horizontal="center"/>
    </xf>
    <xf numFmtId="0" fontId="3" fillId="0" borderId="0" xfId="0" applyFont="1" applyAlignment="1" applyProtection="1">
      <alignment horizontal="center" wrapText="1"/>
    </xf>
    <xf numFmtId="0" fontId="74" fillId="0" borderId="0" xfId="0" applyFont="1" applyFill="1" applyBorder="1" applyAlignment="1" applyProtection="1">
      <alignment horizontal="right" wrapText="1"/>
    </xf>
    <xf numFmtId="0" fontId="22" fillId="0" borderId="0" xfId="0" applyFont="1" applyFill="1" applyBorder="1" applyAlignment="1" applyProtection="1">
      <alignment horizontal="left" wrapText="1"/>
    </xf>
    <xf numFmtId="0" fontId="71" fillId="0" borderId="6" xfId="0" applyFont="1" applyFill="1" applyBorder="1" applyAlignment="1" applyProtection="1">
      <alignment horizontal="left" wrapText="1"/>
    </xf>
    <xf numFmtId="0" fontId="3" fillId="0" borderId="0" xfId="0" applyFont="1" applyAlignment="1" applyProtection="1">
      <alignment horizontal="center" vertical="center" wrapText="1"/>
    </xf>
    <xf numFmtId="0" fontId="74" fillId="0" borderId="0" xfId="0" applyFont="1" applyFill="1" applyBorder="1" applyAlignment="1" applyProtection="1">
      <alignment horizontal="right" vertical="center" wrapText="1"/>
    </xf>
    <xf numFmtId="0" fontId="75" fillId="0" borderId="0" xfId="0" applyFont="1" applyFill="1" applyBorder="1" applyAlignment="1" applyProtection="1">
      <alignment horizontal="right" vertical="center" wrapText="1"/>
    </xf>
    <xf numFmtId="0" fontId="92" fillId="0" borderId="6" xfId="0" applyFont="1" applyFill="1" applyBorder="1" applyAlignment="1" applyProtection="1">
      <alignment horizontal="left" vertical="center"/>
    </xf>
    <xf numFmtId="0" fontId="92" fillId="0" borderId="6" xfId="0" applyFont="1" applyFill="1" applyBorder="1" applyAlignment="1" applyProtection="1">
      <alignment horizontal="right" vertical="center"/>
    </xf>
    <xf numFmtId="0" fontId="68" fillId="0" borderId="0" xfId="0" applyFont="1" applyFill="1" applyBorder="1" applyAlignment="1" applyProtection="1"/>
    <xf numFmtId="0" fontId="74" fillId="0" borderId="0" xfId="0" applyFont="1" applyFill="1" applyBorder="1" applyAlignment="1" applyProtection="1">
      <alignment horizontal="center" wrapText="1"/>
    </xf>
    <xf numFmtId="0" fontId="74" fillId="0" borderId="0" xfId="0" applyFont="1" applyAlignment="1" applyProtection="1">
      <alignment wrapText="1"/>
    </xf>
    <xf numFmtId="0" fontId="74" fillId="0" borderId="0" xfId="0" applyFont="1" applyFill="1" applyBorder="1" applyAlignment="1" applyProtection="1">
      <alignment horizontal="left" wrapText="1"/>
    </xf>
    <xf numFmtId="0" fontId="92" fillId="0" borderId="6" xfId="0" applyFont="1" applyFill="1" applyBorder="1" applyAlignment="1" applyProtection="1">
      <alignment horizontal="left" vertical="top"/>
    </xf>
    <xf numFmtId="0" fontId="68" fillId="0" borderId="0" xfId="0" applyFont="1" applyBorder="1" applyAlignment="1" applyProtection="1"/>
    <xf numFmtId="0" fontId="74" fillId="0" borderId="0" xfId="0" applyFont="1" applyFill="1" applyBorder="1" applyAlignment="1" applyProtection="1">
      <alignment horizontal="left"/>
    </xf>
    <xf numFmtId="0" fontId="3" fillId="0" borderId="6" xfId="0" applyFont="1" applyBorder="1" applyAlignment="1" applyProtection="1">
      <alignment horizontal="center" wrapText="1"/>
    </xf>
    <xf numFmtId="0" fontId="23" fillId="2" borderId="0" xfId="0" applyFont="1" applyFill="1" applyBorder="1" applyAlignment="1" applyProtection="1">
      <alignment horizontal="left" vertical="top" wrapText="1"/>
    </xf>
    <xf numFmtId="0" fontId="74" fillId="0" borderId="0" xfId="0" applyFont="1" applyFill="1" applyBorder="1" applyAlignment="1" applyProtection="1">
      <alignment horizontal="center" vertical="top" wrapText="1"/>
    </xf>
    <xf numFmtId="0" fontId="47" fillId="0" borderId="0" xfId="0" applyFont="1" applyBorder="1" applyAlignment="1" applyProtection="1">
      <alignment vertical="top"/>
    </xf>
    <xf numFmtId="0" fontId="74" fillId="0" borderId="0" xfId="0" applyFont="1" applyAlignment="1" applyProtection="1">
      <alignment vertical="top" wrapText="1"/>
    </xf>
    <xf numFmtId="0" fontId="3" fillId="0" borderId="6" xfId="0" applyFont="1" applyBorder="1" applyAlignment="1" applyProtection="1">
      <alignment horizontal="center" vertical="top" wrapText="1"/>
    </xf>
    <xf numFmtId="0" fontId="62" fillId="0" borderId="0" xfId="0" applyFont="1" applyAlignment="1" applyProtection="1">
      <alignment horizontal="right" vertical="center" wrapText="1"/>
    </xf>
    <xf numFmtId="0" fontId="84" fillId="0" borderId="0" xfId="0" applyFont="1" applyAlignment="1" applyProtection="1">
      <alignment horizontal="center" vertical="center" wrapText="1"/>
    </xf>
    <xf numFmtId="0" fontId="21" fillId="2" borderId="0" xfId="0" applyFont="1" applyFill="1" applyBorder="1" applyAlignment="1" applyProtection="1">
      <alignment horizontal="left" vertical="center" wrapText="1"/>
    </xf>
    <xf numFmtId="0" fontId="18" fillId="0" borderId="13" xfId="0" applyFont="1" applyBorder="1" applyAlignment="1" applyProtection="1">
      <alignment horizontal="center" vertical="center" wrapText="1"/>
    </xf>
    <xf numFmtId="0" fontId="20" fillId="0" borderId="5" xfId="0" applyFont="1" applyBorder="1" applyAlignment="1" applyProtection="1">
      <alignment horizontal="right" vertical="top" wrapText="1"/>
    </xf>
    <xf numFmtId="0" fontId="13" fillId="0" borderId="5" xfId="0" applyFont="1" applyBorder="1" applyAlignment="1" applyProtection="1">
      <alignment vertical="top" wrapText="1"/>
    </xf>
    <xf numFmtId="0" fontId="13" fillId="0" borderId="5" xfId="0" applyFont="1" applyBorder="1" applyAlignment="1" applyProtection="1">
      <alignment horizontal="center" vertical="top" wrapText="1"/>
    </xf>
    <xf numFmtId="0" fontId="13" fillId="0" borderId="5"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3" fillId="0" borderId="15" xfId="0" applyFont="1" applyBorder="1" applyAlignment="1" applyProtection="1">
      <alignment horizontal="center" vertical="top" wrapText="1"/>
    </xf>
    <xf numFmtId="0" fontId="21" fillId="2" borderId="0" xfId="0" applyFont="1" applyFill="1" applyBorder="1" applyAlignment="1" applyProtection="1">
      <alignment horizontal="right" vertical="center" wrapText="1"/>
    </xf>
    <xf numFmtId="0" fontId="21" fillId="2" borderId="0" xfId="0" applyFont="1" applyFill="1" applyBorder="1" applyAlignment="1" applyProtection="1">
      <alignment horizontal="center" vertical="center" wrapText="1"/>
    </xf>
    <xf numFmtId="0" fontId="0" fillId="0" borderId="0" xfId="0" applyProtection="1"/>
    <xf numFmtId="0" fontId="0" fillId="0" borderId="0" xfId="0" applyAlignment="1" applyProtection="1">
      <alignment horizontal="right"/>
    </xf>
    <xf numFmtId="0" fontId="0" fillId="0" borderId="0" xfId="0" applyAlignment="1" applyProtection="1">
      <alignment horizontal="center"/>
    </xf>
    <xf numFmtId="0" fontId="93" fillId="0" borderId="0" xfId="0" applyFont="1" applyProtection="1"/>
    <xf numFmtId="0" fontId="16"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center"/>
    </xf>
    <xf numFmtId="0" fontId="7" fillId="2" borderId="0" xfId="0" applyFont="1" applyFill="1" applyAlignment="1" applyProtection="1">
      <alignment horizontal="left"/>
    </xf>
    <xf numFmtId="0" fontId="24" fillId="0" borderId="2" xfId="0" applyFont="1" applyBorder="1" applyAlignment="1" applyProtection="1">
      <alignment horizontal="left"/>
    </xf>
    <xf numFmtId="0" fontId="10" fillId="0" borderId="0" xfId="0" applyFont="1" applyAlignment="1" applyProtection="1">
      <alignment horizontal="left" wrapText="1"/>
    </xf>
    <xf numFmtId="0" fontId="10" fillId="0" borderId="0" xfId="0" applyFont="1" applyAlignment="1" applyProtection="1">
      <alignment wrapText="1"/>
    </xf>
    <xf numFmtId="0" fontId="26" fillId="0" borderId="0" xfId="0" applyFont="1" applyFill="1" applyBorder="1" applyAlignment="1" applyProtection="1">
      <alignment horizontal="left"/>
    </xf>
    <xf numFmtId="0" fontId="13" fillId="0" borderId="0" xfId="0" applyFont="1" applyBorder="1" applyAlignment="1" applyProtection="1">
      <alignment vertical="top" wrapText="1"/>
    </xf>
    <xf numFmtId="0" fontId="13" fillId="0" borderId="0" xfId="0" applyFont="1" applyFill="1" applyBorder="1" applyAlignment="1" applyProtection="1">
      <alignment horizontal="left" vertical="top" wrapText="1"/>
    </xf>
    <xf numFmtId="0" fontId="5" fillId="0" borderId="0" xfId="0" applyFont="1" applyBorder="1" applyAlignment="1" applyProtection="1">
      <alignment vertical="top" wrapText="1"/>
    </xf>
    <xf numFmtId="0" fontId="9" fillId="0" borderId="4" xfId="0" applyFont="1" applyFill="1" applyBorder="1" applyAlignment="1" applyProtection="1"/>
    <xf numFmtId="0" fontId="3" fillId="0" borderId="6" xfId="0" applyFont="1" applyBorder="1" applyAlignment="1" applyProtection="1">
      <alignment wrapText="1"/>
    </xf>
    <xf numFmtId="0" fontId="9" fillId="2" borderId="0" xfId="0" applyFont="1" applyFill="1" applyBorder="1" applyAlignment="1" applyProtection="1">
      <alignment horizontal="left"/>
    </xf>
    <xf numFmtId="0" fontId="69" fillId="2" borderId="0" xfId="0" applyFont="1" applyFill="1" applyAlignment="1" applyProtection="1">
      <alignment horizontal="left" vertical="center"/>
    </xf>
    <xf numFmtId="0" fontId="49" fillId="0" borderId="5" xfId="0" applyFont="1" applyFill="1" applyBorder="1" applyAlignment="1" applyProtection="1">
      <alignment horizontal="center" vertical="center" wrapText="1"/>
    </xf>
    <xf numFmtId="0" fontId="69" fillId="2" borderId="0" xfId="0" applyFont="1" applyFill="1" applyAlignment="1" applyProtection="1">
      <alignment horizontal="left"/>
    </xf>
    <xf numFmtId="0" fontId="18" fillId="0" borderId="5" xfId="0" applyFont="1" applyBorder="1" applyAlignment="1" applyProtection="1">
      <alignment horizontal="center" vertical="center" wrapText="1"/>
    </xf>
    <xf numFmtId="0" fontId="13" fillId="0" borderId="5" xfId="0" applyFont="1" applyBorder="1" applyAlignment="1" applyProtection="1">
      <alignment horizontal="left" vertical="top" wrapText="1"/>
    </xf>
    <xf numFmtId="0" fontId="20" fillId="0" borderId="0" xfId="0" applyFont="1" applyAlignment="1" applyProtection="1">
      <alignment horizontal="right" vertical="top" wrapText="1"/>
    </xf>
    <xf numFmtId="0" fontId="13" fillId="0" borderId="0" xfId="0" applyFont="1" applyBorder="1" applyAlignment="1" applyProtection="1">
      <alignment horizontal="center" vertical="center" wrapText="1"/>
    </xf>
    <xf numFmtId="0" fontId="13" fillId="0" borderId="0" xfId="0" applyFont="1" applyAlignment="1" applyProtection="1">
      <alignment horizontal="center" vertical="top" wrapText="1"/>
    </xf>
    <xf numFmtId="0" fontId="73" fillId="2" borderId="0" xfId="0" applyFont="1" applyFill="1" applyBorder="1" applyAlignment="1" applyProtection="1">
      <alignment horizontal="left" wrapText="1"/>
    </xf>
    <xf numFmtId="0" fontId="72"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xf>
    <xf numFmtId="0" fontId="78" fillId="2" borderId="0" xfId="0" applyFont="1" applyFill="1" applyAlignment="1" applyProtection="1">
      <alignment horizontal="left" vertical="center"/>
    </xf>
    <xf numFmtId="0" fontId="15" fillId="0" borderId="0" xfId="0" applyFont="1" applyFill="1" applyBorder="1" applyAlignment="1" applyProtection="1">
      <alignment horizontal="left" vertical="center"/>
    </xf>
    <xf numFmtId="0" fontId="3" fillId="0" borderId="0" xfId="0" applyFont="1" applyBorder="1" applyAlignment="1" applyProtection="1">
      <alignment horizontal="center" vertical="center" wrapText="1"/>
    </xf>
    <xf numFmtId="0" fontId="15" fillId="0" borderId="0" xfId="0" applyFont="1" applyFill="1" applyBorder="1" applyAlignment="1" applyProtection="1">
      <alignment horizontal="left"/>
    </xf>
    <xf numFmtId="0" fontId="23" fillId="2" borderId="0" xfId="0" applyFont="1" applyFill="1" applyBorder="1" applyAlignment="1" applyProtection="1">
      <alignment horizontal="center" vertical="center" wrapText="1"/>
    </xf>
    <xf numFmtId="0" fontId="3" fillId="0" borderId="0" xfId="0" applyFont="1" applyBorder="1" applyAlignment="1" applyProtection="1">
      <alignment horizontal="left" vertical="top" wrapText="1"/>
    </xf>
    <xf numFmtId="0" fontId="74" fillId="2" borderId="0" xfId="0" applyFont="1" applyFill="1" applyBorder="1" applyAlignment="1" applyProtection="1">
      <alignment horizontal="left" vertical="center" wrapText="1"/>
    </xf>
    <xf numFmtId="0" fontId="23" fillId="2" borderId="0" xfId="0" applyFont="1" applyFill="1" applyBorder="1" applyAlignment="1" applyProtection="1">
      <alignment vertical="center" wrapText="1"/>
    </xf>
    <xf numFmtId="0" fontId="88" fillId="0" borderId="2" xfId="0" applyFont="1" applyFill="1" applyBorder="1" applyAlignment="1" applyProtection="1">
      <alignment horizontal="left"/>
    </xf>
    <xf numFmtId="0" fontId="27" fillId="0" borderId="0" xfId="0" applyFont="1" applyFill="1" applyBorder="1" applyAlignment="1" applyProtection="1">
      <alignment horizontal="left" vertical="top" wrapText="1"/>
    </xf>
    <xf numFmtId="0" fontId="13" fillId="0" borderId="0" xfId="0" applyFont="1" applyFill="1" applyAlignment="1" applyProtection="1">
      <alignment horizontal="left" vertical="top" wrapText="1"/>
    </xf>
    <xf numFmtId="0" fontId="25" fillId="0" borderId="25" xfId="0" applyFont="1" applyFill="1" applyBorder="1" applyAlignment="1" applyProtection="1"/>
    <xf numFmtId="0" fontId="15" fillId="0" borderId="25" xfId="0" applyFont="1" applyFill="1" applyBorder="1" applyAlignment="1" applyProtection="1">
      <alignment horizontal="left"/>
    </xf>
    <xf numFmtId="0" fontId="22" fillId="0" borderId="25" xfId="0" applyFont="1" applyFill="1" applyBorder="1" applyAlignment="1" applyProtection="1">
      <alignment horizontal="left"/>
    </xf>
    <xf numFmtId="0" fontId="22" fillId="0" borderId="25" xfId="0" applyFont="1" applyBorder="1" applyAlignment="1" applyProtection="1">
      <alignment horizontal="left" wrapText="1"/>
    </xf>
    <xf numFmtId="0" fontId="64" fillId="0" borderId="5" xfId="0" applyFont="1" applyFill="1" applyBorder="1" applyAlignment="1" applyProtection="1">
      <alignment horizontal="center" vertical="center" wrapText="1"/>
    </xf>
    <xf numFmtId="0" fontId="89" fillId="0" borderId="5" xfId="0" applyFont="1" applyFill="1" applyBorder="1" applyAlignment="1" applyProtection="1">
      <alignment horizontal="center" vertical="center" wrapText="1"/>
    </xf>
    <xf numFmtId="0" fontId="39" fillId="0" borderId="4" xfId="0" applyFont="1" applyFill="1" applyBorder="1" applyAlignment="1" applyProtection="1"/>
    <xf numFmtId="0" fontId="49" fillId="0" borderId="21" xfId="0" applyFont="1" applyBorder="1" applyAlignment="1" applyProtection="1">
      <alignment horizontal="center" vertical="center" wrapText="1"/>
    </xf>
    <xf numFmtId="0" fontId="49" fillId="0" borderId="23" xfId="0" applyFont="1" applyBorder="1" applyAlignment="1" applyProtection="1">
      <alignment horizontal="center" vertical="center" wrapText="1"/>
    </xf>
    <xf numFmtId="0" fontId="41" fillId="0" borderId="0" xfId="0" applyFont="1" applyFill="1" applyBorder="1" applyAlignment="1" applyProtection="1"/>
    <xf numFmtId="0" fontId="25" fillId="0" borderId="0" xfId="0" applyFont="1" applyFill="1" applyBorder="1" applyAlignment="1" applyProtection="1"/>
    <xf numFmtId="0" fontId="22" fillId="0" borderId="0" xfId="0" applyFont="1" applyFill="1" applyBorder="1" applyAlignment="1" applyProtection="1">
      <alignment horizontal="left"/>
    </xf>
    <xf numFmtId="0" fontId="22" fillId="0" borderId="0" xfId="0" applyFont="1" applyBorder="1" applyAlignment="1" applyProtection="1">
      <alignment horizontal="left" wrapText="1"/>
    </xf>
    <xf numFmtId="0" fontId="13" fillId="0" borderId="5"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13" fillId="0" borderId="0" xfId="0" applyFont="1" applyAlignment="1" applyProtection="1">
      <alignment horizontal="left" vertical="center" wrapText="1"/>
    </xf>
    <xf numFmtId="0" fontId="24" fillId="0" borderId="3" xfId="0" applyFont="1" applyBorder="1" applyAlignment="1" applyProtection="1"/>
    <xf numFmtId="0" fontId="45" fillId="0" borderId="0" xfId="0" applyFont="1" applyFill="1" applyBorder="1" applyAlignment="1" applyProtection="1">
      <alignment horizontal="left" vertical="top"/>
    </xf>
    <xf numFmtId="0" fontId="13" fillId="0" borderId="4" xfId="0" applyFont="1" applyBorder="1" applyAlignment="1" applyProtection="1">
      <alignment vertical="center" wrapText="1"/>
    </xf>
    <xf numFmtId="0" fontId="13" fillId="0" borderId="0" xfId="0" applyFont="1" applyBorder="1" applyAlignment="1" applyProtection="1">
      <alignment vertical="center" wrapText="1"/>
    </xf>
    <xf numFmtId="0" fontId="3" fillId="0" borderId="6" xfId="0" applyFont="1" applyBorder="1" applyAlignment="1" applyProtection="1">
      <alignment vertical="center" wrapText="1"/>
    </xf>
    <xf numFmtId="0" fontId="13" fillId="0" borderId="0" xfId="0" applyFont="1" applyAlignment="1" applyProtection="1">
      <alignment vertical="center" wrapText="1"/>
    </xf>
    <xf numFmtId="0" fontId="9" fillId="0" borderId="0" xfId="0" applyFont="1" applyFill="1" applyBorder="1" applyAlignment="1" applyProtection="1"/>
    <xf numFmtId="0" fontId="39" fillId="0" borderId="0" xfId="0" applyFont="1" applyFill="1" applyBorder="1" applyAlignment="1" applyProtection="1"/>
    <xf numFmtId="0" fontId="14" fillId="5" borderId="31" xfId="0" applyFont="1" applyFill="1" applyBorder="1" applyAlignment="1" applyProtection="1">
      <alignment horizontal="left" vertical="top" wrapText="1"/>
    </xf>
    <xf numFmtId="49" fontId="50" fillId="0" borderId="0" xfId="0" applyNumberFormat="1" applyFont="1" applyFill="1" applyBorder="1" applyAlignment="1" applyProtection="1">
      <alignment horizontal="left" vertical="top" wrapText="1"/>
    </xf>
    <xf numFmtId="0" fontId="13" fillId="0" borderId="39" xfId="0" applyFont="1" applyFill="1" applyBorder="1" applyAlignment="1" applyProtection="1">
      <alignment horizontal="center" vertical="top" wrapText="1"/>
      <protection locked="0"/>
    </xf>
    <xf numFmtId="0" fontId="13" fillId="4" borderId="38" xfId="0" applyFont="1" applyFill="1" applyBorder="1" applyAlignment="1" applyProtection="1">
      <alignment horizontal="center" vertical="top" wrapText="1"/>
      <protection locked="0"/>
    </xf>
    <xf numFmtId="0" fontId="13" fillId="4" borderId="39" xfId="0" applyFont="1" applyFill="1" applyBorder="1" applyAlignment="1" applyProtection="1">
      <alignment horizontal="center" vertical="top" wrapText="1"/>
      <protection locked="0"/>
    </xf>
    <xf numFmtId="0" fontId="13" fillId="4" borderId="40" xfId="0" applyFont="1" applyFill="1" applyBorder="1" applyAlignment="1" applyProtection="1">
      <alignment horizontal="center" vertical="top" wrapText="1"/>
      <protection locked="0"/>
    </xf>
    <xf numFmtId="0" fontId="11" fillId="9" borderId="0" xfId="0" applyFont="1" applyFill="1" applyAlignment="1">
      <alignment horizontal="left"/>
    </xf>
    <xf numFmtId="0" fontId="28" fillId="2" borderId="0" xfId="0" applyFont="1" applyFill="1" applyBorder="1" applyAlignment="1">
      <alignment horizontal="left" vertical="center"/>
    </xf>
    <xf numFmtId="0" fontId="103" fillId="0" borderId="0" xfId="0" applyFont="1" applyFill="1" applyAlignment="1">
      <alignment horizontal="left" vertical="top"/>
    </xf>
    <xf numFmtId="0" fontId="22" fillId="0" borderId="0" xfId="0" applyFont="1" applyFill="1" applyBorder="1" applyAlignment="1" applyProtection="1">
      <alignment horizontal="left" vertical="center"/>
    </xf>
    <xf numFmtId="0" fontId="13" fillId="0" borderId="0" xfId="0" applyFont="1" applyBorder="1" applyAlignment="1" applyProtection="1">
      <alignment horizontal="center" vertical="top" wrapText="1"/>
    </xf>
    <xf numFmtId="0" fontId="75" fillId="0" borderId="0" xfId="0" applyFont="1" applyAlignment="1" applyProtection="1">
      <alignment horizontal="center" vertical="center" wrapText="1"/>
    </xf>
    <xf numFmtId="0" fontId="74" fillId="0" borderId="0" xfId="0" applyFont="1" applyFill="1" applyBorder="1" applyAlignment="1" applyProtection="1">
      <alignment horizontal="left" vertical="center" wrapText="1"/>
    </xf>
    <xf numFmtId="0" fontId="55" fillId="0" borderId="0" xfId="3" applyFill="1" applyBorder="1" applyAlignment="1" applyProtection="1">
      <alignment horizontal="left" vertical="center"/>
    </xf>
    <xf numFmtId="0" fontId="22" fillId="0" borderId="0" xfId="0" applyFont="1" applyFill="1" applyBorder="1" applyAlignment="1" applyProtection="1">
      <alignment horizontal="left" vertical="center" wrapText="1"/>
    </xf>
    <xf numFmtId="0" fontId="74" fillId="0" borderId="0" xfId="0" applyFont="1" applyFill="1" applyBorder="1" applyAlignment="1" applyProtection="1">
      <alignment horizontal="left" vertical="top" wrapText="1"/>
    </xf>
    <xf numFmtId="0" fontId="10" fillId="0" borderId="2" xfId="0" applyFont="1" applyBorder="1" applyAlignment="1" applyProtection="1">
      <alignment horizontal="center" wrapText="1"/>
    </xf>
    <xf numFmtId="0" fontId="58" fillId="0" borderId="0" xfId="0" applyFont="1" applyFill="1" applyBorder="1" applyAlignment="1" applyProtection="1">
      <alignment horizontal="left" vertical="top" wrapText="1"/>
    </xf>
    <xf numFmtId="0" fontId="47" fillId="0" borderId="0" xfId="0" applyFont="1" applyFill="1" applyBorder="1" applyAlignment="1" applyProtection="1">
      <alignment horizontal="right" vertical="center" wrapText="1"/>
    </xf>
    <xf numFmtId="0" fontId="47" fillId="0" borderId="0" xfId="0" applyFont="1" applyFill="1" applyBorder="1" applyAlignment="1" applyProtection="1">
      <alignment horizontal="right" vertical="top" wrapText="1"/>
    </xf>
    <xf numFmtId="0" fontId="9" fillId="2" borderId="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23" fillId="2" borderId="2" xfId="0" applyFont="1" applyFill="1" applyBorder="1" applyAlignment="1" applyProtection="1">
      <alignment horizontal="left" vertical="center" wrapText="1"/>
    </xf>
    <xf numFmtId="0" fontId="57" fillId="0" borderId="0" xfId="0" applyFont="1" applyFill="1" applyBorder="1" applyAlignment="1" applyProtection="1">
      <alignment vertical="top"/>
    </xf>
    <xf numFmtId="0" fontId="83" fillId="0" borderId="0" xfId="0" applyFont="1" applyFill="1" applyBorder="1" applyAlignment="1" applyProtection="1">
      <alignment vertical="center" wrapText="1"/>
    </xf>
    <xf numFmtId="0" fontId="102" fillId="0" borderId="0" xfId="0" applyFont="1" applyFill="1" applyBorder="1" applyAlignment="1" applyProtection="1">
      <alignment horizontal="left" vertical="top"/>
    </xf>
    <xf numFmtId="0" fontId="83" fillId="0" borderId="0" xfId="0" applyFont="1" applyFill="1" applyBorder="1" applyAlignment="1" applyProtection="1">
      <alignment vertical="center"/>
    </xf>
    <xf numFmtId="0" fontId="49" fillId="0" borderId="58" xfId="0" applyFont="1" applyBorder="1" applyAlignment="1" applyProtection="1">
      <alignment horizontal="center" vertical="center" wrapText="1"/>
    </xf>
    <xf numFmtId="0" fontId="58" fillId="0" borderId="23" xfId="0" applyFont="1" applyBorder="1" applyAlignment="1" applyProtection="1">
      <alignment horizontal="center" vertical="center" wrapText="1"/>
      <protection locked="0"/>
    </xf>
    <xf numFmtId="0" fontId="58" fillId="0" borderId="51" xfId="0" applyFont="1" applyBorder="1" applyAlignment="1" applyProtection="1">
      <alignment horizontal="center" vertical="center" wrapText="1"/>
      <protection locked="0"/>
    </xf>
    <xf numFmtId="0" fontId="58" fillId="0" borderId="21" xfId="0" applyFont="1" applyBorder="1" applyAlignment="1" applyProtection="1">
      <alignment horizontal="center" vertical="center" wrapText="1"/>
      <protection locked="0"/>
    </xf>
    <xf numFmtId="0" fontId="58" fillId="0" borderId="56" xfId="0" applyFont="1" applyBorder="1" applyAlignment="1" applyProtection="1">
      <alignment horizontal="center" vertical="center" wrapText="1"/>
      <protection locked="0"/>
    </xf>
    <xf numFmtId="0" fontId="58" fillId="0" borderId="20" xfId="0" applyFont="1" applyBorder="1" applyAlignment="1" applyProtection="1">
      <alignment horizontal="center" vertical="center" wrapText="1"/>
      <protection locked="0"/>
    </xf>
    <xf numFmtId="0" fontId="58" fillId="0" borderId="52" xfId="0" applyFont="1" applyBorder="1" applyAlignment="1" applyProtection="1">
      <alignment horizontal="center" vertical="center" wrapText="1"/>
      <protection locked="0"/>
    </xf>
    <xf numFmtId="0" fontId="58" fillId="0" borderId="50" xfId="0" applyFont="1" applyBorder="1" applyAlignment="1" applyProtection="1">
      <alignment horizontal="center" vertical="center" wrapText="1"/>
      <protection locked="0"/>
    </xf>
    <xf numFmtId="0" fontId="58" fillId="0" borderId="53" xfId="0" applyFont="1" applyBorder="1" applyAlignment="1" applyProtection="1">
      <alignment horizontal="center" vertical="center" wrapText="1"/>
      <protection locked="0"/>
    </xf>
    <xf numFmtId="49" fontId="54" fillId="0" borderId="0" xfId="0" applyNumberFormat="1" applyFont="1" applyFill="1" applyBorder="1" applyAlignment="1" applyProtection="1"/>
    <xf numFmtId="0" fontId="96" fillId="0" borderId="0" xfId="0" applyFont="1" applyBorder="1" applyAlignment="1" applyProtection="1">
      <alignment vertical="center" wrapText="1"/>
    </xf>
    <xf numFmtId="0" fontId="3" fillId="2" borderId="5" xfId="0" applyFont="1" applyFill="1" applyBorder="1" applyAlignment="1" applyProtection="1">
      <alignment horizontal="left" wrapText="1"/>
    </xf>
    <xf numFmtId="0" fontId="96" fillId="2" borderId="5" xfId="0" applyFont="1" applyFill="1" applyBorder="1" applyAlignment="1" applyProtection="1">
      <alignment wrapText="1"/>
    </xf>
    <xf numFmtId="0" fontId="48" fillId="0" borderId="0" xfId="0" applyFont="1" applyFill="1" applyBorder="1" applyAlignment="1" applyProtection="1">
      <alignment vertical="top"/>
    </xf>
    <xf numFmtId="0" fontId="14" fillId="5" borderId="0" xfId="0" applyFont="1" applyFill="1" applyBorder="1" applyAlignment="1" applyProtection="1">
      <alignment horizontal="left" vertical="top" wrapText="1"/>
    </xf>
    <xf numFmtId="0" fontId="14" fillId="5" borderId="31" xfId="0" applyFont="1" applyFill="1" applyBorder="1" applyAlignment="1" applyProtection="1">
      <alignment horizontal="left" vertical="top"/>
    </xf>
    <xf numFmtId="0" fontId="11" fillId="0" borderId="0" xfId="0" applyFont="1" applyFill="1" applyBorder="1" applyAlignment="1">
      <alignment horizontal="left" vertical="top" wrapText="1"/>
    </xf>
    <xf numFmtId="0" fontId="0" fillId="0" borderId="0" xfId="0" applyAlignment="1">
      <alignment wrapText="1"/>
    </xf>
    <xf numFmtId="0" fontId="107" fillId="11" borderId="7" xfId="0" applyFont="1" applyFill="1" applyBorder="1" applyAlignment="1">
      <alignment horizontal="center" vertical="center" wrapText="1"/>
    </xf>
    <xf numFmtId="0" fontId="107" fillId="12" borderId="16" xfId="0" applyFont="1" applyFill="1" applyBorder="1" applyAlignment="1">
      <alignment horizontal="center" vertical="center" wrapText="1"/>
    </xf>
    <xf numFmtId="0" fontId="108" fillId="3" borderId="16" xfId="0" applyFont="1" applyFill="1" applyBorder="1" applyAlignment="1">
      <alignment horizontal="center" vertical="center" wrapText="1"/>
    </xf>
    <xf numFmtId="0" fontId="107" fillId="6" borderId="16" xfId="0" applyFont="1" applyFill="1" applyBorder="1" applyAlignment="1">
      <alignment horizontal="center" vertical="center" wrapText="1"/>
    </xf>
    <xf numFmtId="0" fontId="109" fillId="13" borderId="16" xfId="0" applyFont="1" applyFill="1" applyBorder="1" applyAlignment="1">
      <alignment horizontal="center" vertical="center" wrapText="1"/>
    </xf>
    <xf numFmtId="0" fontId="0" fillId="0" borderId="0" xfId="0" applyAlignment="1">
      <alignment horizontal="center"/>
    </xf>
    <xf numFmtId="0" fontId="90" fillId="5" borderId="59" xfId="0" applyFont="1" applyFill="1" applyBorder="1" applyAlignment="1">
      <alignment horizontal="center" vertical="center"/>
    </xf>
    <xf numFmtId="0" fontId="90" fillId="5" borderId="60" xfId="0" applyFont="1" applyFill="1" applyBorder="1" applyAlignment="1">
      <alignment horizontal="center" vertical="center"/>
    </xf>
    <xf numFmtId="0" fontId="90" fillId="5" borderId="3" xfId="0" applyFont="1" applyFill="1" applyBorder="1" applyAlignment="1">
      <alignment horizontal="center" vertical="center"/>
    </xf>
    <xf numFmtId="0" fontId="11" fillId="0" borderId="1" xfId="0" applyFont="1" applyFill="1" applyBorder="1" applyAlignment="1">
      <alignment horizontal="center" vertical="top"/>
    </xf>
    <xf numFmtId="0" fontId="11" fillId="0" borderId="2" xfId="0" applyFont="1" applyFill="1" applyBorder="1" applyAlignment="1">
      <alignment horizontal="center" vertical="top"/>
    </xf>
    <xf numFmtId="0" fontId="11" fillId="0" borderId="3" xfId="0" applyFont="1" applyFill="1" applyBorder="1" applyAlignment="1">
      <alignment horizontal="center" vertical="top"/>
    </xf>
    <xf numFmtId="0" fontId="56" fillId="8" borderId="0" xfId="0" applyFont="1" applyFill="1" applyBorder="1" applyAlignment="1">
      <alignment horizontal="center" vertical="center"/>
    </xf>
    <xf numFmtId="9" fontId="56" fillId="0" borderId="0" xfId="0" applyNumberFormat="1" applyFont="1" applyFill="1" applyBorder="1" applyAlignment="1">
      <alignment horizontal="center" vertical="center"/>
    </xf>
    <xf numFmtId="9" fontId="0" fillId="0" borderId="0" xfId="1" applyFont="1" applyAlignment="1">
      <alignment horizontal="center"/>
    </xf>
    <xf numFmtId="9" fontId="0" fillId="0" borderId="0" xfId="0" applyNumberFormat="1" applyAlignment="1">
      <alignment horizontal="center"/>
    </xf>
    <xf numFmtId="0" fontId="65" fillId="0" borderId="0" xfId="0" applyFont="1" applyFill="1" applyAlignment="1">
      <alignment horizontal="center" vertical="top" wrapText="1"/>
    </xf>
    <xf numFmtId="0" fontId="103" fillId="0" borderId="0" xfId="0" applyFont="1" applyFill="1" applyAlignment="1">
      <alignment horizontal="left" vertical="center" wrapText="1" indent="11"/>
    </xf>
    <xf numFmtId="0" fontId="65" fillId="0" borderId="0" xfId="0" applyFont="1" applyFill="1" applyBorder="1" applyAlignment="1">
      <alignment horizontal="left" vertical="center" wrapText="1"/>
    </xf>
    <xf numFmtId="0" fontId="103" fillId="0" borderId="0" xfId="0" applyFont="1" applyAlignment="1">
      <alignment vertical="top" wrapText="1"/>
    </xf>
    <xf numFmtId="0" fontId="31" fillId="14" borderId="1" xfId="0" applyFont="1" applyFill="1" applyBorder="1" applyAlignment="1">
      <alignment wrapText="1"/>
    </xf>
    <xf numFmtId="0" fontId="31" fillId="14" borderId="2" xfId="0" applyFont="1" applyFill="1" applyBorder="1" applyAlignment="1">
      <alignment wrapText="1"/>
    </xf>
    <xf numFmtId="0" fontId="32" fillId="14" borderId="3" xfId="0" applyFont="1" applyFill="1" applyBorder="1" applyAlignment="1">
      <alignment horizontal="left" wrapText="1"/>
    </xf>
    <xf numFmtId="0" fontId="29" fillId="14" borderId="4" xfId="0" applyFont="1" applyFill="1" applyBorder="1" applyAlignment="1">
      <alignment vertical="top" wrapText="1"/>
    </xf>
    <xf numFmtId="0" fontId="29" fillId="14" borderId="0" xfId="0" applyFont="1" applyFill="1" applyAlignment="1">
      <alignment vertical="top" wrapText="1"/>
    </xf>
    <xf numFmtId="0" fontId="56" fillId="14" borderId="0" xfId="0" applyFont="1" applyFill="1" applyBorder="1" applyAlignment="1">
      <alignment vertical="center"/>
    </xf>
    <xf numFmtId="0" fontId="43" fillId="14" borderId="0" xfId="0" applyFont="1" applyFill="1"/>
    <xf numFmtId="0" fontId="111" fillId="14" borderId="0" xfId="0" applyFont="1" applyFill="1"/>
    <xf numFmtId="0" fontId="34" fillId="14" borderId="6" xfId="0" applyFont="1" applyFill="1" applyBorder="1" applyAlignment="1">
      <alignment horizontal="left" vertical="center"/>
    </xf>
    <xf numFmtId="0" fontId="81" fillId="14" borderId="0" xfId="0" applyFont="1" applyFill="1" applyBorder="1" applyAlignment="1">
      <alignment horizontal="left" vertical="center"/>
    </xf>
    <xf numFmtId="0" fontId="99" fillId="14" borderId="0" xfId="0" applyFont="1" applyFill="1" applyBorder="1" applyAlignment="1">
      <alignment horizontal="left" vertical="center"/>
    </xf>
    <xf numFmtId="0" fontId="112" fillId="2" borderId="0" xfId="0" applyFont="1" applyFill="1" applyAlignment="1">
      <alignment horizontal="left" vertical="center"/>
    </xf>
    <xf numFmtId="0" fontId="80" fillId="14" borderId="4" xfId="0" applyFont="1" applyFill="1" applyBorder="1" applyAlignment="1">
      <alignment vertical="top" wrapText="1"/>
    </xf>
    <xf numFmtId="0" fontId="113" fillId="14" borderId="0" xfId="0" applyFont="1" applyFill="1"/>
    <xf numFmtId="0" fontId="113" fillId="0" borderId="0" xfId="0" applyFont="1"/>
    <xf numFmtId="0" fontId="115" fillId="2" borderId="0" xfId="0" applyFont="1" applyFill="1" applyAlignment="1">
      <alignment horizontal="left" vertical="center"/>
    </xf>
    <xf numFmtId="0" fontId="116" fillId="14" borderId="4" xfId="0" applyFont="1" applyFill="1" applyBorder="1" applyAlignment="1">
      <alignment vertical="center" wrapText="1"/>
    </xf>
    <xf numFmtId="0" fontId="43" fillId="14" borderId="0" xfId="0" applyFont="1" applyFill="1" applyAlignment="1">
      <alignment vertical="center"/>
    </xf>
    <xf numFmtId="0" fontId="53" fillId="2" borderId="17" xfId="0" applyFont="1" applyFill="1" applyBorder="1" applyAlignment="1">
      <alignment horizontal="center" vertical="center"/>
    </xf>
    <xf numFmtId="0" fontId="53" fillId="2" borderId="14" xfId="0" applyFont="1" applyFill="1" applyBorder="1" applyAlignment="1">
      <alignment horizontal="center" vertical="center" wrapText="1"/>
    </xf>
    <xf numFmtId="0" fontId="53" fillId="2" borderId="14" xfId="0" applyFont="1" applyFill="1" applyBorder="1" applyAlignment="1">
      <alignment vertical="center" wrapText="1"/>
    </xf>
    <xf numFmtId="9" fontId="53" fillId="2" borderId="63" xfId="0" applyNumberFormat="1" applyFont="1" applyFill="1" applyBorder="1" applyAlignment="1">
      <alignment horizontal="center" vertical="center" wrapText="1"/>
    </xf>
    <xf numFmtId="1" fontId="53" fillId="2" borderId="62" xfId="0" applyNumberFormat="1" applyFont="1" applyFill="1" applyBorder="1" applyAlignment="1">
      <alignment horizontal="center" vertical="center" wrapText="1"/>
    </xf>
    <xf numFmtId="0" fontId="43" fillId="0" borderId="0" xfId="0" applyFont="1" applyAlignment="1">
      <alignment vertical="center"/>
    </xf>
    <xf numFmtId="0" fontId="0" fillId="14" borderId="0" xfId="0" applyFill="1"/>
    <xf numFmtId="0" fontId="52" fillId="14" borderId="0" xfId="0" applyFont="1" applyFill="1" applyAlignment="1">
      <alignment horizontal="center" vertical="top"/>
    </xf>
    <xf numFmtId="0" fontId="52" fillId="14" borderId="0" xfId="0" applyFont="1" applyFill="1" applyAlignment="1">
      <alignment vertical="top" wrapText="1"/>
    </xf>
    <xf numFmtId="0" fontId="52" fillId="2" borderId="0" xfId="0" applyFont="1" applyFill="1" applyAlignment="1">
      <alignment horizontal="left" vertical="center" wrapText="1"/>
    </xf>
    <xf numFmtId="9" fontId="52" fillId="14" borderId="45" xfId="0" applyNumberFormat="1" applyFont="1" applyFill="1" applyBorder="1" applyAlignment="1">
      <alignment horizontal="center" vertical="center"/>
    </xf>
    <xf numFmtId="1" fontId="52" fillId="14" borderId="46" xfId="0" applyNumberFormat="1" applyFont="1" applyFill="1" applyBorder="1" applyAlignment="1">
      <alignment horizontal="center" vertical="center"/>
    </xf>
    <xf numFmtId="9" fontId="52" fillId="14" borderId="0" xfId="0" applyNumberFormat="1" applyFont="1" applyFill="1" applyBorder="1" applyAlignment="1">
      <alignment horizontal="center" vertical="center"/>
    </xf>
    <xf numFmtId="0" fontId="52" fillId="14" borderId="65" xfId="0" applyNumberFormat="1" applyFont="1" applyFill="1" applyBorder="1" applyAlignment="1">
      <alignment horizontal="center" vertical="center"/>
    </xf>
    <xf numFmtId="1" fontId="52" fillId="14" borderId="65" xfId="0" applyNumberFormat="1" applyFont="1" applyFill="1" applyBorder="1" applyAlignment="1">
      <alignment horizontal="center" vertical="center"/>
    </xf>
    <xf numFmtId="1" fontId="52" fillId="14" borderId="66" xfId="0" applyNumberFormat="1" applyFont="1" applyFill="1" applyBorder="1" applyAlignment="1">
      <alignment horizontal="center" vertical="center"/>
    </xf>
    <xf numFmtId="0" fontId="52" fillId="14" borderId="1" xfId="0" applyFont="1" applyFill="1" applyBorder="1" applyAlignment="1">
      <alignment horizontal="center" vertical="top"/>
    </xf>
    <xf numFmtId="0" fontId="52" fillId="14" borderId="2" xfId="0" applyFont="1" applyFill="1" applyBorder="1" applyAlignment="1">
      <alignment vertical="top" wrapText="1"/>
    </xf>
    <xf numFmtId="0" fontId="52" fillId="2" borderId="2" xfId="0" applyFont="1" applyFill="1" applyBorder="1" applyAlignment="1">
      <alignment horizontal="left" vertical="center" wrapText="1"/>
    </xf>
    <xf numFmtId="1" fontId="52" fillId="14" borderId="60" xfId="0" applyNumberFormat="1" applyFont="1" applyFill="1" applyBorder="1" applyAlignment="1">
      <alignment horizontal="center" vertical="center"/>
    </xf>
    <xf numFmtId="9" fontId="52" fillId="14" borderId="2" xfId="0" applyNumberFormat="1" applyFont="1" applyFill="1" applyBorder="1" applyAlignment="1">
      <alignment horizontal="center" vertical="center"/>
    </xf>
    <xf numFmtId="0" fontId="52" fillId="14" borderId="67" xfId="0" applyNumberFormat="1" applyFont="1" applyFill="1" applyBorder="1" applyAlignment="1">
      <alignment horizontal="center" vertical="center"/>
    </xf>
    <xf numFmtId="1" fontId="52" fillId="14" borderId="67" xfId="0" applyNumberFormat="1" applyFont="1" applyFill="1" applyBorder="1" applyAlignment="1">
      <alignment horizontal="center" vertical="center"/>
    </xf>
    <xf numFmtId="0" fontId="52" fillId="14" borderId="4" xfId="0" applyFont="1" applyFill="1" applyBorder="1" applyAlignment="1">
      <alignment horizontal="center" vertical="top"/>
    </xf>
    <xf numFmtId="0" fontId="52" fillId="14" borderId="0" xfId="0" applyFont="1" applyFill="1" applyBorder="1" applyAlignment="1">
      <alignment vertical="top" wrapText="1"/>
    </xf>
    <xf numFmtId="0" fontId="52" fillId="2" borderId="0" xfId="0" applyFont="1" applyFill="1" applyBorder="1" applyAlignment="1">
      <alignment horizontal="left" vertical="center" wrapText="1"/>
    </xf>
    <xf numFmtId="0" fontId="52" fillId="14" borderId="13" xfId="0" applyFont="1" applyFill="1" applyBorder="1" applyAlignment="1">
      <alignment horizontal="center" vertical="top"/>
    </xf>
    <xf numFmtId="0" fontId="52" fillId="14" borderId="5" xfId="0" applyFont="1" applyFill="1" applyBorder="1" applyAlignment="1">
      <alignment vertical="top" wrapText="1"/>
    </xf>
    <xf numFmtId="0" fontId="52" fillId="2" borderId="5" xfId="0" applyFont="1" applyFill="1" applyBorder="1" applyAlignment="1">
      <alignment horizontal="left" vertical="center" wrapText="1"/>
    </xf>
    <xf numFmtId="1" fontId="52" fillId="14" borderId="68" xfId="0" applyNumberFormat="1" applyFont="1" applyFill="1" applyBorder="1" applyAlignment="1">
      <alignment horizontal="center" vertical="center"/>
    </xf>
    <xf numFmtId="9" fontId="52" fillId="14" borderId="5" xfId="0" applyNumberFormat="1" applyFont="1" applyFill="1" applyBorder="1" applyAlignment="1">
      <alignment horizontal="center" vertical="center"/>
    </xf>
    <xf numFmtId="0" fontId="52" fillId="14" borderId="69" xfId="0" applyNumberFormat="1" applyFont="1" applyFill="1" applyBorder="1" applyAlignment="1">
      <alignment horizontal="center" vertical="center"/>
    </xf>
    <xf numFmtId="1" fontId="52" fillId="14" borderId="69" xfId="0" applyNumberFormat="1" applyFont="1" applyFill="1" applyBorder="1" applyAlignment="1">
      <alignment horizontal="center" vertical="center"/>
    </xf>
    <xf numFmtId="0" fontId="52" fillId="14" borderId="2" xfId="0" applyFont="1" applyFill="1" applyBorder="1" applyAlignment="1">
      <alignment horizontal="center" vertical="top"/>
    </xf>
    <xf numFmtId="0" fontId="52" fillId="14" borderId="0" xfId="0" applyFont="1" applyFill="1" applyBorder="1" applyAlignment="1">
      <alignment horizontal="center" vertical="top"/>
    </xf>
    <xf numFmtId="0" fontId="52" fillId="14" borderId="5" xfId="0" applyFont="1" applyFill="1" applyBorder="1" applyAlignment="1">
      <alignment horizontal="center" vertical="top"/>
    </xf>
    <xf numFmtId="0" fontId="29" fillId="14" borderId="0" xfId="0" applyFont="1" applyFill="1" applyBorder="1" applyAlignment="1">
      <alignment vertical="top" wrapText="1"/>
    </xf>
    <xf numFmtId="0" fontId="36" fillId="14" borderId="13" xfId="0" applyFont="1" applyFill="1" applyBorder="1" applyAlignment="1">
      <alignment horizontal="center" vertical="center" wrapText="1"/>
    </xf>
    <xf numFmtId="0" fontId="36" fillId="14" borderId="5" xfId="0" applyFont="1" applyFill="1" applyBorder="1" applyAlignment="1">
      <alignment horizontal="center" vertical="center" wrapText="1"/>
    </xf>
    <xf numFmtId="0" fontId="29" fillId="14" borderId="15" xfId="0" applyFont="1" applyFill="1" applyBorder="1" applyAlignment="1">
      <alignment horizontal="center" vertical="top" wrapText="1"/>
    </xf>
    <xf numFmtId="0" fontId="43" fillId="0" borderId="0" xfId="0" applyFont="1"/>
    <xf numFmtId="0" fontId="111" fillId="0" borderId="0" xfId="0" applyFont="1"/>
    <xf numFmtId="0" fontId="90" fillId="5" borderId="0" xfId="0" applyFont="1" applyFill="1" applyBorder="1" applyAlignment="1">
      <alignment horizontal="left" vertical="center"/>
    </xf>
    <xf numFmtId="0" fontId="90" fillId="5" borderId="0" xfId="0" applyFont="1" applyFill="1" applyBorder="1" applyAlignment="1">
      <alignment horizontal="center" vertical="center"/>
    </xf>
    <xf numFmtId="9" fontId="13" fillId="4" borderId="38" xfId="0" applyNumberFormat="1" applyFont="1" applyFill="1" applyBorder="1" applyAlignment="1" applyProtection="1">
      <alignment horizontal="center" vertical="top" wrapText="1"/>
      <protection locked="0"/>
    </xf>
    <xf numFmtId="9" fontId="13" fillId="0" borderId="39" xfId="0" applyNumberFormat="1" applyFont="1" applyFill="1" applyBorder="1" applyAlignment="1" applyProtection="1">
      <alignment horizontal="center" vertical="top" wrapText="1"/>
      <protection locked="0"/>
    </xf>
    <xf numFmtId="9" fontId="13" fillId="4" borderId="39" xfId="0" applyNumberFormat="1" applyFont="1" applyFill="1" applyBorder="1" applyAlignment="1" applyProtection="1">
      <alignment horizontal="center" vertical="top" wrapText="1"/>
      <protection locked="0"/>
    </xf>
    <xf numFmtId="0" fontId="117" fillId="0" borderId="0" xfId="0" applyFont="1" applyFill="1"/>
    <xf numFmtId="9" fontId="11" fillId="0" borderId="0" xfId="1" applyFont="1" applyFill="1" applyAlignment="1">
      <alignment horizontal="center"/>
    </xf>
    <xf numFmtId="0" fontId="11" fillId="0" borderId="0" xfId="0" applyFont="1" applyFill="1" applyAlignment="1">
      <alignment horizontal="center"/>
    </xf>
    <xf numFmtId="0" fontId="46" fillId="0" borderId="0" xfId="0" applyFont="1" applyFill="1" applyBorder="1" applyAlignment="1" applyProtection="1">
      <alignment horizontal="left" vertical="center" wrapText="1"/>
    </xf>
    <xf numFmtId="0" fontId="11" fillId="14" borderId="0" xfId="0" applyFont="1" applyFill="1" applyBorder="1" applyAlignment="1">
      <alignment horizontal="center" vertical="top"/>
    </xf>
    <xf numFmtId="0" fontId="90" fillId="14" borderId="0" xfId="0" applyFont="1" applyFill="1" applyBorder="1" applyAlignment="1">
      <alignment vertical="center"/>
    </xf>
    <xf numFmtId="0" fontId="101" fillId="14" borderId="0" xfId="0" applyFont="1" applyFill="1" applyAlignment="1">
      <alignment horizontal="left" vertical="top" wrapText="1"/>
    </xf>
    <xf numFmtId="0" fontId="119" fillId="14" borderId="0" xfId="0" applyFont="1" applyFill="1" applyBorder="1" applyAlignment="1" applyProtection="1">
      <alignment horizontal="left" vertical="center" wrapText="1"/>
    </xf>
    <xf numFmtId="0" fontId="119" fillId="14" borderId="6" xfId="0" applyFont="1" applyFill="1" applyBorder="1" applyAlignment="1" applyProtection="1">
      <alignment horizontal="left" vertical="top" wrapText="1"/>
    </xf>
    <xf numFmtId="0" fontId="119" fillId="14" borderId="4" xfId="0" applyFont="1" applyFill="1" applyBorder="1" applyAlignment="1" applyProtection="1">
      <alignment horizontal="left" vertical="center" wrapText="1"/>
    </xf>
    <xf numFmtId="0" fontId="21" fillId="14" borderId="0" xfId="0" applyFont="1" applyFill="1" applyBorder="1" applyAlignment="1" applyProtection="1">
      <alignment horizontal="left" vertical="center" wrapText="1"/>
    </xf>
    <xf numFmtId="0" fontId="18" fillId="0" borderId="0" xfId="0" applyFont="1" applyBorder="1" applyAlignment="1" applyProtection="1">
      <alignment horizontal="center" vertical="center" wrapText="1"/>
    </xf>
    <xf numFmtId="0" fontId="23" fillId="14" borderId="0" xfId="0" applyFont="1" applyFill="1" applyBorder="1" applyAlignment="1" applyProtection="1">
      <alignment horizontal="left" vertical="center" wrapText="1"/>
    </xf>
    <xf numFmtId="0" fontId="119" fillId="2" borderId="14" xfId="0" applyFont="1" applyFill="1" applyBorder="1" applyAlignment="1" applyProtection="1">
      <alignment horizontal="left" vertical="center" wrapText="1"/>
    </xf>
    <xf numFmtId="0" fontId="119" fillId="2" borderId="14" xfId="0" applyFont="1" applyFill="1" applyBorder="1" applyAlignment="1" applyProtection="1">
      <alignment horizontal="left" vertical="top" wrapText="1"/>
    </xf>
    <xf numFmtId="0" fontId="9" fillId="14" borderId="0" xfId="0" applyFont="1" applyFill="1" applyBorder="1" applyAlignment="1" applyProtection="1">
      <alignment horizontal="left"/>
    </xf>
    <xf numFmtId="0" fontId="57" fillId="0" borderId="0" xfId="0" applyNumberFormat="1" applyFont="1" applyFill="1" applyBorder="1" applyAlignment="1" applyProtection="1"/>
    <xf numFmtId="0" fontId="3" fillId="0" borderId="4" xfId="0" applyFont="1" applyBorder="1" applyAlignment="1" applyProtection="1">
      <alignment horizontal="left" vertical="top" wrapText="1"/>
    </xf>
    <xf numFmtId="0" fontId="23" fillId="14" borderId="4" xfId="0" applyFont="1" applyFill="1" applyBorder="1" applyAlignment="1" applyProtection="1">
      <alignment horizontal="left" vertical="center" wrapText="1"/>
    </xf>
    <xf numFmtId="0" fontId="23" fillId="14" borderId="6" xfId="0" applyFont="1" applyFill="1" applyBorder="1" applyAlignment="1" applyProtection="1">
      <alignment horizontal="left" vertical="center" wrapText="1"/>
    </xf>
    <xf numFmtId="0" fontId="13" fillId="0" borderId="6" xfId="0" applyFont="1" applyBorder="1" applyAlignment="1" applyProtection="1">
      <alignment vertical="top" wrapText="1"/>
    </xf>
    <xf numFmtId="0" fontId="9" fillId="14" borderId="4" xfId="0" applyFont="1" applyFill="1" applyBorder="1" applyAlignment="1" applyProtection="1">
      <alignment horizontal="left"/>
    </xf>
    <xf numFmtId="0" fontId="21" fillId="14" borderId="4" xfId="0" applyFont="1" applyFill="1" applyBorder="1" applyAlignment="1" applyProtection="1">
      <alignment horizontal="left" vertical="center" wrapText="1"/>
    </xf>
    <xf numFmtId="0" fontId="21" fillId="14" borderId="6" xfId="0" applyFont="1" applyFill="1" applyBorder="1" applyAlignment="1" applyProtection="1">
      <alignment horizontal="left" vertical="center" wrapText="1"/>
    </xf>
    <xf numFmtId="0" fontId="28" fillId="2" borderId="0" xfId="0" applyFont="1" applyFill="1" applyBorder="1" applyAlignment="1">
      <alignment horizontal="left"/>
    </xf>
    <xf numFmtId="0" fontId="34" fillId="0" borderId="4" xfId="0" applyFont="1" applyBorder="1" applyAlignment="1">
      <alignment wrapText="1"/>
    </xf>
    <xf numFmtId="0" fontId="34" fillId="0" borderId="0" xfId="0" applyFont="1" applyBorder="1" applyAlignment="1">
      <alignment wrapText="1"/>
    </xf>
    <xf numFmtId="0" fontId="60" fillId="0" borderId="5" xfId="0" applyFont="1" applyFill="1" applyBorder="1" applyAlignment="1">
      <alignment wrapText="1"/>
    </xf>
    <xf numFmtId="0" fontId="34" fillId="0" borderId="6" xfId="0" applyFont="1" applyFill="1" applyBorder="1" applyAlignment="1">
      <alignment horizontal="left" wrapText="1"/>
    </xf>
    <xf numFmtId="0" fontId="28" fillId="0" borderId="0" xfId="0" applyFont="1" applyFill="1" applyBorder="1" applyAlignment="1">
      <alignment horizontal="left"/>
    </xf>
    <xf numFmtId="0" fontId="94" fillId="0" borderId="0" xfId="0" applyFont="1" applyBorder="1" applyAlignment="1">
      <alignment wrapText="1"/>
    </xf>
    <xf numFmtId="0" fontId="29" fillId="0" borderId="0" xfId="0" applyFont="1" applyBorder="1" applyAlignment="1">
      <alignment wrapText="1"/>
    </xf>
    <xf numFmtId="0" fontId="85" fillId="0" borderId="0" xfId="0" applyFont="1" applyFill="1" applyAlignment="1">
      <alignment vertical="center" wrapText="1"/>
    </xf>
    <xf numFmtId="0" fontId="60" fillId="0" borderId="5" xfId="0" applyFont="1" applyFill="1" applyBorder="1" applyAlignment="1">
      <alignment horizontal="center" textRotation="90" wrapText="1"/>
    </xf>
    <xf numFmtId="0" fontId="65" fillId="0" borderId="5" xfId="0" applyFont="1" applyBorder="1" applyAlignment="1">
      <alignment horizontal="center" vertical="center" wrapText="1"/>
    </xf>
    <xf numFmtId="0" fontId="65" fillId="0" borderId="5" xfId="0" applyFont="1" applyBorder="1" applyAlignment="1">
      <alignment vertical="top" wrapText="1"/>
    </xf>
    <xf numFmtId="0" fontId="85" fillId="0" borderId="70" xfId="0" applyFont="1" applyFill="1" applyBorder="1" applyAlignment="1">
      <alignment horizontal="center" vertical="center" wrapText="1"/>
    </xf>
    <xf numFmtId="0" fontId="65" fillId="0" borderId="0" xfId="0" applyFont="1" applyBorder="1" applyAlignment="1">
      <alignment vertical="top"/>
    </xf>
    <xf numFmtId="0" fontId="60" fillId="0" borderId="0" xfId="0" applyFont="1" applyFill="1" applyBorder="1" applyAlignment="1">
      <alignment vertical="center"/>
    </xf>
    <xf numFmtId="0" fontId="31" fillId="0" borderId="2" xfId="0" applyFont="1" applyBorder="1" applyAlignment="1">
      <alignment horizontal="center" wrapText="1"/>
    </xf>
    <xf numFmtId="0" fontId="60" fillId="0" borderId="0" xfId="0" applyFont="1" applyFill="1" applyBorder="1" applyAlignment="1">
      <alignment horizontal="center" vertical="center" wrapText="1"/>
    </xf>
    <xf numFmtId="0" fontId="63" fillId="0" borderId="0" xfId="0" applyFont="1" applyAlignment="1">
      <alignment horizontal="center" vertical="center" wrapText="1"/>
    </xf>
    <xf numFmtId="0" fontId="29" fillId="0" borderId="5" xfId="0" applyFont="1" applyBorder="1" applyAlignment="1">
      <alignment horizontal="center" vertical="top" wrapText="1"/>
    </xf>
    <xf numFmtId="0" fontId="120" fillId="0" borderId="0" xfId="0" applyFont="1" applyFill="1" applyBorder="1" applyAlignment="1">
      <alignment horizontal="center" vertical="center" wrapText="1"/>
    </xf>
    <xf numFmtId="0" fontId="121" fillId="0"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63" fillId="0" borderId="0" xfId="0" applyFont="1" applyBorder="1" applyAlignment="1">
      <alignment horizontal="center" vertical="top" wrapText="1"/>
    </xf>
    <xf numFmtId="0" fontId="63" fillId="0" borderId="0" xfId="0" applyFont="1" applyBorder="1" applyAlignment="1">
      <alignment horizontal="center" vertical="center" wrapText="1"/>
    </xf>
    <xf numFmtId="0" fontId="63" fillId="0" borderId="0" xfId="0" applyFont="1" applyBorder="1" applyAlignment="1">
      <alignment horizontal="center" vertical="center"/>
    </xf>
    <xf numFmtId="0" fontId="75" fillId="0" borderId="0" xfId="0" applyFont="1" applyAlignment="1" applyProtection="1">
      <alignment vertical="center" wrapText="1"/>
    </xf>
    <xf numFmtId="0" fontId="103" fillId="0" borderId="4" xfId="0" applyFont="1" applyFill="1" applyBorder="1" applyAlignment="1">
      <alignment horizontal="center" vertical="top" wrapText="1"/>
    </xf>
    <xf numFmtId="0" fontId="85" fillId="0" borderId="0" xfId="0" applyFont="1" applyFill="1" applyAlignment="1">
      <alignment horizontal="center" vertical="center"/>
    </xf>
    <xf numFmtId="0" fontId="36" fillId="0" borderId="0" xfId="0" applyFont="1" applyAlignment="1">
      <alignment vertical="top" wrapText="1"/>
    </xf>
    <xf numFmtId="0" fontId="122" fillId="0" borderId="0" xfId="0" applyFont="1" applyAlignment="1">
      <alignment vertical="top" wrapText="1"/>
    </xf>
    <xf numFmtId="0" fontId="36" fillId="0" borderId="0" xfId="0" applyFont="1" applyAlignment="1">
      <alignment horizontal="center" wrapText="1"/>
    </xf>
    <xf numFmtId="0" fontId="36" fillId="0" borderId="0" xfId="0" applyFont="1" applyAlignment="1">
      <alignment horizontal="center" vertical="center" wrapText="1"/>
    </xf>
    <xf numFmtId="1" fontId="11" fillId="0" borderId="0" xfId="1" applyNumberFormat="1" applyFont="1" applyAlignment="1">
      <alignment horizontal="center"/>
    </xf>
    <xf numFmtId="1" fontId="90" fillId="5" borderId="0" xfId="0" applyNumberFormat="1" applyFont="1" applyFill="1" applyBorder="1" applyAlignment="1">
      <alignment horizontal="center" vertical="center"/>
    </xf>
    <xf numFmtId="1" fontId="11" fillId="0" borderId="0" xfId="0" applyNumberFormat="1" applyFont="1"/>
    <xf numFmtId="1" fontId="123" fillId="5" borderId="0" xfId="0" applyNumberFormat="1" applyFont="1" applyFill="1"/>
    <xf numFmtId="9" fontId="90" fillId="5" borderId="0" xfId="1" applyFont="1" applyFill="1" applyBorder="1" applyAlignment="1">
      <alignment horizontal="center" vertical="center"/>
    </xf>
    <xf numFmtId="0" fontId="90" fillId="5" borderId="36" xfId="0" applyFont="1" applyFill="1" applyBorder="1" applyAlignment="1">
      <alignment horizontal="center" vertical="center"/>
    </xf>
    <xf numFmtId="0" fontId="90" fillId="14" borderId="0" xfId="0" applyFont="1" applyFill="1" applyBorder="1" applyAlignment="1">
      <alignment horizontal="center" vertical="center"/>
    </xf>
    <xf numFmtId="0" fontId="12" fillId="0" borderId="0" xfId="0" applyFont="1"/>
    <xf numFmtId="0" fontId="86" fillId="0" borderId="0" xfId="0" applyFont="1" applyAlignment="1">
      <alignment vertical="top" wrapText="1"/>
    </xf>
    <xf numFmtId="0" fontId="124" fillId="0" borderId="0" xfId="0" applyFont="1" applyAlignment="1">
      <alignment horizontal="center" vertical="center" wrapText="1"/>
    </xf>
    <xf numFmtId="0" fontId="116" fillId="0" borderId="0" xfId="0" applyFont="1" applyAlignment="1">
      <alignment vertical="top" wrapText="1"/>
    </xf>
    <xf numFmtId="0" fontId="116" fillId="0" borderId="0" xfId="0" applyFont="1" applyAlignment="1">
      <alignment horizontal="center" vertical="top" wrapText="1"/>
    </xf>
    <xf numFmtId="0" fontId="116" fillId="0" borderId="0" xfId="0" applyFont="1" applyAlignment="1">
      <alignment horizontal="center" vertical="center" wrapText="1"/>
    </xf>
    <xf numFmtId="0" fontId="116" fillId="0" borderId="0" xfId="0" applyFont="1" applyFill="1" applyBorder="1" applyAlignment="1">
      <alignment horizontal="center" vertical="top" wrapText="1"/>
    </xf>
    <xf numFmtId="0" fontId="121" fillId="20" borderId="0" xfId="0" applyFont="1" applyFill="1" applyAlignment="1">
      <alignment horizontal="center" vertical="center" wrapText="1"/>
    </xf>
    <xf numFmtId="0" fontId="125" fillId="0" borderId="0" xfId="0" applyFont="1" applyAlignment="1">
      <alignment horizontal="center" vertical="center" wrapText="1"/>
    </xf>
    <xf numFmtId="0" fontId="126" fillId="0" borderId="0" xfId="0" applyFont="1" applyAlignment="1">
      <alignment vertical="top" wrapText="1"/>
    </xf>
    <xf numFmtId="0" fontId="10" fillId="14" borderId="1" xfId="0" applyFont="1" applyFill="1" applyBorder="1" applyAlignment="1" applyProtection="1">
      <alignment wrapText="1"/>
    </xf>
    <xf numFmtId="0" fontId="88" fillId="14" borderId="2" xfId="0" applyFont="1" applyFill="1" applyBorder="1" applyAlignment="1" applyProtection="1">
      <alignment horizontal="left"/>
    </xf>
    <xf numFmtId="0" fontId="8" fillId="14" borderId="3" xfId="0" applyFont="1" applyFill="1" applyBorder="1" applyAlignment="1" applyProtection="1">
      <alignment horizontal="left" wrapText="1"/>
    </xf>
    <xf numFmtId="0" fontId="9" fillId="14" borderId="4" xfId="0" applyFont="1" applyFill="1" applyBorder="1" applyAlignment="1" applyProtection="1"/>
    <xf numFmtId="0" fontId="3" fillId="14" borderId="6" xfId="0" applyFont="1" applyFill="1" applyBorder="1" applyAlignment="1" applyProtection="1">
      <alignment wrapText="1"/>
    </xf>
    <xf numFmtId="0" fontId="18" fillId="14" borderId="13" xfId="0" applyFont="1" applyFill="1" applyBorder="1" applyAlignment="1" applyProtection="1">
      <alignment horizontal="center" vertical="center" wrapText="1"/>
    </xf>
    <xf numFmtId="0" fontId="18" fillId="14" borderId="5" xfId="0" applyFont="1" applyFill="1" applyBorder="1" applyAlignment="1" applyProtection="1">
      <alignment horizontal="center" vertical="center" wrapText="1"/>
    </xf>
    <xf numFmtId="0" fontId="20" fillId="14" borderId="5" xfId="0" applyFont="1" applyFill="1" applyBorder="1" applyAlignment="1" applyProtection="1">
      <alignment horizontal="right" vertical="top" wrapText="1"/>
    </xf>
    <xf numFmtId="0" fontId="13" fillId="14" borderId="15" xfId="0" applyFont="1" applyFill="1" applyBorder="1" applyAlignment="1" applyProtection="1">
      <alignment horizontal="center" vertical="top" wrapText="1"/>
    </xf>
    <xf numFmtId="0" fontId="49" fillId="14" borderId="32" xfId="0" applyFont="1" applyFill="1" applyBorder="1" applyAlignment="1" applyProtection="1">
      <alignment horizontal="left" vertical="center"/>
    </xf>
    <xf numFmtId="0" fontId="9" fillId="2" borderId="0" xfId="0" applyFont="1" applyFill="1" applyAlignment="1" applyProtection="1">
      <alignment horizontal="left"/>
      <protection locked="0"/>
    </xf>
    <xf numFmtId="0" fontId="39" fillId="14" borderId="4" xfId="0" applyFont="1" applyFill="1" applyBorder="1" applyAlignment="1" applyProtection="1">
      <protection locked="0"/>
    </xf>
    <xf numFmtId="0" fontId="3" fillId="14" borderId="6" xfId="0" applyFont="1" applyFill="1" applyBorder="1" applyAlignment="1" applyProtection="1">
      <alignment wrapText="1"/>
      <protection locked="0"/>
    </xf>
    <xf numFmtId="0" fontId="9" fillId="2" borderId="0" xfId="0" applyFont="1" applyFill="1" applyBorder="1" applyAlignment="1" applyProtection="1">
      <alignment horizontal="left"/>
      <protection locked="0"/>
    </xf>
    <xf numFmtId="0" fontId="0" fillId="14" borderId="0" xfId="0" applyFill="1" applyProtection="1">
      <protection locked="0"/>
    </xf>
    <xf numFmtId="0" fontId="3" fillId="14" borderId="17" xfId="0" applyFont="1" applyFill="1" applyBorder="1" applyAlignment="1" applyProtection="1">
      <alignment vertical="center" wrapText="1"/>
      <protection locked="0"/>
    </xf>
    <xf numFmtId="14" fontId="3" fillId="14" borderId="54" xfId="0" applyNumberFormat="1" applyFont="1" applyFill="1" applyBorder="1" applyAlignment="1" applyProtection="1">
      <alignment horizontal="center" vertical="center" wrapText="1"/>
      <protection locked="0"/>
    </xf>
    <xf numFmtId="0" fontId="3" fillId="14" borderId="18" xfId="0" applyFont="1" applyFill="1" applyBorder="1" applyAlignment="1" applyProtection="1">
      <alignment vertical="center" wrapText="1"/>
      <protection locked="0"/>
    </xf>
    <xf numFmtId="0" fontId="3" fillId="14" borderId="54" xfId="0" applyFont="1" applyFill="1" applyBorder="1" applyAlignment="1" applyProtection="1">
      <alignment horizontal="center" vertical="center" wrapText="1"/>
      <protection locked="0"/>
    </xf>
    <xf numFmtId="0" fontId="0" fillId="14" borderId="1" xfId="0" applyFill="1" applyBorder="1"/>
    <xf numFmtId="0" fontId="0" fillId="14" borderId="2" xfId="0" applyFill="1" applyBorder="1"/>
    <xf numFmtId="0" fontId="0" fillId="14" borderId="3" xfId="0" applyFill="1" applyBorder="1"/>
    <xf numFmtId="0" fontId="0" fillId="14" borderId="4" xfId="0" applyFill="1" applyBorder="1"/>
    <xf numFmtId="0" fontId="0" fillId="14" borderId="0" xfId="0" applyFill="1" applyBorder="1"/>
    <xf numFmtId="0" fontId="0" fillId="14" borderId="6" xfId="0" applyFill="1" applyBorder="1"/>
    <xf numFmtId="0" fontId="0" fillId="14" borderId="13" xfId="0" applyFill="1" applyBorder="1"/>
    <xf numFmtId="0" fontId="0" fillId="14" borderId="5" xfId="0" applyFill="1" applyBorder="1"/>
    <xf numFmtId="0" fontId="0" fillId="14" borderId="15" xfId="0" applyFill="1" applyBorder="1"/>
    <xf numFmtId="0" fontId="128" fillId="0" borderId="5" xfId="0" applyFont="1" applyBorder="1" applyAlignment="1">
      <alignment horizontal="center" wrapText="1"/>
    </xf>
    <xf numFmtId="0" fontId="129" fillId="0" borderId="14" xfId="0" applyFont="1" applyFill="1" applyBorder="1" applyAlignment="1">
      <alignment wrapText="1"/>
    </xf>
    <xf numFmtId="0" fontId="130" fillId="0" borderId="0" xfId="0" applyFont="1" applyAlignment="1">
      <alignment horizontal="left" vertical="center"/>
    </xf>
    <xf numFmtId="0" fontId="94" fillId="2" borderId="0" xfId="0" applyFont="1" applyFill="1" applyAlignment="1">
      <alignment vertical="top" wrapText="1"/>
    </xf>
    <xf numFmtId="0" fontId="29" fillId="2" borderId="0" xfId="0" applyFont="1" applyFill="1" applyAlignment="1">
      <alignment vertical="top" wrapText="1"/>
    </xf>
    <xf numFmtId="0" fontId="128" fillId="14" borderId="17" xfId="0" applyFont="1" applyFill="1" applyBorder="1" applyAlignment="1">
      <alignment horizontal="center" vertical="center" wrapText="1"/>
    </xf>
    <xf numFmtId="0" fontId="29" fillId="22" borderId="14" xfId="0" applyFont="1" applyFill="1" applyBorder="1" applyAlignment="1">
      <alignment vertical="top" wrapText="1"/>
    </xf>
    <xf numFmtId="0" fontId="29" fillId="6" borderId="14" xfId="0" applyFont="1" applyFill="1" applyBorder="1" applyAlignment="1">
      <alignment vertical="top" wrapText="1"/>
    </xf>
    <xf numFmtId="0" fontId="29" fillId="23" borderId="14" xfId="0" applyFont="1" applyFill="1" applyBorder="1" applyAlignment="1">
      <alignment vertical="top" wrapText="1"/>
    </xf>
    <xf numFmtId="0" fontId="29" fillId="21" borderId="14" xfId="0" applyFont="1" applyFill="1" applyBorder="1" applyAlignment="1">
      <alignment vertical="top" wrapText="1"/>
    </xf>
    <xf numFmtId="0" fontId="29" fillId="13" borderId="18" xfId="0" applyFont="1" applyFill="1" applyBorder="1" applyAlignment="1">
      <alignment vertical="top" wrapText="1"/>
    </xf>
    <xf numFmtId="0" fontId="56" fillId="0" borderId="17" xfId="0" applyFont="1" applyFill="1" applyBorder="1" applyAlignment="1">
      <alignment vertical="center"/>
    </xf>
    <xf numFmtId="0" fontId="34" fillId="22" borderId="14" xfId="0" applyFont="1" applyFill="1" applyBorder="1" applyAlignment="1">
      <alignment vertical="top" wrapText="1"/>
    </xf>
    <xf numFmtId="0" fontId="34" fillId="6" borderId="14" xfId="0" applyFont="1" applyFill="1" applyBorder="1" applyAlignment="1">
      <alignment vertical="top" wrapText="1"/>
    </xf>
    <xf numFmtId="0" fontId="34" fillId="23" borderId="14" xfId="0" applyFont="1" applyFill="1" applyBorder="1" applyAlignment="1">
      <alignment vertical="top" wrapText="1"/>
    </xf>
    <xf numFmtId="0" fontId="34" fillId="21" borderId="14" xfId="0" applyFont="1" applyFill="1" applyBorder="1" applyAlignment="1">
      <alignment vertical="top" wrapText="1"/>
    </xf>
    <xf numFmtId="0" fontId="34" fillId="13" borderId="18" xfId="0" applyFont="1" applyFill="1" applyBorder="1" applyAlignment="1">
      <alignment vertical="top" wrapText="1"/>
    </xf>
    <xf numFmtId="0" fontId="65" fillId="0" borderId="0" xfId="0" applyFont="1" applyAlignment="1">
      <alignment vertical="top" wrapText="1"/>
    </xf>
    <xf numFmtId="0" fontId="32" fillId="0" borderId="8" xfId="0" applyFont="1" applyFill="1" applyBorder="1" applyAlignment="1">
      <alignment wrapText="1"/>
    </xf>
    <xf numFmtId="0" fontId="58" fillId="2" borderId="5" xfId="0" applyFont="1" applyFill="1" applyBorder="1" applyAlignment="1" applyProtection="1">
      <alignment horizontal="left" vertical="top" wrapText="1"/>
    </xf>
    <xf numFmtId="0" fontId="58" fillId="0" borderId="1" xfId="0" applyFont="1" applyFill="1" applyBorder="1" applyAlignment="1" applyProtection="1">
      <alignment horizontal="left" vertical="top" wrapText="1"/>
    </xf>
    <xf numFmtId="0" fontId="47" fillId="0" borderId="8" xfId="0" applyFont="1" applyFill="1" applyBorder="1" applyAlignment="1" applyProtection="1">
      <alignment horizontal="center" vertical="center" wrapText="1"/>
    </xf>
    <xf numFmtId="0" fontId="47" fillId="0" borderId="4" xfId="0" applyFont="1" applyFill="1" applyBorder="1" applyAlignment="1" applyProtection="1">
      <alignment horizontal="center" vertical="center" wrapText="1"/>
    </xf>
    <xf numFmtId="0" fontId="22" fillId="0" borderId="13" xfId="0" applyFont="1" applyFill="1" applyBorder="1" applyAlignment="1" applyProtection="1">
      <alignment vertical="center" wrapText="1"/>
    </xf>
    <xf numFmtId="0" fontId="49" fillId="0" borderId="2" xfId="0" applyFont="1" applyFill="1" applyBorder="1" applyAlignment="1" applyProtection="1">
      <alignment horizontal="left" vertical="center"/>
    </xf>
    <xf numFmtId="0" fontId="96" fillId="0" borderId="3" xfId="0" applyFont="1" applyBorder="1" applyAlignment="1" applyProtection="1">
      <alignment vertical="center" wrapText="1"/>
    </xf>
    <xf numFmtId="0" fontId="96" fillId="0" borderId="6" xfId="0" applyFont="1" applyBorder="1" applyAlignment="1" applyProtection="1">
      <alignment vertical="center" wrapText="1"/>
    </xf>
    <xf numFmtId="0" fontId="3" fillId="0" borderId="5" xfId="0" applyFont="1" applyBorder="1" applyAlignment="1" applyProtection="1">
      <alignment horizontal="left" vertical="center" wrapText="1"/>
    </xf>
    <xf numFmtId="0" fontId="96" fillId="0" borderId="5" xfId="0" applyFont="1" applyBorder="1" applyAlignment="1" applyProtection="1">
      <alignment vertical="center" wrapText="1"/>
    </xf>
    <xf numFmtId="0" fontId="96" fillId="0" borderId="15" xfId="0" applyFont="1" applyBorder="1" applyAlignment="1" applyProtection="1">
      <alignment vertical="center" wrapText="1"/>
    </xf>
    <xf numFmtId="0" fontId="7"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23" fillId="0" borderId="0" xfId="0" applyFont="1" applyFill="1" applyBorder="1" applyAlignment="1" applyProtection="1">
      <alignment horizontal="left" wrapText="1"/>
    </xf>
    <xf numFmtId="0" fontId="23"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xf>
    <xf numFmtId="0" fontId="13" fillId="14" borderId="4" xfId="0" applyFont="1" applyFill="1" applyBorder="1" applyAlignment="1" applyProtection="1">
      <alignment horizontal="left" vertical="center" wrapText="1"/>
    </xf>
    <xf numFmtId="0" fontId="127" fillId="14" borderId="0" xfId="0" applyFont="1" applyFill="1" applyBorder="1" applyAlignment="1" applyProtection="1">
      <alignment horizontal="left" vertical="center" wrapText="1"/>
    </xf>
    <xf numFmtId="0" fontId="13" fillId="14" borderId="6" xfId="0" applyFont="1" applyFill="1" applyBorder="1" applyAlignment="1" applyProtection="1">
      <alignment horizontal="left" vertical="center" wrapText="1"/>
    </xf>
    <xf numFmtId="0" fontId="0" fillId="14" borderId="0" xfId="0" applyFill="1" applyAlignment="1">
      <alignment horizontal="left" vertical="center"/>
    </xf>
    <xf numFmtId="0" fontId="3" fillId="0" borderId="16" xfId="0" applyFont="1" applyBorder="1" applyAlignment="1" applyProtection="1">
      <alignment horizontal="left" vertical="center" wrapText="1"/>
      <protection locked="0"/>
    </xf>
    <xf numFmtId="0" fontId="96" fillId="0" borderId="16" xfId="0" applyFont="1" applyBorder="1" applyAlignment="1" applyProtection="1">
      <alignment vertical="center" wrapText="1"/>
      <protection locked="0"/>
    </xf>
    <xf numFmtId="0" fontId="58" fillId="0" borderId="16" xfId="0" applyFont="1" applyFill="1" applyBorder="1" applyAlignment="1" applyProtection="1">
      <alignment horizontal="left" vertical="top" wrapText="1"/>
      <protection locked="0"/>
    </xf>
    <xf numFmtId="0" fontId="0" fillId="0" borderId="0" xfId="0" applyBorder="1"/>
    <xf numFmtId="0" fontId="44" fillId="0" borderId="0" xfId="0" applyFont="1" applyFill="1" applyBorder="1" applyAlignment="1">
      <alignment horizontal="left"/>
    </xf>
    <xf numFmtId="0" fontId="131" fillId="0" borderId="7" xfId="0" applyFont="1" applyBorder="1" applyAlignment="1">
      <alignment wrapText="1"/>
    </xf>
    <xf numFmtId="0" fontId="34" fillId="0" borderId="8" xfId="0" applyFont="1" applyBorder="1" applyAlignment="1">
      <alignment vertical="top" wrapText="1"/>
    </xf>
    <xf numFmtId="0" fontId="131" fillId="0" borderId="7" xfId="0" applyFont="1" applyFill="1" applyBorder="1" applyAlignment="1">
      <alignment wrapText="1"/>
    </xf>
    <xf numFmtId="0" fontId="131" fillId="0" borderId="8" xfId="0" applyFont="1" applyFill="1" applyBorder="1" applyAlignment="1">
      <alignment wrapText="1"/>
    </xf>
    <xf numFmtId="0" fontId="94" fillId="2" borderId="0" xfId="0" applyFont="1" applyFill="1" applyAlignment="1">
      <alignment vertical="center" wrapText="1"/>
    </xf>
    <xf numFmtId="0" fontId="29" fillId="2" borderId="0" xfId="0" applyFont="1" applyFill="1" applyAlignment="1">
      <alignment vertical="center" wrapText="1"/>
    </xf>
    <xf numFmtId="0" fontId="0" fillId="2" borderId="0" xfId="0" applyFill="1"/>
    <xf numFmtId="49" fontId="54" fillId="2" borderId="0" xfId="0" applyNumberFormat="1" applyFont="1" applyFill="1" applyBorder="1" applyAlignment="1" applyProtection="1"/>
    <xf numFmtId="49" fontId="54" fillId="24" borderId="0" xfId="0" applyNumberFormat="1" applyFont="1" applyFill="1" applyBorder="1" applyAlignment="1" applyProtection="1"/>
    <xf numFmtId="0" fontId="57" fillId="24" borderId="0" xfId="0" applyFont="1" applyFill="1" applyBorder="1" applyAlignment="1" applyProtection="1"/>
    <xf numFmtId="0" fontId="104" fillId="24" borderId="0" xfId="0" applyFont="1" applyFill="1" applyBorder="1" applyAlignment="1" applyProtection="1"/>
    <xf numFmtId="0" fontId="104" fillId="2" borderId="0" xfId="0" applyFont="1" applyFill="1" applyBorder="1" applyAlignment="1" applyProtection="1"/>
    <xf numFmtId="49" fontId="5" fillId="24" borderId="0" xfId="0" applyNumberFormat="1" applyFont="1" applyFill="1" applyBorder="1" applyAlignment="1" applyProtection="1">
      <alignment horizontal="left" vertical="top" wrapText="1"/>
    </xf>
    <xf numFmtId="49" fontId="17" fillId="2" borderId="0" xfId="0" applyNumberFormat="1" applyFont="1" applyFill="1" applyBorder="1" applyAlignment="1" applyProtection="1">
      <alignment horizontal="left" vertical="top" wrapText="1"/>
    </xf>
    <xf numFmtId="0" fontId="14" fillId="5" borderId="8" xfId="0" applyFont="1" applyFill="1" applyBorder="1" applyAlignment="1" applyProtection="1">
      <alignment horizontal="left" vertical="top"/>
    </xf>
    <xf numFmtId="0" fontId="14" fillId="5" borderId="72" xfId="0" applyFont="1" applyFill="1" applyBorder="1" applyAlignment="1" applyProtection="1">
      <alignment horizontal="left" vertical="top"/>
    </xf>
    <xf numFmtId="0" fontId="54" fillId="2" borderId="0" xfId="0" applyFont="1" applyFill="1" applyBorder="1" applyAlignment="1" applyProtection="1"/>
    <xf numFmtId="0" fontId="57" fillId="24" borderId="0" xfId="0" applyNumberFormat="1" applyFont="1" applyFill="1" applyBorder="1" applyAlignment="1" applyProtection="1">
      <alignment horizontal="center"/>
    </xf>
    <xf numFmtId="0" fontId="104" fillId="24" borderId="0" xfId="0" applyNumberFormat="1" applyFont="1" applyFill="1" applyBorder="1" applyAlignment="1" applyProtection="1">
      <alignment horizontal="center"/>
    </xf>
    <xf numFmtId="0" fontId="104" fillId="2" borderId="0" xfId="0" applyNumberFormat="1" applyFont="1" applyFill="1" applyBorder="1" applyAlignment="1" applyProtection="1">
      <alignment horizontal="center"/>
    </xf>
    <xf numFmtId="0" fontId="57" fillId="0" borderId="0" xfId="0" applyNumberFormat="1" applyFont="1" applyFill="1" applyBorder="1" applyAlignment="1" applyProtection="1">
      <alignment horizontal="center"/>
    </xf>
    <xf numFmtId="0" fontId="54" fillId="0" borderId="0" xfId="0" applyNumberFormat="1" applyFont="1" applyFill="1" applyBorder="1" applyAlignment="1" applyProtection="1">
      <alignment horizontal="center"/>
    </xf>
    <xf numFmtId="0" fontId="42" fillId="2" borderId="0" xfId="0" applyFont="1" applyFill="1" applyAlignment="1">
      <alignment horizontal="center" vertical="top"/>
    </xf>
    <xf numFmtId="0" fontId="57" fillId="0" borderId="0" xfId="0" applyFont="1" applyFill="1" applyBorder="1" applyAlignment="1" applyProtection="1">
      <alignment vertical="center" wrapText="1"/>
    </xf>
    <xf numFmtId="0" fontId="38" fillId="14" borderId="16" xfId="0" applyFont="1" applyFill="1" applyBorder="1" applyAlignment="1">
      <alignment horizontal="left" vertical="top" wrapText="1"/>
    </xf>
    <xf numFmtId="0" fontId="38" fillId="14" borderId="16" xfId="0" applyFont="1" applyFill="1" applyBorder="1" applyAlignment="1">
      <alignment vertical="top" wrapText="1"/>
    </xf>
    <xf numFmtId="0" fontId="38" fillId="14" borderId="16" xfId="2" applyFont="1" applyFill="1" applyBorder="1" applyAlignment="1">
      <alignment vertical="top" wrapText="1"/>
    </xf>
    <xf numFmtId="0" fontId="66" fillId="14" borderId="16" xfId="0" applyFont="1" applyFill="1" applyBorder="1" applyAlignment="1">
      <alignment horizontal="left" vertical="top" wrapText="1"/>
    </xf>
    <xf numFmtId="0" fontId="66" fillId="14" borderId="16" xfId="0" applyFont="1" applyFill="1" applyBorder="1" applyAlignment="1">
      <alignment vertical="top" wrapText="1"/>
    </xf>
    <xf numFmtId="0" fontId="66" fillId="14" borderId="16" xfId="2" applyFont="1" applyFill="1" applyBorder="1" applyAlignment="1">
      <alignment vertical="top" wrapText="1"/>
    </xf>
    <xf numFmtId="0" fontId="66" fillId="14" borderId="16" xfId="0" applyFont="1" applyFill="1" applyBorder="1" applyAlignment="1">
      <alignment wrapText="1"/>
    </xf>
    <xf numFmtId="0" fontId="38" fillId="14" borderId="16" xfId="0" applyFont="1" applyFill="1" applyBorder="1" applyAlignment="1">
      <alignment wrapText="1"/>
    </xf>
    <xf numFmtId="0" fontId="66" fillId="14" borderId="16" xfId="0" applyFont="1" applyFill="1" applyBorder="1"/>
    <xf numFmtId="0" fontId="38" fillId="14" borderId="16" xfId="0" applyFont="1" applyFill="1" applyBorder="1"/>
    <xf numFmtId="0" fontId="38" fillId="14" borderId="0" xfId="0" applyFont="1" applyFill="1" applyBorder="1" applyAlignment="1">
      <alignment vertical="top" wrapText="1"/>
    </xf>
    <xf numFmtId="0" fontId="66" fillId="14" borderId="0" xfId="0" applyFont="1" applyFill="1" applyBorder="1" applyAlignment="1">
      <alignment vertical="top" wrapText="1"/>
    </xf>
    <xf numFmtId="0" fontId="38" fillId="14" borderId="0" xfId="0" applyFont="1" applyFill="1" applyBorder="1" applyAlignment="1">
      <alignment wrapText="1"/>
    </xf>
    <xf numFmtId="0" fontId="66" fillId="14" borderId="0" xfId="0" applyFont="1" applyFill="1" applyBorder="1" applyAlignment="1">
      <alignment wrapText="1"/>
    </xf>
    <xf numFmtId="0" fontId="66" fillId="14" borderId="0" xfId="0" applyFont="1" applyFill="1" applyBorder="1" applyAlignment="1">
      <alignment horizontal="left" vertical="top" wrapText="1"/>
    </xf>
    <xf numFmtId="0" fontId="66" fillId="14" borderId="0" xfId="2" applyFont="1" applyFill="1" applyBorder="1" applyAlignment="1">
      <alignment vertical="top" wrapText="1"/>
    </xf>
    <xf numFmtId="0" fontId="42" fillId="14" borderId="16" xfId="0" applyFont="1" applyFill="1" applyBorder="1" applyProtection="1"/>
    <xf numFmtId="0" fontId="0" fillId="2" borderId="0" xfId="0" applyFill="1" applyProtection="1"/>
    <xf numFmtId="0" fontId="42" fillId="2" borderId="0" xfId="0" applyFont="1" applyFill="1" applyAlignment="1" applyProtection="1">
      <alignment horizontal="center" vertical="center"/>
    </xf>
    <xf numFmtId="0" fontId="42" fillId="2" borderId="0" xfId="0" applyFont="1" applyFill="1" applyAlignment="1" applyProtection="1">
      <alignment horizontal="center"/>
    </xf>
    <xf numFmtId="0" fontId="134" fillId="14" borderId="16" xfId="0" applyFont="1" applyFill="1" applyBorder="1" applyAlignment="1" applyProtection="1">
      <alignment vertical="center"/>
    </xf>
    <xf numFmtId="0" fontId="133" fillId="14" borderId="16" xfId="0" applyFont="1" applyFill="1" applyBorder="1" applyAlignment="1" applyProtection="1">
      <alignment horizontal="left" vertical="top" wrapText="1"/>
    </xf>
    <xf numFmtId="0" fontId="42" fillId="14" borderId="16" xfId="0" applyFont="1" applyFill="1" applyBorder="1" applyAlignment="1" applyProtection="1">
      <alignment horizontal="center" vertical="center" wrapText="1"/>
    </xf>
    <xf numFmtId="0" fontId="0" fillId="14" borderId="16" xfId="0" applyFill="1" applyBorder="1" applyAlignment="1" applyProtection="1">
      <alignment vertical="top" wrapText="1"/>
      <protection locked="0"/>
    </xf>
    <xf numFmtId="0" fontId="131" fillId="0" borderId="7" xfId="0" applyFont="1" applyBorder="1" applyAlignment="1" applyProtection="1">
      <alignment wrapText="1"/>
      <protection locked="0"/>
    </xf>
    <xf numFmtId="0" fontId="34" fillId="0" borderId="8" xfId="0" applyFont="1" applyBorder="1" applyAlignment="1" applyProtection="1">
      <alignment vertical="top" wrapText="1"/>
      <protection locked="0"/>
    </xf>
    <xf numFmtId="0" fontId="76" fillId="0" borderId="0" xfId="0" applyFont="1" applyFill="1" applyAlignment="1">
      <alignment wrapText="1"/>
    </xf>
    <xf numFmtId="0" fontId="42" fillId="0" borderId="0" xfId="0" applyFont="1" applyFill="1" applyAlignment="1">
      <alignment wrapText="1"/>
    </xf>
    <xf numFmtId="0" fontId="44" fillId="0" borderId="0" xfId="0" applyFont="1" applyFill="1" applyAlignment="1">
      <alignment wrapText="1"/>
    </xf>
    <xf numFmtId="0" fontId="0" fillId="0" borderId="0" xfId="0" applyFill="1" applyAlignment="1">
      <alignment wrapText="1"/>
    </xf>
    <xf numFmtId="0" fontId="0" fillId="0" borderId="0" xfId="0" applyFill="1"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0" xfId="0" applyFont="1" applyFill="1" applyBorder="1" applyAlignment="1">
      <alignment wrapText="1"/>
    </xf>
    <xf numFmtId="0" fontId="0" fillId="0" borderId="71" xfId="0" applyFont="1" applyBorder="1" applyAlignment="1">
      <alignment wrapText="1"/>
    </xf>
    <xf numFmtId="0" fontId="44" fillId="0" borderId="0" xfId="0" applyFont="1" applyFill="1" applyBorder="1" applyAlignment="1">
      <alignment horizontal="left" vertical="top" wrapText="1"/>
    </xf>
    <xf numFmtId="0" fontId="11" fillId="9" borderId="0" xfId="0" applyFont="1" applyFill="1" applyAlignment="1">
      <alignment horizontal="center"/>
    </xf>
    <xf numFmtId="0" fontId="11" fillId="8" borderId="0" xfId="0" applyFont="1" applyFill="1" applyAlignment="1">
      <alignment horizontal="center"/>
    </xf>
    <xf numFmtId="0" fontId="13" fillId="8" borderId="0" xfId="0" applyFont="1" applyFill="1" applyAlignment="1">
      <alignment horizontal="center" wrapText="1"/>
    </xf>
    <xf numFmtId="0" fontId="13" fillId="8" borderId="0" xfId="0" applyFont="1" applyFill="1" applyAlignment="1">
      <alignment horizontal="center" vertical="top" wrapText="1"/>
    </xf>
    <xf numFmtId="0" fontId="90" fillId="5" borderId="26" xfId="0" applyFont="1" applyFill="1" applyBorder="1" applyAlignment="1">
      <alignment horizontal="left" vertical="center" textRotation="90"/>
    </xf>
    <xf numFmtId="0" fontId="90" fillId="5" borderId="26" xfId="0" applyFont="1" applyFill="1" applyBorder="1" applyAlignment="1">
      <alignment horizontal="center" vertical="center" textRotation="90"/>
    </xf>
    <xf numFmtId="0" fontId="11" fillId="0" borderId="74" xfId="0" applyFont="1" applyFill="1" applyBorder="1"/>
    <xf numFmtId="0" fontId="13" fillId="0" borderId="74" xfId="0" applyFont="1" applyFill="1" applyBorder="1" applyAlignment="1">
      <alignment wrapText="1"/>
    </xf>
    <xf numFmtId="0" fontId="13" fillId="0" borderId="74" xfId="0" applyFont="1" applyFill="1" applyBorder="1" applyAlignment="1">
      <alignment horizontal="center" vertical="center" wrapText="1"/>
    </xf>
    <xf numFmtId="0" fontId="13" fillId="0" borderId="74" xfId="0" applyFont="1" applyFill="1" applyBorder="1" applyAlignment="1">
      <alignment horizontal="center" wrapText="1"/>
    </xf>
    <xf numFmtId="0" fontId="11" fillId="0" borderId="75" xfId="0" applyFont="1" applyFill="1" applyBorder="1"/>
    <xf numFmtId="0" fontId="13" fillId="0" borderId="75" xfId="0" applyFont="1" applyFill="1" applyBorder="1" applyAlignment="1">
      <alignment vertical="top" wrapText="1"/>
    </xf>
    <xf numFmtId="0" fontId="13" fillId="0" borderId="75" xfId="0" applyFont="1" applyFill="1" applyBorder="1" applyAlignment="1">
      <alignment horizontal="center" vertical="center" wrapText="1"/>
    </xf>
    <xf numFmtId="0" fontId="13" fillId="0" borderId="75" xfId="0" applyFont="1" applyFill="1" applyBorder="1" applyAlignment="1">
      <alignment horizontal="center" vertical="top" wrapText="1"/>
    </xf>
    <xf numFmtId="0" fontId="13" fillId="0" borderId="75" xfId="0" applyFont="1" applyFill="1" applyBorder="1" applyAlignment="1">
      <alignment wrapText="1"/>
    </xf>
    <xf numFmtId="0" fontId="11" fillId="0" borderId="75" xfId="0" applyFont="1" applyFill="1" applyBorder="1" applyAlignment="1">
      <alignment horizontal="center"/>
    </xf>
    <xf numFmtId="0" fontId="11" fillId="0" borderId="75" xfId="0" applyFont="1" applyBorder="1"/>
    <xf numFmtId="0" fontId="11" fillId="0" borderId="76" xfId="0" applyFont="1" applyFill="1" applyBorder="1"/>
    <xf numFmtId="0" fontId="11" fillId="0" borderId="76" xfId="0" applyFont="1" applyBorder="1"/>
    <xf numFmtId="0" fontId="13" fillId="0" borderId="76" xfId="0" applyFont="1" applyFill="1" applyBorder="1" applyAlignment="1">
      <alignment horizontal="center" vertical="center" wrapText="1"/>
    </xf>
    <xf numFmtId="0" fontId="13" fillId="0" borderId="76" xfId="0" applyFont="1" applyFill="1" applyBorder="1" applyAlignment="1">
      <alignment wrapText="1"/>
    </xf>
    <xf numFmtId="0" fontId="14" fillId="6" borderId="0" xfId="0" applyFont="1" applyFill="1" applyBorder="1" applyAlignment="1" applyProtection="1">
      <alignment horizontal="left" vertical="center"/>
    </xf>
    <xf numFmtId="0" fontId="14" fillId="6" borderId="0" xfId="0" applyFont="1" applyFill="1" applyBorder="1" applyAlignment="1" applyProtection="1">
      <alignment horizontal="center" vertical="center"/>
    </xf>
    <xf numFmtId="0" fontId="105" fillId="6" borderId="0" xfId="0" applyFont="1" applyFill="1" applyBorder="1" applyAlignment="1" applyProtection="1">
      <alignment horizontal="left" vertical="center"/>
    </xf>
    <xf numFmtId="0" fontId="55" fillId="0" borderId="0" xfId="3" applyFill="1" applyAlignment="1" applyProtection="1">
      <alignment horizontal="left" vertical="center" wrapText="1"/>
    </xf>
    <xf numFmtId="0" fontId="74" fillId="0" borderId="0" xfId="0" applyFont="1" applyFill="1" applyBorder="1" applyAlignment="1" applyProtection="1">
      <alignment horizontal="center" vertical="center" wrapText="1"/>
    </xf>
    <xf numFmtId="49" fontId="125" fillId="0" borderId="0" xfId="0" applyNumberFormat="1" applyFont="1" applyAlignment="1">
      <alignment horizontal="center" vertical="center"/>
    </xf>
    <xf numFmtId="0" fontId="75" fillId="0" borderId="0" xfId="0" applyFont="1" applyFill="1" applyBorder="1" applyAlignment="1" applyProtection="1">
      <alignment horizontal="center" vertical="center" wrapText="1"/>
    </xf>
    <xf numFmtId="0" fontId="49" fillId="14" borderId="77" xfId="0" applyFont="1" applyFill="1" applyBorder="1" applyAlignment="1" applyProtection="1">
      <alignment horizontal="left" vertical="center"/>
    </xf>
    <xf numFmtId="0" fontId="66" fillId="4" borderId="16" xfId="0" applyFont="1" applyFill="1" applyBorder="1" applyAlignment="1">
      <alignment horizontal="left" vertical="top" wrapText="1"/>
    </xf>
    <xf numFmtId="0" fontId="66" fillId="4" borderId="16" xfId="0" applyFont="1" applyFill="1" applyBorder="1" applyAlignment="1">
      <alignment vertical="top" wrapText="1"/>
    </xf>
    <xf numFmtId="0" fontId="66" fillId="4" borderId="16" xfId="2" applyFont="1" applyFill="1" applyBorder="1" applyAlignment="1">
      <alignment vertical="top" wrapText="1"/>
    </xf>
    <xf numFmtId="0" fontId="66" fillId="4" borderId="16" xfId="0" applyFont="1" applyFill="1" applyBorder="1" applyAlignment="1">
      <alignment wrapText="1"/>
    </xf>
    <xf numFmtId="164" fontId="104" fillId="24" borderId="0" xfId="0" applyNumberFormat="1" applyFont="1" applyFill="1" applyBorder="1" applyAlignment="1" applyProtection="1">
      <alignment horizontal="center"/>
    </xf>
    <xf numFmtId="0" fontId="137" fillId="0" borderId="0" xfId="0" applyFont="1" applyFill="1" applyAlignment="1" applyProtection="1">
      <alignment vertical="top" wrapText="1"/>
    </xf>
    <xf numFmtId="0" fontId="138" fillId="0" borderId="16" xfId="0" applyFont="1" applyFill="1" applyBorder="1" applyAlignment="1" applyProtection="1">
      <alignment horizontal="center" vertical="center"/>
      <protection locked="0"/>
    </xf>
    <xf numFmtId="0" fontId="38" fillId="23" borderId="37" xfId="0" applyFont="1" applyFill="1" applyBorder="1" applyAlignment="1" applyProtection="1">
      <alignment horizontal="center" vertical="center"/>
      <protection locked="0"/>
    </xf>
    <xf numFmtId="0" fontId="139" fillId="0" borderId="0" xfId="0" applyFont="1" applyAlignment="1">
      <alignment vertical="top" wrapText="1"/>
    </xf>
    <xf numFmtId="0" fontId="139" fillId="0" borderId="0" xfId="0" applyFont="1" applyAlignment="1">
      <alignment wrapText="1"/>
    </xf>
    <xf numFmtId="0" fontId="140" fillId="0" borderId="0" xfId="0" applyFont="1"/>
    <xf numFmtId="0" fontId="11" fillId="0" borderId="0" xfId="0" applyFont="1" applyBorder="1" applyAlignment="1">
      <alignment horizontal="center"/>
    </xf>
    <xf numFmtId="0" fontId="11" fillId="0" borderId="31" xfId="0" applyFont="1" applyBorder="1" applyAlignment="1">
      <alignment horizontal="center"/>
    </xf>
    <xf numFmtId="49" fontId="141" fillId="0" borderId="0" xfId="0" applyNumberFormat="1" applyFont="1" applyFill="1" applyBorder="1" applyAlignment="1" applyProtection="1"/>
    <xf numFmtId="0" fontId="38" fillId="2" borderId="16" xfId="0" applyFont="1" applyFill="1" applyBorder="1" applyAlignment="1">
      <alignment vertical="top" wrapText="1"/>
    </xf>
    <xf numFmtId="0" fontId="38" fillId="2" borderId="16" xfId="0" applyFont="1" applyFill="1" applyBorder="1" applyAlignment="1">
      <alignment horizontal="left" vertical="top" wrapText="1"/>
    </xf>
    <xf numFmtId="1" fontId="12" fillId="0" borderId="0" xfId="0" applyNumberFormat="1" applyFont="1" applyAlignment="1">
      <alignment horizontal="center"/>
    </xf>
    <xf numFmtId="0" fontId="66" fillId="14" borderId="8" xfId="0" applyFont="1" applyFill="1" applyBorder="1" applyAlignment="1">
      <alignment vertical="top" wrapText="1"/>
    </xf>
    <xf numFmtId="0" fontId="142" fillId="26" borderId="0" xfId="0" applyFont="1" applyFill="1" applyAlignment="1">
      <alignment horizontal="center" vertical="center"/>
    </xf>
    <xf numFmtId="0" fontId="143" fillId="0" borderId="16" xfId="0" applyFont="1" applyBorder="1" applyAlignment="1">
      <alignment horizontal="left" vertical="center" wrapText="1"/>
    </xf>
    <xf numFmtId="0" fontId="44" fillId="0" borderId="16" xfId="0" applyFont="1" applyBorder="1" applyAlignment="1" applyProtection="1">
      <alignment horizontal="left" vertical="center" wrapText="1"/>
      <protection locked="0"/>
    </xf>
    <xf numFmtId="0" fontId="55" fillId="0" borderId="16" xfId="3" applyFill="1" applyBorder="1" applyAlignment="1">
      <alignment wrapText="1"/>
    </xf>
    <xf numFmtId="0" fontId="44" fillId="0" borderId="16" xfId="4" applyFont="1" applyBorder="1" applyAlignment="1" applyProtection="1">
      <alignment horizontal="left" vertical="center" wrapText="1"/>
      <protection locked="0"/>
    </xf>
    <xf numFmtId="165" fontId="44" fillId="0" borderId="16" xfId="0" applyNumberFormat="1" applyFont="1" applyBorder="1" applyAlignment="1">
      <alignment wrapText="1"/>
    </xf>
    <xf numFmtId="0" fontId="55" fillId="0" borderId="16" xfId="3" applyBorder="1" applyAlignment="1">
      <alignment horizontal="left" vertical="center" wrapText="1"/>
    </xf>
    <xf numFmtId="0" fontId="55" fillId="0" borderId="16" xfId="3" applyBorder="1" applyAlignment="1" applyProtection="1">
      <alignment horizontal="left" vertical="center" wrapText="1"/>
      <protection locked="0"/>
    </xf>
    <xf numFmtId="0" fontId="144" fillId="0" borderId="0" xfId="0" applyFont="1" applyAlignment="1">
      <alignment wrapText="1"/>
    </xf>
    <xf numFmtId="0" fontId="44" fillId="0" borderId="16" xfId="0" applyFont="1" applyBorder="1" applyAlignment="1" applyProtection="1">
      <alignment horizontal="left" vertical="center"/>
      <protection locked="0"/>
    </xf>
    <xf numFmtId="0" fontId="0" fillId="0" borderId="0" xfId="0" applyAlignment="1">
      <alignment vertical="center" wrapText="1"/>
    </xf>
    <xf numFmtId="0" fontId="44" fillId="27" borderId="0" xfId="5" applyFont="1" applyFill="1" applyAlignment="1">
      <alignment horizontal="left" vertical="top" wrapText="1"/>
    </xf>
    <xf numFmtId="0" fontId="44" fillId="28" borderId="0" xfId="5" applyFont="1" applyFill="1" applyAlignment="1">
      <alignment horizontal="left" vertical="top" wrapText="1"/>
    </xf>
    <xf numFmtId="0" fontId="1" fillId="27" borderId="0" xfId="5" applyFill="1" applyAlignment="1">
      <alignment horizontal="left" vertical="top" wrapText="1"/>
    </xf>
    <xf numFmtId="0" fontId="0" fillId="0" borderId="0" xfId="0" applyAlignment="1">
      <alignment horizontal="left" vertical="top"/>
    </xf>
    <xf numFmtId="0" fontId="44" fillId="29" borderId="0" xfId="5" applyFont="1" applyFill="1" applyAlignment="1">
      <alignment horizontal="left" vertical="top" wrapText="1"/>
    </xf>
    <xf numFmtId="0" fontId="44" fillId="30" borderId="0" xfId="5" applyFont="1" applyFill="1" applyAlignment="1">
      <alignment horizontal="left" vertical="top" wrapText="1"/>
    </xf>
    <xf numFmtId="0" fontId="1" fillId="29" borderId="0" xfId="5" applyFill="1" applyAlignment="1">
      <alignment horizontal="left" vertical="top" wrapText="1"/>
    </xf>
    <xf numFmtId="0" fontId="1" fillId="28" borderId="0" xfId="5" applyFill="1" applyAlignment="1">
      <alignment horizontal="left" vertical="top" wrapText="1"/>
    </xf>
    <xf numFmtId="0" fontId="1" fillId="30" borderId="0" xfId="5" applyFill="1" applyAlignment="1">
      <alignment horizontal="left" vertical="top" wrapText="1"/>
    </xf>
    <xf numFmtId="0" fontId="44" fillId="31" borderId="0" xfId="5" applyFont="1" applyFill="1" applyAlignment="1">
      <alignment horizontal="left" vertical="top" wrapText="1"/>
    </xf>
    <xf numFmtId="0" fontId="1" fillId="31" borderId="0" xfId="5" applyFill="1" applyAlignment="1">
      <alignment horizontal="left" vertical="top" wrapText="1"/>
    </xf>
    <xf numFmtId="0" fontId="35" fillId="2" borderId="2" xfId="0" applyFont="1" applyFill="1" applyBorder="1" applyAlignment="1" applyProtection="1">
      <alignment horizontal="left" vertical="center" wrapText="1"/>
      <protection locked="0"/>
    </xf>
    <xf numFmtId="9" fontId="52" fillId="14" borderId="1" xfId="0" applyNumberFormat="1" applyFont="1" applyFill="1" applyBorder="1" applyAlignment="1">
      <alignment horizontal="center" vertical="center"/>
    </xf>
    <xf numFmtId="9" fontId="52" fillId="14" borderId="4" xfId="0" applyNumberFormat="1" applyFont="1" applyFill="1" applyBorder="1" applyAlignment="1">
      <alignment horizontal="center" vertical="center"/>
    </xf>
    <xf numFmtId="9" fontId="52" fillId="14" borderId="13" xfId="0" applyNumberFormat="1" applyFont="1" applyFill="1" applyBorder="1" applyAlignment="1">
      <alignment horizontal="center" vertical="center"/>
    </xf>
    <xf numFmtId="9" fontId="52" fillId="14" borderId="17" xfId="0" applyNumberFormat="1" applyFont="1" applyFill="1" applyBorder="1" applyAlignment="1">
      <alignment horizontal="center" vertical="center"/>
    </xf>
    <xf numFmtId="1" fontId="52" fillId="14" borderId="64" xfId="0" applyNumberFormat="1" applyFont="1" applyFill="1" applyBorder="1" applyAlignment="1">
      <alignment horizontal="center" vertical="center"/>
    </xf>
    <xf numFmtId="9" fontId="52" fillId="14" borderId="14" xfId="0" applyNumberFormat="1" applyFont="1" applyFill="1" applyBorder="1" applyAlignment="1">
      <alignment horizontal="center" vertical="center"/>
    </xf>
    <xf numFmtId="0" fontId="52" fillId="14" borderId="78" xfId="0" applyNumberFormat="1" applyFont="1" applyFill="1" applyBorder="1" applyAlignment="1">
      <alignment horizontal="center" vertical="center"/>
    </xf>
    <xf numFmtId="1" fontId="52" fillId="14" borderId="78" xfId="0" applyNumberFormat="1" applyFont="1" applyFill="1" applyBorder="1" applyAlignment="1">
      <alignment horizontal="center" vertical="center"/>
    </xf>
    <xf numFmtId="1" fontId="52" fillId="14" borderId="0" xfId="0" applyNumberFormat="1" applyFont="1" applyFill="1" applyBorder="1" applyAlignment="1">
      <alignment horizontal="center" vertical="center"/>
    </xf>
    <xf numFmtId="0" fontId="52" fillId="2" borderId="7" xfId="0" applyFont="1" applyFill="1" applyBorder="1" applyAlignment="1">
      <alignment vertical="center"/>
    </xf>
    <xf numFmtId="0" fontId="52" fillId="2" borderId="8" xfId="0" applyFont="1" applyFill="1" applyBorder="1" applyAlignment="1">
      <alignment vertical="center"/>
    </xf>
    <xf numFmtId="0" fontId="52" fillId="2" borderId="9" xfId="0" applyFont="1" applyFill="1" applyBorder="1" applyAlignment="1">
      <alignment vertical="center"/>
    </xf>
    <xf numFmtId="0" fontId="13" fillId="24" borderId="8" xfId="0" applyFont="1" applyFill="1" applyBorder="1" applyAlignment="1" applyProtection="1">
      <alignment horizontal="left" vertical="center" wrapText="1"/>
      <protection locked="0"/>
    </xf>
    <xf numFmtId="0" fontId="13" fillId="24" borderId="73" xfId="0" applyFont="1" applyFill="1" applyBorder="1" applyAlignment="1" applyProtection="1">
      <alignment horizontal="left" vertical="center" wrapText="1"/>
      <protection locked="0"/>
    </xf>
    <xf numFmtId="0" fontId="118" fillId="24" borderId="8"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49" fontId="49" fillId="0" borderId="0" xfId="0" applyNumberFormat="1" applyFont="1" applyBorder="1" applyAlignment="1" applyProtection="1">
      <alignment horizontal="center" wrapText="1"/>
    </xf>
    <xf numFmtId="0" fontId="66" fillId="0" borderId="16" xfId="0" applyFont="1" applyFill="1" applyBorder="1" applyAlignment="1">
      <alignment vertical="top" wrapText="1"/>
    </xf>
    <xf numFmtId="0" fontId="66" fillId="7" borderId="16" xfId="0" applyFont="1" applyFill="1" applyBorder="1" applyAlignment="1">
      <alignment horizontal="left" vertical="top" wrapText="1"/>
    </xf>
    <xf numFmtId="0" fontId="66" fillId="7" borderId="16" xfId="0" applyFont="1" applyFill="1" applyBorder="1" applyAlignment="1">
      <alignment vertical="top" wrapText="1"/>
    </xf>
    <xf numFmtId="0" fontId="66" fillId="7" borderId="16" xfId="2" applyFont="1" applyFill="1" applyBorder="1" applyAlignment="1">
      <alignment vertical="top" wrapText="1"/>
    </xf>
    <xf numFmtId="164" fontId="13" fillId="24" borderId="8" xfId="0" applyNumberFormat="1" applyFont="1" applyFill="1" applyBorder="1" applyAlignment="1" applyProtection="1">
      <alignment horizontal="left" vertical="center" wrapText="1"/>
      <protection locked="0"/>
    </xf>
    <xf numFmtId="0" fontId="53" fillId="3" borderId="0" xfId="0" applyFont="1" applyFill="1" applyAlignment="1">
      <alignment horizontal="center"/>
    </xf>
    <xf numFmtId="0" fontId="109" fillId="11" borderId="7" xfId="0" applyFont="1" applyFill="1" applyBorder="1" applyAlignment="1">
      <alignment horizontal="center" vertical="center" wrapText="1"/>
    </xf>
    <xf numFmtId="0" fontId="109" fillId="12" borderId="16" xfId="0" applyFont="1" applyFill="1" applyBorder="1" applyAlignment="1">
      <alignment horizontal="center" vertical="center" wrapText="1"/>
    </xf>
    <xf numFmtId="0" fontId="53" fillId="7" borderId="16" xfId="0" applyFont="1" applyFill="1" applyBorder="1" applyAlignment="1">
      <alignment horizontal="center" vertical="center" wrapText="1"/>
    </xf>
    <xf numFmtId="0" fontId="109" fillId="6" borderId="16" xfId="0" applyFont="1" applyFill="1" applyBorder="1" applyAlignment="1">
      <alignment horizontal="center" vertical="center" wrapText="1"/>
    </xf>
    <xf numFmtId="0" fontId="0" fillId="3" borderId="0" xfId="0" applyFill="1" applyAlignment="1">
      <alignment horizontal="left" vertical="top"/>
    </xf>
    <xf numFmtId="0" fontId="0" fillId="32" borderId="0" xfId="0" applyFill="1" applyAlignment="1">
      <alignment horizontal="left" vertical="top"/>
    </xf>
    <xf numFmtId="0" fontId="0" fillId="33" borderId="0" xfId="0" applyFill="1" applyAlignment="1">
      <alignment horizontal="left" vertical="top"/>
    </xf>
    <xf numFmtId="0" fontId="0" fillId="7" borderId="0" xfId="0" applyFill="1" applyAlignment="1">
      <alignment horizontal="left" vertical="top"/>
    </xf>
    <xf numFmtId="0" fontId="0" fillId="6" borderId="0" xfId="0" applyFill="1" applyAlignment="1">
      <alignment horizontal="left" vertical="top"/>
    </xf>
    <xf numFmtId="0" fontId="0" fillId="13" borderId="0" xfId="0" applyFill="1" applyAlignment="1">
      <alignment horizontal="left" vertical="top"/>
    </xf>
    <xf numFmtId="0" fontId="0" fillId="2" borderId="0" xfId="0" applyFill="1" applyAlignment="1">
      <alignment wrapText="1"/>
    </xf>
    <xf numFmtId="0" fontId="0" fillId="0" borderId="0" xfId="0" applyFill="1"/>
    <xf numFmtId="0" fontId="49" fillId="14" borderId="2" xfId="0" applyFont="1" applyFill="1" applyBorder="1" applyAlignment="1" applyProtection="1">
      <alignment horizontal="left"/>
    </xf>
    <xf numFmtId="0" fontId="4" fillId="14" borderId="2" xfId="0" applyFont="1" applyFill="1" applyBorder="1" applyAlignment="1" applyProtection="1">
      <alignment horizontal="left"/>
    </xf>
    <xf numFmtId="0" fontId="24" fillId="14" borderId="2" xfId="0" applyFont="1" applyFill="1" applyBorder="1" applyAlignment="1" applyProtection="1"/>
    <xf numFmtId="0" fontId="4" fillId="14" borderId="2" xfId="0" applyFont="1" applyFill="1" applyBorder="1" applyAlignment="1" applyProtection="1">
      <alignment horizontal="center"/>
    </xf>
    <xf numFmtId="0" fontId="24" fillId="14" borderId="2" xfId="0" applyFont="1" applyFill="1" applyBorder="1" applyAlignment="1" applyProtection="1">
      <alignment horizontal="left"/>
    </xf>
    <xf numFmtId="0" fontId="10" fillId="14" borderId="4" xfId="0" applyFont="1" applyFill="1" applyBorder="1" applyAlignment="1" applyProtection="1">
      <alignment wrapText="1"/>
    </xf>
    <xf numFmtId="0" fontId="49" fillId="14" borderId="0" xfId="0" applyFont="1" applyFill="1" applyBorder="1" applyAlignment="1" applyProtection="1">
      <alignment horizontal="left"/>
    </xf>
    <xf numFmtId="0" fontId="4" fillId="14" borderId="0" xfId="0" applyFont="1" applyFill="1" applyBorder="1" applyAlignment="1" applyProtection="1">
      <alignment horizontal="left"/>
    </xf>
    <xf numFmtId="0" fontId="24" fillId="14" borderId="0" xfId="0" applyFont="1" applyFill="1" applyBorder="1" applyAlignment="1" applyProtection="1"/>
    <xf numFmtId="0" fontId="4" fillId="14" borderId="0" xfId="0" applyFont="1" applyFill="1" applyBorder="1" applyAlignment="1" applyProtection="1">
      <alignment horizontal="center"/>
    </xf>
    <xf numFmtId="0" fontId="10" fillId="14" borderId="0" xfId="0" applyFont="1" applyFill="1" applyBorder="1" applyAlignment="1" applyProtection="1">
      <alignment wrapText="1"/>
    </xf>
    <xf numFmtId="0" fontId="47" fillId="14" borderId="0" xfId="0" applyFont="1" applyFill="1" applyBorder="1" applyAlignment="1" applyProtection="1">
      <alignment horizontal="center"/>
    </xf>
    <xf numFmtId="0" fontId="50" fillId="14" borderId="0" xfId="0" applyFont="1" applyFill="1" applyBorder="1" applyAlignment="1" applyProtection="1">
      <alignment horizontal="center" vertical="center"/>
    </xf>
    <xf numFmtId="0" fontId="24" fillId="14" borderId="0" xfId="0" applyFont="1" applyFill="1" applyBorder="1" applyAlignment="1" applyProtection="1">
      <alignment horizontal="left"/>
    </xf>
    <xf numFmtId="0" fontId="8" fillId="14" borderId="6" xfId="0" applyFont="1" applyFill="1" applyBorder="1" applyAlignment="1" applyProtection="1">
      <alignment horizontal="left" wrapText="1"/>
    </xf>
    <xf numFmtId="0" fontId="79" fillId="14" borderId="4" xfId="0" applyFont="1" applyFill="1" applyBorder="1" applyAlignment="1" applyProtection="1">
      <alignment vertical="top" wrapText="1"/>
    </xf>
    <xf numFmtId="0" fontId="45" fillId="14" borderId="0" xfId="0" applyFont="1" applyFill="1" applyBorder="1" applyAlignment="1" applyProtection="1">
      <alignment horizontal="left"/>
    </xf>
    <xf numFmtId="0" fontId="26" fillId="14" borderId="0" xfId="0" applyFont="1" applyFill="1" applyBorder="1" applyAlignment="1" applyProtection="1">
      <alignment horizontal="left"/>
    </xf>
    <xf numFmtId="0" fontId="27" fillId="14" borderId="0" xfId="0" applyFont="1" applyFill="1" applyBorder="1" applyAlignment="1" applyProtection="1">
      <alignment vertical="top" wrapText="1"/>
    </xf>
    <xf numFmtId="0" fontId="26" fillId="14" borderId="0" xfId="0" applyFont="1" applyFill="1" applyBorder="1" applyAlignment="1" applyProtection="1">
      <alignment horizontal="center" vertical="center"/>
    </xf>
    <xf numFmtId="0" fontId="79" fillId="14" borderId="0" xfId="0" applyFont="1" applyFill="1" applyBorder="1" applyAlignment="1" applyProtection="1">
      <alignment vertical="top" wrapText="1"/>
    </xf>
    <xf numFmtId="0" fontId="15" fillId="14" borderId="0" xfId="0" applyFont="1" applyFill="1" applyBorder="1" applyAlignment="1" applyProtection="1">
      <alignment horizontal="center" vertical="center"/>
    </xf>
    <xf numFmtId="0" fontId="13" fillId="14" borderId="0" xfId="0" applyFont="1" applyFill="1" applyBorder="1" applyAlignment="1" applyProtection="1">
      <alignment horizontal="left" vertical="top" wrapText="1"/>
    </xf>
    <xf numFmtId="0" fontId="3" fillId="14" borderId="4" xfId="0" applyFont="1" applyFill="1" applyBorder="1" applyAlignment="1" applyProtection="1">
      <alignment vertical="top" wrapText="1"/>
    </xf>
    <xf numFmtId="0" fontId="22" fillId="14" borderId="0" xfId="0" applyFont="1" applyFill="1" applyBorder="1" applyAlignment="1" applyProtection="1">
      <alignment vertical="top" wrapText="1"/>
    </xf>
    <xf numFmtId="0" fontId="15" fillId="14" borderId="0" xfId="0" applyFont="1" applyFill="1" applyBorder="1" applyAlignment="1" applyProtection="1">
      <alignment horizontal="left" vertical="center"/>
    </xf>
    <xf numFmtId="0" fontId="39" fillId="14" borderId="0" xfId="0" applyFont="1" applyFill="1" applyBorder="1" applyAlignment="1" applyProtection="1">
      <alignment horizontal="center" vertical="top" wrapText="1"/>
    </xf>
    <xf numFmtId="0" fontId="70" fillId="14" borderId="0" xfId="0" applyFont="1" applyFill="1" applyBorder="1" applyAlignment="1" applyProtection="1">
      <alignment horizontal="center" vertical="top" wrapText="1"/>
    </xf>
    <xf numFmtId="0" fontId="22" fillId="14" borderId="0" xfId="0" applyFont="1" applyFill="1" applyBorder="1" applyAlignment="1" applyProtection="1">
      <alignment vertical="center"/>
    </xf>
    <xf numFmtId="0" fontId="3" fillId="14" borderId="0" xfId="0" applyFont="1" applyFill="1" applyBorder="1" applyAlignment="1" applyProtection="1">
      <alignment horizontal="center" vertical="center" wrapText="1"/>
    </xf>
    <xf numFmtId="0" fontId="3" fillId="14" borderId="0" xfId="0" applyFont="1" applyFill="1" applyBorder="1" applyAlignment="1" applyProtection="1">
      <alignment vertical="top" wrapText="1"/>
    </xf>
    <xf numFmtId="0" fontId="22" fillId="14" borderId="0" xfId="0" applyFont="1" applyFill="1" applyBorder="1" applyAlignment="1" applyProtection="1">
      <alignment horizontal="center" vertical="center"/>
    </xf>
    <xf numFmtId="0" fontId="50" fillId="14" borderId="0" xfId="0" applyFont="1" applyFill="1" applyBorder="1" applyAlignment="1" applyProtection="1">
      <alignment horizontal="center"/>
    </xf>
    <xf numFmtId="0" fontId="4" fillId="14" borderId="0" xfId="0" applyFont="1" applyFill="1" applyBorder="1" applyAlignment="1" applyProtection="1">
      <alignment horizontal="left"/>
      <protection locked="0"/>
    </xf>
    <xf numFmtId="0" fontId="47" fillId="14" borderId="24" xfId="0" applyFont="1" applyFill="1" applyBorder="1" applyAlignment="1" applyProtection="1"/>
    <xf numFmtId="0" fontId="22" fillId="14" borderId="24" xfId="0" applyFont="1" applyFill="1" applyBorder="1" applyAlignment="1" applyProtection="1">
      <alignment wrapText="1"/>
    </xf>
    <xf numFmtId="0" fontId="69" fillId="14" borderId="4" xfId="0" applyFont="1" applyFill="1" applyBorder="1" applyAlignment="1" applyProtection="1">
      <alignment horizontal="left" vertical="center"/>
    </xf>
    <xf numFmtId="0" fontId="47" fillId="14" borderId="30" xfId="0" applyFont="1" applyFill="1" applyBorder="1" applyAlignment="1" applyProtection="1"/>
    <xf numFmtId="0" fontId="15" fillId="14" borderId="30" xfId="0" applyFont="1" applyFill="1" applyBorder="1" applyAlignment="1" applyProtection="1"/>
    <xf numFmtId="0" fontId="15" fillId="14" borderId="24" xfId="0" applyFont="1" applyFill="1" applyBorder="1" applyAlignment="1" applyProtection="1"/>
    <xf numFmtId="0" fontId="72" fillId="14" borderId="4" xfId="0" applyFont="1" applyFill="1" applyBorder="1" applyAlignment="1" applyProtection="1">
      <alignment horizontal="left" vertical="center" wrapText="1"/>
    </xf>
    <xf numFmtId="0" fontId="51" fillId="14" borderId="0" xfId="0" applyFont="1" applyFill="1" applyBorder="1" applyAlignment="1" applyProtection="1">
      <alignment horizontal="left" vertical="center" wrapText="1"/>
    </xf>
    <xf numFmtId="0" fontId="72" fillId="14" borderId="13" xfId="0" applyFont="1" applyFill="1" applyBorder="1" applyAlignment="1" applyProtection="1">
      <alignment horizontal="left" vertical="center" wrapText="1"/>
    </xf>
    <xf numFmtId="0" fontId="51" fillId="14" borderId="5" xfId="0" applyFont="1" applyFill="1" applyBorder="1" applyAlignment="1" applyProtection="1">
      <alignment horizontal="left" vertical="center" wrapText="1"/>
    </xf>
    <xf numFmtId="0" fontId="8" fillId="14" borderId="15" xfId="0" applyFont="1" applyFill="1" applyBorder="1" applyAlignment="1" applyProtection="1">
      <alignment horizontal="left" wrapText="1"/>
    </xf>
    <xf numFmtId="0" fontId="40" fillId="14" borderId="4" xfId="0" applyFont="1" applyFill="1" applyBorder="1" applyAlignment="1" applyProtection="1"/>
    <xf numFmtId="0" fontId="6" fillId="14" borderId="6" xfId="0" applyFont="1" applyFill="1" applyBorder="1" applyAlignment="1" applyProtection="1">
      <alignment horizontal="left" wrapText="1"/>
    </xf>
    <xf numFmtId="0" fontId="15" fillId="14" borderId="30" xfId="0" applyFont="1" applyFill="1" applyBorder="1" applyAlignment="1" applyProtection="1">
      <protection locked="0"/>
    </xf>
    <xf numFmtId="0" fontId="68" fillId="14" borderId="5" xfId="0" applyFont="1" applyFill="1" applyBorder="1" applyAlignment="1" applyProtection="1">
      <alignment horizontal="center" vertical="center" wrapText="1"/>
    </xf>
    <xf numFmtId="0" fontId="71" fillId="14" borderId="5" xfId="0" applyFont="1" applyFill="1" applyBorder="1" applyAlignment="1" applyProtection="1">
      <alignment horizontal="right" vertical="top" wrapText="1"/>
    </xf>
    <xf numFmtId="0" fontId="3" fillId="14" borderId="5" xfId="0" applyFont="1" applyFill="1" applyBorder="1" applyAlignment="1" applyProtection="1">
      <alignment vertical="top" wrapText="1"/>
    </xf>
    <xf numFmtId="0" fontId="3" fillId="14" borderId="5" xfId="0" applyFont="1" applyFill="1" applyBorder="1" applyAlignment="1" applyProtection="1">
      <alignment horizontal="center" vertical="center" wrapText="1"/>
    </xf>
    <xf numFmtId="0" fontId="77" fillId="14" borderId="5" xfId="0" applyFont="1" applyFill="1" applyBorder="1" applyAlignment="1" applyProtection="1">
      <alignment horizontal="center" vertical="center" wrapText="1"/>
    </xf>
    <xf numFmtId="0" fontId="146" fillId="14" borderId="79" xfId="0" applyFont="1" applyFill="1" applyBorder="1" applyAlignment="1" applyProtection="1">
      <alignment horizontal="center" vertical="center" wrapText="1"/>
    </xf>
    <xf numFmtId="0" fontId="51" fillId="14" borderId="79" xfId="0" applyFont="1" applyFill="1" applyBorder="1" applyAlignment="1" applyProtection="1">
      <alignment vertical="center" wrapText="1"/>
    </xf>
    <xf numFmtId="0" fontId="58" fillId="14" borderId="84" xfId="0" applyFont="1" applyFill="1" applyBorder="1" applyAlignment="1" applyProtection="1">
      <alignment horizontal="center" vertical="center" wrapText="1"/>
    </xf>
    <xf numFmtId="0" fontId="49" fillId="14" borderId="0" xfId="0" applyFont="1" applyFill="1" applyBorder="1" applyAlignment="1" applyProtection="1">
      <alignment vertical="center"/>
    </xf>
    <xf numFmtId="0" fontId="49" fillId="14" borderId="0" xfId="0" applyFont="1" applyFill="1" applyBorder="1" applyAlignment="1" applyProtection="1">
      <alignment horizontal="left" vertical="center" wrapText="1"/>
    </xf>
    <xf numFmtId="0" fontId="49" fillId="14" borderId="0" xfId="0" applyFont="1" applyFill="1" applyBorder="1" applyAlignment="1" applyProtection="1">
      <alignment horizontal="center" vertical="center" wrapText="1"/>
    </xf>
    <xf numFmtId="0" fontId="49" fillId="14" borderId="0" xfId="0" applyFont="1" applyFill="1" applyBorder="1" applyAlignment="1" applyProtection="1">
      <alignment horizontal="center" vertical="center"/>
      <protection locked="0"/>
    </xf>
    <xf numFmtId="0" fontId="146" fillId="14" borderId="87" xfId="0" applyFont="1" applyFill="1" applyBorder="1" applyAlignment="1" applyProtection="1">
      <alignment horizontal="center" vertical="center" wrapText="1"/>
    </xf>
    <xf numFmtId="0" fontId="146" fillId="14" borderId="61" xfId="0" applyFont="1" applyFill="1" applyBorder="1" applyAlignment="1" applyProtection="1">
      <alignment vertical="center" wrapText="1"/>
    </xf>
    <xf numFmtId="0" fontId="146" fillId="14" borderId="61" xfId="0" applyFont="1" applyFill="1" applyBorder="1" applyAlignment="1" applyProtection="1">
      <alignment horizontal="center" vertical="center" wrapText="1"/>
    </xf>
    <xf numFmtId="0" fontId="146" fillId="14" borderId="90" xfId="0" applyFont="1" applyFill="1" applyBorder="1" applyAlignment="1" applyProtection="1">
      <alignment vertical="center" wrapText="1"/>
      <protection locked="0"/>
    </xf>
    <xf numFmtId="0" fontId="146" fillId="14" borderId="91" xfId="0" applyFont="1" applyFill="1" applyBorder="1" applyAlignment="1" applyProtection="1">
      <alignment vertical="center" wrapText="1"/>
      <protection locked="0"/>
    </xf>
    <xf numFmtId="0" fontId="146" fillId="14" borderId="92" xfId="0" applyFont="1" applyFill="1" applyBorder="1" applyAlignment="1" applyProtection="1">
      <alignment horizontal="center" vertical="center" wrapText="1"/>
    </xf>
    <xf numFmtId="0" fontId="58" fillId="14" borderId="94" xfId="0" applyFont="1" applyFill="1" applyBorder="1" applyAlignment="1" applyProtection="1">
      <alignment horizontal="center" vertical="center" wrapText="1"/>
    </xf>
    <xf numFmtId="0" fontId="138" fillId="14" borderId="16" xfId="0" applyFont="1" applyFill="1" applyBorder="1" applyAlignment="1" applyProtection="1">
      <alignment horizontal="center" vertical="center" wrapText="1"/>
      <protection locked="0"/>
    </xf>
    <xf numFmtId="0" fontId="90" fillId="35" borderId="0" xfId="0" applyFont="1" applyFill="1" applyBorder="1" applyAlignment="1">
      <alignment horizontal="center" vertical="center"/>
    </xf>
    <xf numFmtId="0" fontId="90" fillId="35" borderId="0" xfId="0" applyFont="1" applyFill="1" applyBorder="1" applyAlignment="1">
      <alignment horizontal="left" vertical="center"/>
    </xf>
    <xf numFmtId="0" fontId="90" fillId="36" borderId="1" xfId="0" applyFont="1" applyFill="1" applyBorder="1" applyAlignment="1">
      <alignment horizontal="center" vertical="center"/>
    </xf>
    <xf numFmtId="0" fontId="90" fillId="36" borderId="2" xfId="0" applyFont="1" applyFill="1" applyBorder="1" applyAlignment="1">
      <alignment horizontal="left" vertical="center"/>
    </xf>
    <xf numFmtId="0" fontId="90" fillId="36" borderId="3" xfId="0" applyFont="1" applyFill="1" applyBorder="1" applyAlignment="1">
      <alignment horizontal="left" vertical="center"/>
    </xf>
    <xf numFmtId="0" fontId="90" fillId="34" borderId="1" xfId="0" applyFont="1" applyFill="1" applyBorder="1" applyAlignment="1">
      <alignment horizontal="center" vertical="center"/>
    </xf>
    <xf numFmtId="0" fontId="90" fillId="34" borderId="2" xfId="0" applyFont="1" applyFill="1" applyBorder="1" applyAlignment="1">
      <alignment horizontal="left" vertical="center"/>
    </xf>
    <xf numFmtId="0" fontId="90" fillId="34" borderId="3" xfId="0" applyFont="1" applyFill="1" applyBorder="1" applyAlignment="1">
      <alignment horizontal="left" vertical="center"/>
    </xf>
    <xf numFmtId="9" fontId="12" fillId="0" borderId="0" xfId="1" applyFont="1" applyFill="1" applyAlignment="1">
      <alignment horizontal="center"/>
    </xf>
    <xf numFmtId="0" fontId="12" fillId="0" borderId="0" xfId="0" applyFont="1" applyFill="1" applyAlignment="1">
      <alignment horizontal="center"/>
    </xf>
    <xf numFmtId="0" fontId="91" fillId="0" borderId="0" xfId="0" applyFont="1" applyFill="1" applyAlignment="1">
      <alignment horizontal="center"/>
    </xf>
    <xf numFmtId="9" fontId="11" fillId="0" borderId="6" xfId="1" applyFont="1" applyFill="1" applyBorder="1" applyAlignment="1">
      <alignment horizontal="center" vertical="top"/>
    </xf>
    <xf numFmtId="0" fontId="12" fillId="0" borderId="5" xfId="0" applyFont="1" applyFill="1" applyBorder="1" applyAlignment="1">
      <alignment horizontal="left" vertical="top"/>
    </xf>
    <xf numFmtId="9" fontId="11" fillId="0" borderId="5" xfId="1" applyFont="1" applyFill="1" applyBorder="1" applyAlignment="1">
      <alignment horizontal="center" vertical="top"/>
    </xf>
    <xf numFmtId="9" fontId="11" fillId="0" borderId="15" xfId="1" applyFont="1" applyFill="1" applyBorder="1" applyAlignment="1">
      <alignment horizontal="center" vertical="top"/>
    </xf>
    <xf numFmtId="0" fontId="90" fillId="5" borderId="99" xfId="0" applyFont="1" applyFill="1" applyBorder="1" applyAlignment="1">
      <alignment horizontal="left" vertical="center"/>
    </xf>
    <xf numFmtId="0" fontId="12" fillId="0" borderId="4" xfId="0" applyFont="1" applyFill="1" applyBorder="1" applyAlignment="1">
      <alignment horizontal="center" vertical="top"/>
    </xf>
    <xf numFmtId="0" fontId="12" fillId="0" borderId="13" xfId="0" applyFont="1" applyFill="1" applyBorder="1" applyAlignment="1">
      <alignment horizontal="center" vertical="top"/>
    </xf>
    <xf numFmtId="0" fontId="90" fillId="5" borderId="1" xfId="0" applyFont="1" applyFill="1" applyBorder="1" applyAlignment="1">
      <alignment vertical="center"/>
    </xf>
    <xf numFmtId="0" fontId="12" fillId="0" borderId="2" xfId="0" applyFont="1" applyFill="1" applyBorder="1" applyAlignment="1">
      <alignment horizontal="left" vertical="top"/>
    </xf>
    <xf numFmtId="0" fontId="12" fillId="0" borderId="2" xfId="0" applyFont="1" applyFill="1" applyBorder="1" applyAlignment="1">
      <alignment horizontal="center" vertical="top"/>
    </xf>
    <xf numFmtId="0" fontId="34" fillId="0" borderId="8" xfId="0" applyFont="1" applyBorder="1" applyAlignment="1">
      <alignment horizontal="left" vertical="top" wrapText="1"/>
    </xf>
    <xf numFmtId="0" fontId="131" fillId="0" borderId="0" xfId="0" applyFont="1" applyFill="1" applyBorder="1" applyAlignment="1">
      <alignment horizontal="left" vertical="top" wrapText="1"/>
    </xf>
    <xf numFmtId="0" fontId="46" fillId="0" borderId="0" xfId="0" applyFont="1" applyFill="1" applyBorder="1" applyAlignment="1" applyProtection="1">
      <alignment horizontal="left" vertical="center" wrapText="1"/>
    </xf>
    <xf numFmtId="0" fontId="0" fillId="0" borderId="0" xfId="0" applyFill="1" applyAlignment="1">
      <alignment horizontal="left" vertical="top"/>
    </xf>
    <xf numFmtId="9" fontId="145" fillId="0" borderId="0" xfId="1" applyFont="1" applyFill="1" applyAlignment="1">
      <alignment horizontal="center"/>
    </xf>
    <xf numFmtId="0" fontId="145" fillId="0" borderId="0" xfId="0" applyFont="1" applyFill="1" applyAlignment="1">
      <alignment horizontal="center"/>
    </xf>
    <xf numFmtId="0" fontId="42" fillId="0" borderId="0" xfId="0" applyFont="1" applyFill="1" applyAlignment="1">
      <alignment horizontal="left" vertical="top"/>
    </xf>
    <xf numFmtId="0" fontId="90" fillId="0" borderId="0" xfId="0" applyFont="1" applyFill="1" applyBorder="1" applyAlignment="1">
      <alignment vertical="center"/>
    </xf>
    <xf numFmtId="9" fontId="12" fillId="0" borderId="0" xfId="1" applyFont="1" applyFill="1" applyAlignment="1">
      <alignment horizontal="center" vertical="center"/>
    </xf>
    <xf numFmtId="0" fontId="12" fillId="0" borderId="0" xfId="0" applyFont="1" applyFill="1" applyAlignment="1">
      <alignment horizontal="center" vertical="center"/>
    </xf>
    <xf numFmtId="9" fontId="91" fillId="0" borderId="4" xfId="1" applyFont="1" applyFill="1" applyBorder="1" applyAlignment="1">
      <alignment horizontal="center" vertical="center"/>
    </xf>
    <xf numFmtId="0" fontId="91" fillId="0" borderId="0" xfId="0" applyFont="1" applyFill="1" applyBorder="1" applyAlignment="1">
      <alignment horizontal="center" vertical="center"/>
    </xf>
    <xf numFmtId="0" fontId="91" fillId="0" borderId="6" xfId="0" applyFont="1" applyFill="1" applyBorder="1" applyAlignment="1">
      <alignment horizontal="center" vertical="center"/>
    </xf>
    <xf numFmtId="9" fontId="91" fillId="0" borderId="0" xfId="1" applyFont="1" applyFill="1" applyAlignment="1">
      <alignment horizontal="center" vertical="center"/>
    </xf>
    <xf numFmtId="0" fontId="91" fillId="0" borderId="0" xfId="0" applyFont="1" applyFill="1" applyAlignment="1">
      <alignment horizontal="center" vertical="center"/>
    </xf>
    <xf numFmtId="9" fontId="12" fillId="0" borderId="48" xfId="1" applyFont="1" applyFill="1" applyBorder="1" applyAlignment="1">
      <alignment horizontal="center" vertical="center"/>
    </xf>
    <xf numFmtId="0" fontId="12" fillId="0" borderId="48" xfId="0" applyFont="1" applyFill="1" applyBorder="1" applyAlignment="1">
      <alignment horizontal="center" vertical="center"/>
    </xf>
    <xf numFmtId="9" fontId="91" fillId="0" borderId="101" xfId="1" applyFont="1" applyFill="1" applyBorder="1" applyAlignment="1">
      <alignment horizontal="center" vertical="center"/>
    </xf>
    <xf numFmtId="0" fontId="91" fillId="0" borderId="48" xfId="0" applyFont="1" applyFill="1" applyBorder="1" applyAlignment="1">
      <alignment horizontal="center" vertical="center"/>
    </xf>
    <xf numFmtId="0" fontId="91" fillId="0" borderId="100" xfId="0" applyFont="1" applyFill="1" applyBorder="1" applyAlignment="1">
      <alignment horizontal="center" vertical="center"/>
    </xf>
    <xf numFmtId="9" fontId="91" fillId="0" borderId="48" xfId="1" applyFont="1" applyFill="1" applyBorder="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0" borderId="48" xfId="0" applyBorder="1" applyAlignment="1">
      <alignment horizontal="center" vertical="center"/>
    </xf>
    <xf numFmtId="0" fontId="0" fillId="3" borderId="48" xfId="0" applyFill="1" applyBorder="1" applyAlignment="1">
      <alignment horizontal="center" vertical="center"/>
    </xf>
    <xf numFmtId="0" fontId="0" fillId="0" borderId="0" xfId="0" applyFill="1" applyBorder="1"/>
    <xf numFmtId="0" fontId="53" fillId="0" borderId="0" xfId="0" applyFont="1" applyFill="1" applyBorder="1" applyAlignment="1">
      <alignment horizontal="center"/>
    </xf>
    <xf numFmtId="0" fontId="109" fillId="0" borderId="0" xfId="0" applyFont="1" applyFill="1" applyBorder="1" applyAlignment="1">
      <alignment horizontal="center" vertical="center" wrapText="1"/>
    </xf>
    <xf numFmtId="0" fontId="53" fillId="0" borderId="0" xfId="0" applyFont="1" applyFill="1" applyBorder="1" applyAlignment="1">
      <alignment horizontal="center" vertical="center" wrapText="1"/>
    </xf>
    <xf numFmtId="49" fontId="50" fillId="0" borderId="0" xfId="0" applyNumberFormat="1" applyFont="1" applyFill="1" applyBorder="1" applyAlignment="1" applyProtection="1">
      <alignment horizontal="left" vertical="center" wrapText="1"/>
    </xf>
    <xf numFmtId="9" fontId="13" fillId="0" borderId="7" xfId="1" applyFont="1" applyFill="1" applyBorder="1" applyAlignment="1" applyProtection="1">
      <alignment horizontal="center" vertical="center" wrapText="1"/>
      <protection locked="0"/>
    </xf>
    <xf numFmtId="9" fontId="13" fillId="4" borderId="8" xfId="0" applyNumberFormat="1" applyFont="1" applyFill="1" applyBorder="1" applyAlignment="1" applyProtection="1">
      <alignment horizontal="center" vertical="center" wrapText="1"/>
      <protection locked="0"/>
    </xf>
    <xf numFmtId="9" fontId="13" fillId="0" borderId="8" xfId="0" applyNumberFormat="1" applyFont="1" applyFill="1" applyBorder="1" applyAlignment="1" applyProtection="1">
      <alignment horizontal="center" vertical="center" wrapText="1"/>
      <protection locked="0"/>
    </xf>
    <xf numFmtId="9" fontId="13" fillId="4" borderId="9" xfId="0" applyNumberFormat="1" applyFont="1" applyFill="1" applyBorder="1" applyAlignment="1" applyProtection="1">
      <alignment horizontal="center" vertical="center" wrapText="1"/>
      <protection locked="0"/>
    </xf>
    <xf numFmtId="9" fontId="13" fillId="4" borderId="8" xfId="1" applyFont="1" applyFill="1" applyBorder="1" applyAlignment="1" applyProtection="1">
      <alignment horizontal="center" vertical="center" wrapText="1"/>
      <protection locked="0"/>
    </xf>
    <xf numFmtId="9" fontId="13" fillId="0" borderId="8" xfId="1" applyFont="1" applyFill="1" applyBorder="1" applyAlignment="1" applyProtection="1">
      <alignment horizontal="center" vertical="center" wrapText="1"/>
      <protection locked="0"/>
    </xf>
    <xf numFmtId="9" fontId="13" fillId="4" borderId="9" xfId="1" applyFont="1" applyFill="1" applyBorder="1" applyAlignment="1" applyProtection="1">
      <alignment horizontal="center" vertical="center" wrapText="1"/>
      <protection locked="0"/>
    </xf>
    <xf numFmtId="9" fontId="0" fillId="0" borderId="0" xfId="0" applyNumberFormat="1" applyFill="1" applyAlignment="1">
      <alignment horizontal="center"/>
    </xf>
    <xf numFmtId="0" fontId="0" fillId="0" borderId="0" xfId="0" applyFont="1"/>
    <xf numFmtId="0" fontId="90" fillId="5" borderId="1" xfId="0" applyFont="1" applyFill="1" applyBorder="1" applyAlignment="1">
      <alignment horizontal="left" vertical="center"/>
    </xf>
    <xf numFmtId="0" fontId="90" fillId="5" borderId="2" xfId="0" applyFont="1" applyFill="1" applyBorder="1" applyAlignment="1">
      <alignment horizontal="left" vertical="center"/>
    </xf>
    <xf numFmtId="0" fontId="90" fillId="5" borderId="2" xfId="0" applyFont="1" applyFill="1" applyBorder="1" applyAlignment="1">
      <alignment horizontal="center" vertical="center"/>
    </xf>
    <xf numFmtId="0" fontId="90" fillId="5" borderId="3" xfId="0" applyFont="1" applyFill="1" applyBorder="1" applyAlignment="1">
      <alignment horizontal="left" vertical="center"/>
    </xf>
    <xf numFmtId="9" fontId="11" fillId="0" borderId="4" xfId="1" applyFont="1" applyFill="1" applyBorder="1" applyAlignment="1">
      <alignment horizontal="center"/>
    </xf>
    <xf numFmtId="0" fontId="11" fillId="0" borderId="0" xfId="0" applyFont="1" applyFill="1" applyBorder="1" applyAlignment="1">
      <alignment horizontal="center"/>
    </xf>
    <xf numFmtId="9" fontId="11" fillId="0" borderId="0" xfId="1" applyFont="1" applyFill="1" applyBorder="1" applyAlignment="1">
      <alignment horizontal="center"/>
    </xf>
    <xf numFmtId="0" fontId="11" fillId="0" borderId="6" xfId="0" applyFont="1" applyFill="1" applyBorder="1" applyAlignment="1">
      <alignment horizontal="center"/>
    </xf>
    <xf numFmtId="9" fontId="11" fillId="0" borderId="13" xfId="1" applyFont="1" applyFill="1" applyBorder="1" applyAlignment="1">
      <alignment horizontal="center"/>
    </xf>
    <xf numFmtId="0" fontId="11" fillId="0" borderId="5" xfId="0" applyFont="1" applyFill="1" applyBorder="1" applyAlignment="1">
      <alignment horizontal="center"/>
    </xf>
    <xf numFmtId="9" fontId="11" fillId="0" borderId="5" xfId="1" applyFont="1" applyFill="1" applyBorder="1" applyAlignment="1">
      <alignment horizontal="center"/>
    </xf>
    <xf numFmtId="0" fontId="11" fillId="0" borderId="15" xfId="0" applyFont="1" applyFill="1" applyBorder="1" applyAlignment="1">
      <alignment horizontal="center"/>
    </xf>
    <xf numFmtId="0" fontId="0" fillId="0" borderId="7" xfId="0" applyBorder="1"/>
    <xf numFmtId="0" fontId="0" fillId="0" borderId="8" xfId="0" applyBorder="1"/>
    <xf numFmtId="0" fontId="0" fillId="0" borderId="9" xfId="0" applyBorder="1"/>
    <xf numFmtId="49" fontId="54" fillId="37" borderId="0" xfId="0" applyNumberFormat="1" applyFont="1" applyFill="1" applyBorder="1" applyAlignment="1" applyProtection="1"/>
    <xf numFmtId="9" fontId="57" fillId="37" borderId="0" xfId="0" applyNumberFormat="1" applyFont="1" applyFill="1" applyBorder="1" applyAlignment="1" applyProtection="1">
      <alignment horizontal="center"/>
    </xf>
    <xf numFmtId="0" fontId="57" fillId="37" borderId="0" xfId="0" applyFont="1" applyFill="1" applyBorder="1" applyAlignment="1" applyProtection="1"/>
    <xf numFmtId="49" fontId="147" fillId="10" borderId="0" xfId="0" applyNumberFormat="1" applyFont="1" applyFill="1" applyBorder="1" applyAlignment="1" applyProtection="1"/>
    <xf numFmtId="0" fontId="148" fillId="10" borderId="0" xfId="0" applyFont="1" applyFill="1" applyBorder="1" applyAlignment="1" applyProtection="1"/>
    <xf numFmtId="9" fontId="57" fillId="10" borderId="0" xfId="0" applyNumberFormat="1" applyFont="1" applyFill="1" applyBorder="1" applyAlignment="1" applyProtection="1">
      <alignment horizontal="center"/>
    </xf>
    <xf numFmtId="49" fontId="17" fillId="37" borderId="0" xfId="0" applyNumberFormat="1" applyFont="1" applyFill="1" applyBorder="1" applyAlignment="1" applyProtection="1">
      <alignment horizontal="left" vertical="top" wrapText="1"/>
    </xf>
    <xf numFmtId="10" fontId="118" fillId="37" borderId="8" xfId="0" applyNumberFormat="1" applyFont="1" applyFill="1" applyBorder="1" applyAlignment="1" applyProtection="1">
      <alignment horizontal="left" vertical="center" wrapText="1"/>
      <protection locked="0"/>
    </xf>
    <xf numFmtId="0" fontId="13" fillId="37" borderId="8" xfId="0" applyFont="1" applyFill="1" applyBorder="1" applyAlignment="1" applyProtection="1">
      <alignment horizontal="left" vertical="center" wrapText="1"/>
      <protection locked="0"/>
    </xf>
    <xf numFmtId="0" fontId="118" fillId="37" borderId="8" xfId="0" applyFont="1" applyFill="1" applyBorder="1" applyAlignment="1" applyProtection="1">
      <alignment horizontal="left" vertical="center" wrapText="1"/>
      <protection locked="0"/>
    </xf>
    <xf numFmtId="49" fontId="147" fillId="10" borderId="4" xfId="0" applyNumberFormat="1" applyFont="1" applyFill="1" applyBorder="1" applyAlignment="1" applyProtection="1"/>
    <xf numFmtId="49" fontId="147" fillId="10" borderId="8" xfId="0" applyNumberFormat="1" applyFont="1" applyFill="1" applyBorder="1" applyAlignment="1" applyProtection="1"/>
    <xf numFmtId="49" fontId="147" fillId="10" borderId="0" xfId="0" applyNumberFormat="1" applyFont="1" applyFill="1" applyBorder="1" applyAlignment="1" applyProtection="1">
      <alignment vertical="top"/>
    </xf>
    <xf numFmtId="0" fontId="13" fillId="14" borderId="0" xfId="0" applyFont="1" applyFill="1" applyBorder="1" applyAlignment="1" applyProtection="1">
      <alignment vertical="top" wrapText="1"/>
    </xf>
    <xf numFmtId="0" fontId="13" fillId="14" borderId="0" xfId="0" applyFont="1" applyFill="1" applyAlignment="1" applyProtection="1">
      <alignment vertical="top" wrapText="1"/>
    </xf>
    <xf numFmtId="0" fontId="13" fillId="14" borderId="0" xfId="0" applyFont="1" applyFill="1" applyBorder="1" applyAlignment="1" applyProtection="1">
      <alignment horizontal="center" vertical="top" wrapText="1"/>
    </xf>
    <xf numFmtId="0" fontId="9" fillId="2" borderId="2" xfId="0" applyFont="1" applyFill="1" applyBorder="1" applyAlignment="1" applyProtection="1">
      <alignment horizontal="left"/>
    </xf>
    <xf numFmtId="0" fontId="9" fillId="14" borderId="0" xfId="0" applyFont="1" applyFill="1" applyAlignment="1" applyProtection="1">
      <alignment horizontal="left"/>
    </xf>
    <xf numFmtId="0" fontId="0" fillId="32" borderId="0" xfId="0" applyFill="1" applyBorder="1"/>
    <xf numFmtId="49" fontId="18" fillId="0" borderId="8" xfId="0" applyNumberFormat="1" applyFont="1" applyFill="1" applyBorder="1" applyAlignment="1" applyProtection="1">
      <alignment horizontal="center" vertical="center" wrapText="1"/>
      <protection locked="0"/>
    </xf>
    <xf numFmtId="49" fontId="13" fillId="0" borderId="8" xfId="0" applyNumberFormat="1" applyFont="1" applyFill="1" applyBorder="1" applyAlignment="1" applyProtection="1">
      <alignment horizontal="left" vertical="center" wrapText="1"/>
      <protection locked="0"/>
    </xf>
    <xf numFmtId="0" fontId="0" fillId="0" borderId="0" xfId="0" applyNumberFormat="1" applyAlignment="1">
      <alignment horizontal="center"/>
    </xf>
    <xf numFmtId="0" fontId="58" fillId="14" borderId="102" xfId="0" applyFont="1" applyFill="1" applyBorder="1" applyAlignment="1" applyProtection="1">
      <alignment horizontal="center" vertical="center" wrapText="1"/>
    </xf>
    <xf numFmtId="0" fontId="91" fillId="14" borderId="28" xfId="0" applyFont="1" applyFill="1" applyBorder="1" applyAlignment="1">
      <alignment horizontal="center" vertical="top" wrapText="1"/>
    </xf>
    <xf numFmtId="0" fontId="91" fillId="14" borderId="29" xfId="0" applyFont="1" applyFill="1" applyBorder="1" applyAlignment="1">
      <alignment horizontal="center" vertical="top" wrapText="1"/>
    </xf>
    <xf numFmtId="0" fontId="146" fillId="14" borderId="106" xfId="0" applyFont="1" applyFill="1" applyBorder="1" applyAlignment="1" applyProtection="1">
      <alignment horizontal="center" vertical="center" wrapText="1"/>
    </xf>
    <xf numFmtId="0" fontId="51" fillId="14" borderId="95" xfId="0" applyFont="1" applyFill="1" applyBorder="1" applyAlignment="1" applyProtection="1">
      <alignment vertical="center" wrapText="1"/>
    </xf>
    <xf numFmtId="0" fontId="146" fillId="14" borderId="95" xfId="0" applyFont="1" applyFill="1" applyBorder="1" applyAlignment="1" applyProtection="1">
      <alignment horizontal="center" vertical="center" wrapText="1"/>
    </xf>
    <xf numFmtId="0" fontId="9" fillId="14" borderId="0" xfId="0" applyFont="1" applyFill="1" applyBorder="1" applyAlignment="1" applyProtection="1"/>
    <xf numFmtId="0" fontId="49" fillId="14" borderId="0" xfId="0" applyFont="1" applyFill="1" applyBorder="1" applyAlignment="1" applyProtection="1">
      <alignment vertical="top"/>
    </xf>
    <xf numFmtId="0" fontId="146" fillId="14" borderId="107" xfId="0" applyFont="1" applyFill="1" applyBorder="1" applyAlignment="1" applyProtection="1">
      <alignment horizontal="center" vertical="center" wrapText="1"/>
    </xf>
    <xf numFmtId="0" fontId="146" fillId="24" borderId="107" xfId="0" applyFont="1" applyFill="1" applyBorder="1" applyAlignment="1" applyProtection="1">
      <alignment horizontal="center" vertical="center" wrapText="1"/>
    </xf>
    <xf numFmtId="0" fontId="51" fillId="24" borderId="108" xfId="0" applyFont="1" applyFill="1" applyBorder="1" applyAlignment="1" applyProtection="1">
      <alignment vertical="center" wrapText="1"/>
    </xf>
    <xf numFmtId="0" fontId="146" fillId="24" borderId="109" xfId="0" applyFont="1" applyFill="1" applyBorder="1" applyAlignment="1" applyProtection="1">
      <alignment horizontal="center" vertical="center" wrapText="1"/>
    </xf>
    <xf numFmtId="0" fontId="146" fillId="24" borderId="92" xfId="0" applyFont="1" applyFill="1" applyBorder="1" applyAlignment="1" applyProtection="1">
      <alignment horizontal="center" vertical="center" wrapText="1"/>
    </xf>
    <xf numFmtId="0" fontId="51" fillId="24" borderId="79" xfId="0" applyFont="1" applyFill="1" applyBorder="1" applyAlignment="1" applyProtection="1">
      <alignment vertical="center" wrapText="1"/>
    </xf>
    <xf numFmtId="0" fontId="146" fillId="24" borderId="110" xfId="0" applyFont="1" applyFill="1" applyBorder="1" applyAlignment="1" applyProtection="1">
      <alignment horizontal="center" vertical="center" wrapText="1"/>
    </xf>
    <xf numFmtId="0" fontId="146" fillId="24" borderId="106" xfId="0" applyFont="1" applyFill="1" applyBorder="1" applyAlignment="1" applyProtection="1">
      <alignment horizontal="center" vertical="center" wrapText="1"/>
    </xf>
    <xf numFmtId="0" fontId="51" fillId="24" borderId="95" xfId="0" applyFont="1" applyFill="1" applyBorder="1" applyAlignment="1" applyProtection="1">
      <alignment vertical="center" wrapText="1"/>
    </xf>
    <xf numFmtId="0" fontId="146" fillId="24" borderId="111" xfId="0" applyFont="1" applyFill="1" applyBorder="1" applyAlignment="1" applyProtection="1">
      <alignment horizontal="center" vertical="center" wrapText="1"/>
    </xf>
    <xf numFmtId="0" fontId="58" fillId="14" borderId="112" xfId="0" applyFont="1" applyFill="1" applyBorder="1" applyAlignment="1" applyProtection="1">
      <alignment horizontal="center" vertical="center" wrapText="1"/>
    </xf>
    <xf numFmtId="0" fontId="146" fillId="10" borderId="92" xfId="0" applyFont="1" applyFill="1" applyBorder="1" applyAlignment="1" applyProtection="1">
      <alignment horizontal="center" vertical="center" wrapText="1"/>
    </xf>
    <xf numFmtId="0" fontId="51" fillId="10" borderId="79" xfId="0" applyFont="1" applyFill="1" applyBorder="1" applyAlignment="1" applyProtection="1">
      <alignment vertical="center" wrapText="1"/>
    </xf>
    <xf numFmtId="0" fontId="146" fillId="10" borderId="110" xfId="0" applyFont="1" applyFill="1" applyBorder="1" applyAlignment="1" applyProtection="1">
      <alignment horizontal="center" vertical="center" wrapText="1"/>
    </xf>
    <xf numFmtId="0" fontId="146" fillId="25" borderId="92" xfId="0" applyFont="1" applyFill="1" applyBorder="1" applyAlignment="1" applyProtection="1">
      <alignment horizontal="center" vertical="center" wrapText="1"/>
    </xf>
    <xf numFmtId="0" fontId="51" fillId="25" borderId="79" xfId="0" applyFont="1" applyFill="1" applyBorder="1" applyAlignment="1" applyProtection="1">
      <alignment vertical="center" wrapText="1"/>
    </xf>
    <xf numFmtId="0" fontId="146" fillId="39" borderId="92" xfId="0" applyFont="1" applyFill="1" applyBorder="1" applyAlignment="1" applyProtection="1">
      <alignment horizontal="center" vertical="center" wrapText="1"/>
    </xf>
    <xf numFmtId="0" fontId="51" fillId="39" borderId="79" xfId="0" applyFont="1" applyFill="1" applyBorder="1" applyAlignment="1" applyProtection="1">
      <alignment vertical="center" wrapText="1"/>
    </xf>
    <xf numFmtId="0" fontId="146" fillId="14" borderId="73" xfId="0" applyFont="1" applyFill="1" applyBorder="1" applyAlignment="1" applyProtection="1">
      <alignment horizontal="center" vertical="center" wrapText="1"/>
    </xf>
    <xf numFmtId="0" fontId="146" fillId="14" borderId="47" xfId="0" applyFont="1" applyFill="1" applyBorder="1" applyAlignment="1" applyProtection="1">
      <alignment vertical="center" wrapText="1"/>
    </xf>
    <xf numFmtId="0" fontId="146" fillId="14" borderId="47" xfId="0" applyFont="1" applyFill="1" applyBorder="1" applyAlignment="1" applyProtection="1">
      <alignment horizontal="center" vertical="center" wrapText="1"/>
    </xf>
    <xf numFmtId="0" fontId="146" fillId="9" borderId="107" xfId="0" applyFont="1" applyFill="1" applyBorder="1" applyAlignment="1" applyProtection="1">
      <alignment horizontal="center" vertical="center" wrapText="1"/>
    </xf>
    <xf numFmtId="0" fontId="51" fillId="9" borderId="108" xfId="0" applyFont="1" applyFill="1" applyBorder="1" applyAlignment="1" applyProtection="1">
      <alignment vertical="center" wrapText="1"/>
    </xf>
    <xf numFmtId="0" fontId="146" fillId="9" borderId="106" xfId="0" applyFont="1" applyFill="1" applyBorder="1" applyAlignment="1" applyProtection="1">
      <alignment horizontal="center" vertical="center" wrapText="1"/>
    </xf>
    <xf numFmtId="0" fontId="51" fillId="9" borderId="95" xfId="0" applyFont="1" applyFill="1" applyBorder="1" applyAlignment="1" applyProtection="1">
      <alignment vertical="center" wrapText="1"/>
    </xf>
    <xf numFmtId="0" fontId="146" fillId="9" borderId="111" xfId="0" applyFont="1" applyFill="1" applyBorder="1" applyAlignment="1" applyProtection="1">
      <alignment horizontal="center" vertical="center" wrapText="1"/>
    </xf>
    <xf numFmtId="0" fontId="146" fillId="39" borderId="107" xfId="0" applyFont="1" applyFill="1" applyBorder="1" applyAlignment="1" applyProtection="1">
      <alignment horizontal="center" vertical="center" wrapText="1"/>
    </xf>
    <xf numFmtId="0" fontId="51" fillId="39" borderId="108" xfId="0" applyFont="1" applyFill="1" applyBorder="1" applyAlignment="1" applyProtection="1">
      <alignment vertical="center" wrapText="1"/>
    </xf>
    <xf numFmtId="0" fontId="146" fillId="39" borderId="109" xfId="0" applyFont="1" applyFill="1" applyBorder="1" applyAlignment="1" applyProtection="1">
      <alignment horizontal="center" vertical="center" wrapText="1"/>
    </xf>
    <xf numFmtId="0" fontId="146" fillId="39" borderId="110" xfId="0" applyFont="1" applyFill="1" applyBorder="1" applyAlignment="1" applyProtection="1">
      <alignment horizontal="center" vertical="center" wrapText="1"/>
    </xf>
    <xf numFmtId="0" fontId="146" fillId="39" borderId="106" xfId="0" applyFont="1" applyFill="1" applyBorder="1" applyAlignment="1" applyProtection="1">
      <alignment horizontal="center" vertical="center" wrapText="1"/>
    </xf>
    <xf numFmtId="0" fontId="51" fillId="39" borderId="95" xfId="0" applyFont="1" applyFill="1" applyBorder="1" applyAlignment="1" applyProtection="1">
      <alignment vertical="center" wrapText="1"/>
    </xf>
    <xf numFmtId="0" fontId="146" fillId="39" borderId="111" xfId="0" applyFont="1" applyFill="1" applyBorder="1" applyAlignment="1" applyProtection="1">
      <alignment horizontal="center" vertical="center" wrapText="1"/>
    </xf>
    <xf numFmtId="0" fontId="51" fillId="40" borderId="108" xfId="0" applyFont="1" applyFill="1" applyBorder="1" applyAlignment="1" applyProtection="1">
      <alignment vertical="center" wrapText="1"/>
    </xf>
    <xf numFmtId="0" fontId="146" fillId="40" borderId="109" xfId="0" applyFont="1" applyFill="1" applyBorder="1" applyAlignment="1" applyProtection="1">
      <alignment horizontal="center" vertical="center" wrapText="1"/>
    </xf>
    <xf numFmtId="0" fontId="51" fillId="40" borderId="95" xfId="0" applyFont="1" applyFill="1" applyBorder="1" applyAlignment="1" applyProtection="1">
      <alignment vertical="center" wrapText="1"/>
    </xf>
    <xf numFmtId="0" fontId="146" fillId="40" borderId="111" xfId="0" applyFont="1" applyFill="1" applyBorder="1" applyAlignment="1" applyProtection="1">
      <alignment horizontal="center" vertical="center" wrapText="1"/>
    </xf>
    <xf numFmtId="0" fontId="49" fillId="14" borderId="16" xfId="0" applyFont="1" applyFill="1" applyBorder="1" applyAlignment="1" applyProtection="1">
      <alignment horizontal="left" vertical="center" wrapText="1"/>
    </xf>
    <xf numFmtId="0" fontId="10" fillId="14" borderId="2" xfId="0" applyFont="1" applyFill="1" applyBorder="1" applyAlignment="1" applyProtection="1">
      <alignment wrapText="1"/>
    </xf>
    <xf numFmtId="0" fontId="69" fillId="14" borderId="0" xfId="0" applyFont="1" applyFill="1" applyBorder="1" applyAlignment="1" applyProtection="1">
      <alignment horizontal="left" vertical="center"/>
    </xf>
    <xf numFmtId="0" fontId="72" fillId="14" borderId="0" xfId="0" applyFont="1" applyFill="1" applyBorder="1" applyAlignment="1" applyProtection="1">
      <alignment horizontal="left" vertical="center" wrapText="1"/>
    </xf>
    <xf numFmtId="0" fontId="72" fillId="14" borderId="5" xfId="0" applyFont="1" applyFill="1" applyBorder="1" applyAlignment="1" applyProtection="1">
      <alignment horizontal="left" vertical="center" wrapText="1"/>
    </xf>
    <xf numFmtId="0" fontId="40" fillId="14" borderId="0" xfId="0" applyFont="1" applyFill="1" applyBorder="1" applyAlignment="1" applyProtection="1"/>
    <xf numFmtId="0" fontId="6" fillId="14" borderId="37" xfId="0" applyFont="1" applyFill="1" applyBorder="1" applyAlignment="1" applyProtection="1">
      <alignment horizontal="center" vertical="center" wrapText="1"/>
    </xf>
    <xf numFmtId="0" fontId="146" fillId="24" borderId="87" xfId="0" applyFont="1" applyFill="1" applyBorder="1" applyAlignment="1" applyProtection="1">
      <alignment horizontal="center" vertical="center" wrapText="1"/>
    </xf>
    <xf numFmtId="0" fontId="146" fillId="24" borderId="88" xfId="0" applyFont="1" applyFill="1" applyBorder="1" applyAlignment="1" applyProtection="1">
      <alignment horizontal="center" vertical="center" wrapText="1"/>
    </xf>
    <xf numFmtId="0" fontId="146" fillId="24" borderId="61" xfId="0" applyFont="1" applyFill="1" applyBorder="1" applyAlignment="1" applyProtection="1">
      <alignment vertical="center" wrapText="1"/>
    </xf>
    <xf numFmtId="0" fontId="146" fillId="24" borderId="61" xfId="0" applyFont="1" applyFill="1" applyBorder="1" applyAlignment="1" applyProtection="1">
      <alignment horizontal="center" vertical="center" wrapText="1"/>
    </xf>
    <xf numFmtId="0" fontId="146" fillId="24" borderId="90" xfId="0" applyFont="1" applyFill="1" applyBorder="1" applyAlignment="1" applyProtection="1">
      <alignment vertical="center" wrapText="1"/>
      <protection locked="0"/>
    </xf>
    <xf numFmtId="0" fontId="146" fillId="24" borderId="91" xfId="0" applyFont="1" applyFill="1" applyBorder="1" applyAlignment="1" applyProtection="1">
      <alignment vertical="center" wrapText="1"/>
      <protection locked="0"/>
    </xf>
    <xf numFmtId="0" fontId="45" fillId="14" borderId="0" xfId="0" applyFont="1" applyFill="1" applyAlignment="1">
      <alignment horizontal="left"/>
    </xf>
    <xf numFmtId="0" fontId="146" fillId="25" borderId="104" xfId="0" applyFont="1" applyFill="1" applyBorder="1" applyAlignment="1" applyProtection="1">
      <alignment horizontal="center" vertical="center" wrapText="1"/>
    </xf>
    <xf numFmtId="0" fontId="51" fillId="25" borderId="105" xfId="0" applyFont="1" applyFill="1" applyBorder="1" applyAlignment="1" applyProtection="1">
      <alignment vertical="center" wrapText="1"/>
    </xf>
    <xf numFmtId="0" fontId="146" fillId="25" borderId="66" xfId="0" applyFont="1" applyFill="1" applyBorder="1" applyAlignment="1" applyProtection="1">
      <alignment horizontal="center" vertical="center" wrapText="1"/>
    </xf>
    <xf numFmtId="0" fontId="146" fillId="25" borderId="110" xfId="0" applyFont="1" applyFill="1" applyBorder="1" applyAlignment="1" applyProtection="1">
      <alignment horizontal="center" vertical="center" wrapText="1"/>
    </xf>
    <xf numFmtId="0" fontId="146" fillId="38" borderId="107" xfId="0" applyFont="1" applyFill="1" applyBorder="1" applyAlignment="1" applyProtection="1">
      <alignment horizontal="center" vertical="center" wrapText="1"/>
    </xf>
    <xf numFmtId="0" fontId="51" fillId="38" borderId="108" xfId="0" applyFont="1" applyFill="1" applyBorder="1" applyAlignment="1" applyProtection="1">
      <alignment vertical="center" wrapText="1"/>
    </xf>
    <xf numFmtId="0" fontId="146" fillId="38" borderId="109" xfId="0" applyFont="1" applyFill="1" applyBorder="1" applyAlignment="1" applyProtection="1">
      <alignment horizontal="center" vertical="center" wrapText="1"/>
    </xf>
    <xf numFmtId="0" fontId="146" fillId="38" borderId="106" xfId="0" applyFont="1" applyFill="1" applyBorder="1" applyAlignment="1" applyProtection="1">
      <alignment horizontal="center" vertical="center" wrapText="1"/>
    </xf>
    <xf numFmtId="0" fontId="51" fillId="38" borderId="95" xfId="0" applyFont="1" applyFill="1" applyBorder="1" applyAlignment="1" applyProtection="1">
      <alignment vertical="center" wrapText="1"/>
    </xf>
    <xf numFmtId="0" fontId="146" fillId="38" borderId="111" xfId="0" applyFont="1" applyFill="1" applyBorder="1" applyAlignment="1" applyProtection="1">
      <alignment horizontal="center" vertical="center" wrapText="1"/>
    </xf>
    <xf numFmtId="0" fontId="146" fillId="10" borderId="104" xfId="0" applyFont="1" applyFill="1" applyBorder="1" applyAlignment="1" applyProtection="1">
      <alignment horizontal="center" vertical="center" wrapText="1"/>
    </xf>
    <xf numFmtId="0" fontId="51" fillId="10" borderId="105" xfId="0" applyFont="1" applyFill="1" applyBorder="1" applyAlignment="1" applyProtection="1">
      <alignment vertical="center" wrapText="1"/>
    </xf>
    <xf numFmtId="0" fontId="146" fillId="10" borderId="66" xfId="0" applyFont="1" applyFill="1" applyBorder="1" applyAlignment="1" applyProtection="1">
      <alignment horizontal="center" vertical="center" wrapText="1"/>
    </xf>
    <xf numFmtId="0" fontId="146" fillId="40" borderId="107" xfId="0" applyFont="1" applyFill="1" applyBorder="1" applyAlignment="1" applyProtection="1">
      <alignment horizontal="center" vertical="center" wrapText="1"/>
    </xf>
    <xf numFmtId="0" fontId="146" fillId="40" borderId="106" xfId="0" applyFont="1" applyFill="1" applyBorder="1" applyAlignment="1" applyProtection="1">
      <alignment horizontal="center" vertical="center" wrapText="1"/>
    </xf>
    <xf numFmtId="0" fontId="40" fillId="39" borderId="115" xfId="0" applyFont="1" applyFill="1" applyBorder="1" applyAlignment="1" applyProtection="1">
      <alignment horizontal="center" vertical="center" wrapText="1"/>
    </xf>
    <xf numFmtId="0" fontId="40" fillId="39" borderId="116" xfId="0" applyFont="1" applyFill="1" applyBorder="1" applyAlignment="1" applyProtection="1">
      <alignment horizontal="center" vertical="center" wrapText="1"/>
    </xf>
    <xf numFmtId="0" fontId="40" fillId="25" borderId="117" xfId="0" applyFont="1" applyFill="1" applyBorder="1" applyAlignment="1" applyProtection="1">
      <alignment horizontal="center" vertical="center" wrapText="1"/>
    </xf>
    <xf numFmtId="0" fontId="40" fillId="25" borderId="118" xfId="0" applyFont="1" applyFill="1" applyBorder="1" applyAlignment="1" applyProtection="1">
      <alignment horizontal="center" vertical="center" wrapText="1"/>
    </xf>
    <xf numFmtId="0" fontId="40" fillId="38" borderId="114" xfId="0" applyFont="1" applyFill="1" applyBorder="1" applyAlignment="1" applyProtection="1">
      <alignment horizontal="center" vertical="center" wrapText="1"/>
    </xf>
    <xf numFmtId="0" fontId="40" fillId="38" borderId="116" xfId="0" applyFont="1" applyFill="1" applyBorder="1" applyAlignment="1" applyProtection="1">
      <alignment horizontal="center" vertical="center" wrapText="1"/>
    </xf>
    <xf numFmtId="0" fontId="40" fillId="40" borderId="114" xfId="0" applyFont="1" applyFill="1" applyBorder="1" applyAlignment="1" applyProtection="1">
      <alignment horizontal="center" vertical="center" wrapText="1"/>
    </xf>
    <xf numFmtId="0" fontId="40" fillId="40" borderId="116" xfId="0" applyFont="1" applyFill="1" applyBorder="1" applyAlignment="1" applyProtection="1">
      <alignment horizontal="center" vertical="center" wrapText="1"/>
    </xf>
    <xf numFmtId="0" fontId="40" fillId="10" borderId="117" xfId="0" applyFont="1" applyFill="1" applyBorder="1" applyAlignment="1" applyProtection="1">
      <alignment horizontal="center" vertical="center" wrapText="1"/>
    </xf>
    <xf numFmtId="0" fontId="40" fillId="10" borderId="115" xfId="0" applyFont="1" applyFill="1" applyBorder="1" applyAlignment="1" applyProtection="1">
      <alignment horizontal="center" vertical="center" wrapText="1"/>
    </xf>
    <xf numFmtId="0" fontId="40" fillId="10" borderId="118" xfId="0" applyFont="1" applyFill="1" applyBorder="1" applyAlignment="1" applyProtection="1">
      <alignment horizontal="center" vertical="center" wrapText="1"/>
    </xf>
    <xf numFmtId="0" fontId="40" fillId="24" borderId="114" xfId="0" applyFont="1" applyFill="1" applyBorder="1" applyAlignment="1" applyProtection="1">
      <alignment horizontal="center" vertical="center" wrapText="1"/>
    </xf>
    <xf numFmtId="0" fontId="40" fillId="24" borderId="115" xfId="0" applyFont="1" applyFill="1" applyBorder="1" applyAlignment="1" applyProtection="1">
      <alignment horizontal="center" vertical="center" wrapText="1"/>
    </xf>
    <xf numFmtId="0" fontId="0" fillId="0" borderId="45" xfId="0" applyBorder="1"/>
    <xf numFmtId="0" fontId="49" fillId="14" borderId="18" xfId="0" applyFont="1" applyFill="1" applyBorder="1" applyAlignment="1" applyProtection="1">
      <alignment horizontal="left" vertical="center" wrapText="1"/>
    </xf>
    <xf numFmtId="0" fontId="49" fillId="14" borderId="16" xfId="0" applyFont="1" applyFill="1" applyBorder="1" applyAlignment="1" applyProtection="1">
      <alignment horizontal="center" vertical="center"/>
    </xf>
    <xf numFmtId="0" fontId="46" fillId="9" borderId="28" xfId="0" applyFont="1" applyFill="1" applyBorder="1" applyAlignment="1" applyProtection="1">
      <alignment horizontal="center" vertical="center"/>
    </xf>
    <xf numFmtId="0" fontId="46" fillId="9" borderId="29" xfId="0" applyFont="1" applyFill="1" applyBorder="1" applyAlignment="1" applyProtection="1">
      <alignment horizontal="center" vertical="center"/>
    </xf>
    <xf numFmtId="0" fontId="46" fillId="9" borderId="37" xfId="0" applyFont="1" applyFill="1" applyBorder="1" applyAlignment="1" applyProtection="1">
      <alignment horizontal="center" vertical="center"/>
    </xf>
    <xf numFmtId="0" fontId="47" fillId="14" borderId="0" xfId="0" applyFont="1" applyFill="1" applyBorder="1" applyAlignment="1" applyProtection="1"/>
    <xf numFmtId="0" fontId="15" fillId="14" borderId="0" xfId="0" applyFont="1" applyFill="1" applyBorder="1" applyAlignment="1" applyProtection="1"/>
    <xf numFmtId="0" fontId="15" fillId="14" borderId="0" xfId="0" applyFont="1" applyFill="1" applyBorder="1" applyAlignment="1" applyProtection="1">
      <protection locked="0"/>
    </xf>
    <xf numFmtId="0" fontId="119" fillId="2" borderId="2" xfId="0" applyFont="1" applyFill="1" applyBorder="1" applyAlignment="1" applyProtection="1">
      <alignment horizontal="left" vertical="center" wrapText="1"/>
    </xf>
    <xf numFmtId="0" fontId="119" fillId="2" borderId="2" xfId="0" applyFont="1" applyFill="1" applyBorder="1" applyAlignment="1" applyProtection="1">
      <alignment horizontal="left" vertical="top" wrapText="1"/>
    </xf>
    <xf numFmtId="0" fontId="119" fillId="14" borderId="44" xfId="0" applyFont="1" applyFill="1" applyBorder="1" applyAlignment="1" applyProtection="1">
      <alignment horizontal="left" vertical="center" wrapText="1"/>
    </xf>
    <xf numFmtId="0" fontId="119" fillId="14" borderId="47" xfId="0" applyFont="1" applyFill="1" applyBorder="1" applyAlignment="1" applyProtection="1">
      <alignment horizontal="left" vertical="center" wrapText="1"/>
    </xf>
    <xf numFmtId="0" fontId="119" fillId="14" borderId="103" xfId="0" applyFont="1" applyFill="1" applyBorder="1" applyAlignment="1" applyProtection="1">
      <alignment horizontal="left" vertical="top" wrapText="1"/>
    </xf>
    <xf numFmtId="0" fontId="9" fillId="14" borderId="45" xfId="0" applyFont="1" applyFill="1" applyBorder="1" applyAlignment="1" applyProtection="1"/>
    <xf numFmtId="0" fontId="8" fillId="14" borderId="46" xfId="0" applyFont="1" applyFill="1" applyBorder="1" applyAlignment="1" applyProtection="1">
      <alignment horizontal="left" wrapText="1"/>
    </xf>
    <xf numFmtId="0" fontId="40" fillId="14" borderId="45" xfId="0" applyFont="1" applyFill="1" applyBorder="1" applyAlignment="1" applyProtection="1"/>
    <xf numFmtId="0" fontId="6" fillId="14" borderId="46" xfId="0" applyFont="1" applyFill="1" applyBorder="1" applyAlignment="1" applyProtection="1">
      <alignment horizontal="left" wrapText="1"/>
    </xf>
    <xf numFmtId="0" fontId="6" fillId="14" borderId="45" xfId="0" applyFont="1" applyFill="1" applyBorder="1" applyAlignment="1" applyProtection="1">
      <alignment horizontal="center" vertical="center" wrapText="1"/>
    </xf>
    <xf numFmtId="0" fontId="68" fillId="14" borderId="45" xfId="0" applyFont="1" applyFill="1" applyBorder="1" applyAlignment="1" applyProtection="1">
      <alignment horizontal="center" vertical="center" wrapText="1"/>
    </xf>
    <xf numFmtId="0" fontId="8" fillId="14" borderId="39" xfId="0" applyFont="1" applyFill="1" applyBorder="1" applyAlignment="1" applyProtection="1">
      <alignment horizontal="left" wrapText="1"/>
    </xf>
    <xf numFmtId="0" fontId="23" fillId="0" borderId="39" xfId="0" applyFont="1" applyFill="1" applyBorder="1" applyAlignment="1" applyProtection="1">
      <alignment horizontal="left" vertical="center" wrapText="1"/>
    </xf>
    <xf numFmtId="0" fontId="8" fillId="14" borderId="119" xfId="0" applyFont="1" applyFill="1" applyBorder="1" applyAlignment="1" applyProtection="1">
      <alignment horizontal="left" wrapText="1"/>
    </xf>
    <xf numFmtId="0" fontId="8" fillId="14" borderId="48" xfId="0" applyFont="1" applyFill="1" applyBorder="1" applyAlignment="1" applyProtection="1">
      <alignment horizontal="left" wrapText="1"/>
    </xf>
    <xf numFmtId="0" fontId="8" fillId="14" borderId="120" xfId="0" applyFont="1" applyFill="1" applyBorder="1" applyAlignment="1" applyProtection="1">
      <alignment horizontal="left" wrapText="1"/>
    </xf>
    <xf numFmtId="0" fontId="0" fillId="14" borderId="45" xfId="0" applyFill="1" applyBorder="1"/>
    <xf numFmtId="0" fontId="0" fillId="14" borderId="46" xfId="0" applyFill="1" applyBorder="1"/>
    <xf numFmtId="0" fontId="0" fillId="14" borderId="119" xfId="0" applyFill="1" applyBorder="1"/>
    <xf numFmtId="0" fontId="0" fillId="14" borderId="48" xfId="0" applyFill="1" applyBorder="1"/>
    <xf numFmtId="0" fontId="68" fillId="14" borderId="48" xfId="0" applyFont="1" applyFill="1" applyBorder="1" applyAlignment="1" applyProtection="1">
      <alignment horizontal="center" vertical="center" wrapText="1"/>
    </xf>
    <xf numFmtId="0" fontId="3" fillId="14" borderId="48" xfId="0" applyFont="1" applyFill="1" applyBorder="1" applyAlignment="1" applyProtection="1">
      <alignment vertical="top" wrapText="1"/>
    </xf>
    <xf numFmtId="0" fontId="3" fillId="14" borderId="48" xfId="0" applyFont="1" applyFill="1" applyBorder="1" applyAlignment="1" applyProtection="1">
      <alignment horizontal="center" vertical="center" wrapText="1"/>
    </xf>
    <xf numFmtId="0" fontId="77" fillId="14" borderId="48" xfId="0" applyFont="1" applyFill="1" applyBorder="1" applyAlignment="1" applyProtection="1">
      <alignment horizontal="center" vertical="center" wrapText="1"/>
    </xf>
    <xf numFmtId="0" fontId="0" fillId="14" borderId="120" xfId="0" applyFill="1" applyBorder="1"/>
    <xf numFmtId="0" fontId="22" fillId="14" borderId="0" xfId="0" applyFont="1" applyFill="1" applyBorder="1" applyAlignment="1" applyProtection="1">
      <alignment wrapText="1"/>
    </xf>
    <xf numFmtId="0" fontId="146" fillId="14" borderId="90" xfId="0" applyFont="1" applyFill="1" applyBorder="1" applyAlignment="1" applyProtection="1">
      <alignment vertical="center" wrapText="1"/>
    </xf>
    <xf numFmtId="0" fontId="146" fillId="14" borderId="91" xfId="0" applyFont="1" applyFill="1" applyBorder="1" applyAlignment="1" applyProtection="1">
      <alignment vertical="center" wrapText="1"/>
    </xf>
    <xf numFmtId="0" fontId="146" fillId="14" borderId="55" xfId="0" applyFont="1" applyFill="1" applyBorder="1" applyAlignment="1" applyProtection="1">
      <alignment vertical="center" wrapText="1"/>
    </xf>
    <xf numFmtId="0" fontId="146" fillId="14" borderId="93" xfId="0" applyFont="1" applyFill="1" applyBorder="1" applyAlignment="1" applyProtection="1">
      <alignment vertical="center" wrapText="1"/>
    </xf>
    <xf numFmtId="0" fontId="146" fillId="14" borderId="97" xfId="0" applyFont="1" applyFill="1" applyBorder="1" applyAlignment="1" applyProtection="1">
      <alignment vertical="center" wrapText="1"/>
    </xf>
    <xf numFmtId="0" fontId="146" fillId="14" borderId="98" xfId="0" applyFont="1" applyFill="1" applyBorder="1" applyAlignment="1" applyProtection="1">
      <alignment vertical="center" wrapText="1"/>
    </xf>
    <xf numFmtId="0" fontId="42" fillId="9" borderId="114" xfId="0" applyFont="1" applyFill="1" applyBorder="1" applyAlignment="1" applyProtection="1">
      <alignment horizontal="center" vertical="center" wrapText="1"/>
    </xf>
    <xf numFmtId="0" fontId="0" fillId="9" borderId="103" xfId="0" applyFill="1" applyBorder="1" applyProtection="1"/>
    <xf numFmtId="0" fontId="42" fillId="9" borderId="116" xfId="0" applyFont="1" applyFill="1" applyBorder="1" applyAlignment="1" applyProtection="1">
      <alignment horizontal="center" vertical="center" wrapText="1"/>
    </xf>
    <xf numFmtId="0" fontId="42" fillId="39" borderId="114" xfId="0" applyFont="1" applyFill="1" applyBorder="1" applyAlignment="1" applyProtection="1">
      <alignment horizontal="center" vertical="center" wrapText="1"/>
    </xf>
    <xf numFmtId="0" fontId="42" fillId="24" borderId="115" xfId="0" applyFont="1" applyFill="1" applyBorder="1" applyAlignment="1" applyProtection="1">
      <alignment horizontal="center" vertical="center"/>
    </xf>
    <xf numFmtId="0" fontId="42" fillId="24" borderId="116" xfId="0" applyFont="1" applyFill="1" applyBorder="1" applyAlignment="1" applyProtection="1">
      <alignment horizontal="center" vertical="center"/>
    </xf>
    <xf numFmtId="0" fontId="71" fillId="14" borderId="48" xfId="0" applyFont="1" applyFill="1" applyBorder="1" applyAlignment="1" applyProtection="1">
      <alignment horizontal="right" vertical="top" wrapText="1"/>
    </xf>
    <xf numFmtId="0" fontId="24" fillId="14" borderId="2" xfId="0" applyFont="1" applyFill="1" applyBorder="1" applyAlignment="1" applyProtection="1">
      <alignment horizontal="center"/>
    </xf>
    <xf numFmtId="0" fontId="10" fillId="14" borderId="0" xfId="0" applyFont="1" applyFill="1" applyBorder="1" applyAlignment="1" applyProtection="1">
      <alignment horizontal="center" wrapText="1"/>
    </xf>
    <xf numFmtId="0" fontId="79" fillId="14" borderId="0" xfId="0" applyFont="1" applyFill="1" applyBorder="1" applyAlignment="1" applyProtection="1">
      <alignment horizontal="center" vertical="top" wrapText="1"/>
    </xf>
    <xf numFmtId="0" fontId="3" fillId="14" borderId="0" xfId="0" applyFont="1" applyFill="1" applyBorder="1" applyAlignment="1" applyProtection="1">
      <alignment horizontal="center" vertical="top" wrapText="1"/>
    </xf>
    <xf numFmtId="0" fontId="22" fillId="14" borderId="24" xfId="0" applyFont="1" applyFill="1" applyBorder="1" applyAlignment="1" applyProtection="1">
      <alignment horizontal="center" wrapText="1"/>
    </xf>
    <xf numFmtId="0" fontId="15" fillId="14" borderId="30" xfId="0" applyFont="1" applyFill="1" applyBorder="1" applyAlignment="1" applyProtection="1">
      <alignment horizontal="center"/>
    </xf>
    <xf numFmtId="0" fontId="15" fillId="14" borderId="24" xfId="0" applyFont="1" applyFill="1" applyBorder="1" applyAlignment="1" applyProtection="1">
      <alignment horizontal="center"/>
    </xf>
    <xf numFmtId="0" fontId="51" fillId="14" borderId="5" xfId="0" applyFont="1" applyFill="1" applyBorder="1" applyAlignment="1" applyProtection="1">
      <alignment horizontal="center" vertical="center" wrapText="1"/>
    </xf>
    <xf numFmtId="0" fontId="119" fillId="2" borderId="2" xfId="0" applyFont="1" applyFill="1" applyBorder="1" applyAlignment="1" applyProtection="1">
      <alignment horizontal="center" vertical="center" wrapText="1"/>
    </xf>
    <xf numFmtId="0" fontId="119" fillId="14" borderId="47" xfId="0" applyFont="1" applyFill="1" applyBorder="1" applyAlignment="1" applyProtection="1">
      <alignment horizontal="center" vertical="center" wrapText="1"/>
    </xf>
    <xf numFmtId="0" fontId="49" fillId="14" borderId="0" xfId="0" applyFont="1" applyFill="1" applyBorder="1" applyAlignment="1" applyProtection="1">
      <alignment horizontal="center" vertical="center" wrapText="1"/>
      <protection locked="0"/>
    </xf>
    <xf numFmtId="0" fontId="146" fillId="14" borderId="89" xfId="0" applyFont="1" applyFill="1" applyBorder="1" applyAlignment="1" applyProtection="1">
      <alignment horizontal="center" vertical="center" wrapText="1"/>
      <protection locked="0"/>
    </xf>
    <xf numFmtId="0" fontId="8" fillId="0" borderId="48" xfId="0" applyFont="1" applyFill="1" applyBorder="1" applyAlignment="1" applyProtection="1">
      <alignment horizontal="center" wrapText="1"/>
    </xf>
    <xf numFmtId="0" fontId="146" fillId="14" borderId="80" xfId="0" applyFont="1" applyFill="1" applyBorder="1" applyAlignment="1" applyProtection="1">
      <alignment horizontal="center" vertical="center" wrapText="1"/>
    </xf>
    <xf numFmtId="0" fontId="146" fillId="14" borderId="96" xfId="0" applyFont="1" applyFill="1" applyBorder="1" applyAlignment="1" applyProtection="1">
      <alignment horizontal="center" vertical="center" wrapText="1"/>
    </xf>
    <xf numFmtId="2" fontId="51" fillId="14" borderId="79" xfId="0" applyNumberFormat="1" applyFont="1" applyFill="1" applyBorder="1" applyAlignment="1" applyProtection="1">
      <alignment horizontal="center" vertical="center" wrapText="1"/>
    </xf>
    <xf numFmtId="0" fontId="51" fillId="14" borderId="79" xfId="0" applyNumberFormat="1" applyFont="1" applyFill="1" applyBorder="1" applyAlignment="1" applyProtection="1">
      <alignment horizontal="center" vertical="center" wrapText="1"/>
    </xf>
    <xf numFmtId="0" fontId="6" fillId="14" borderId="37" xfId="0" applyFont="1" applyFill="1" applyBorder="1" applyAlignment="1" applyProtection="1">
      <alignment horizontal="center" vertical="center" wrapText="1"/>
      <protection locked="0"/>
    </xf>
    <xf numFmtId="0" fontId="146" fillId="14" borderId="87" xfId="0" applyFont="1" applyFill="1" applyBorder="1" applyAlignment="1" applyProtection="1">
      <alignment horizontal="center" vertical="center" wrapText="1"/>
      <protection locked="0"/>
    </xf>
    <xf numFmtId="0" fontId="146" fillId="14" borderId="88" xfId="0" applyFont="1" applyFill="1" applyBorder="1" applyAlignment="1" applyProtection="1">
      <alignment horizontal="center" vertical="center" wrapText="1"/>
      <protection locked="0"/>
    </xf>
    <xf numFmtId="0" fontId="146" fillId="14" borderId="61" xfId="0" applyFont="1" applyFill="1" applyBorder="1" applyAlignment="1" applyProtection="1">
      <alignment vertical="center" wrapText="1"/>
      <protection locked="0"/>
    </xf>
    <xf numFmtId="0" fontId="146" fillId="3" borderId="61" xfId="0" applyFont="1" applyFill="1" applyBorder="1" applyAlignment="1" applyProtection="1">
      <alignment vertical="center" wrapText="1"/>
      <protection locked="0"/>
    </xf>
    <xf numFmtId="0" fontId="146" fillId="3" borderId="61" xfId="0" applyFont="1" applyFill="1" applyBorder="1" applyAlignment="1" applyProtection="1">
      <alignment horizontal="center" vertical="center" wrapText="1"/>
      <protection locked="0"/>
    </xf>
    <xf numFmtId="0" fontId="10" fillId="14" borderId="44" xfId="0" applyFont="1" applyFill="1" applyBorder="1" applyAlignment="1" applyProtection="1">
      <alignment wrapText="1"/>
    </xf>
    <xf numFmtId="0" fontId="49" fillId="14" borderId="47" xfId="0" applyFont="1" applyFill="1" applyBorder="1" applyAlignment="1" applyProtection="1">
      <alignment horizontal="left"/>
    </xf>
    <xf numFmtId="0" fontId="4" fillId="14" borderId="47" xfId="0" applyFont="1" applyFill="1" applyBorder="1" applyAlignment="1" applyProtection="1">
      <alignment horizontal="left"/>
    </xf>
    <xf numFmtId="0" fontId="24" fillId="14" borderId="47" xfId="0" applyFont="1" applyFill="1" applyBorder="1" applyAlignment="1" applyProtection="1"/>
    <xf numFmtId="0" fontId="4" fillId="14" borderId="47" xfId="0" applyFont="1" applyFill="1" applyBorder="1" applyAlignment="1" applyProtection="1">
      <alignment horizontal="center"/>
    </xf>
    <xf numFmtId="0" fontId="24" fillId="14" borderId="47" xfId="0" applyFont="1" applyFill="1" applyBorder="1" applyAlignment="1" applyProtection="1">
      <alignment horizontal="left"/>
    </xf>
    <xf numFmtId="0" fontId="8" fillId="14" borderId="103" xfId="0" applyFont="1" applyFill="1" applyBorder="1" applyAlignment="1" applyProtection="1">
      <alignment horizontal="left" wrapText="1"/>
    </xf>
    <xf numFmtId="0" fontId="10" fillId="14" borderId="45" xfId="0" applyFont="1" applyFill="1" applyBorder="1" applyAlignment="1" applyProtection="1">
      <alignment wrapText="1"/>
    </xf>
    <xf numFmtId="0" fontId="79" fillId="14" borderId="45" xfId="0" applyFont="1" applyFill="1" applyBorder="1" applyAlignment="1" applyProtection="1">
      <alignment vertical="top" wrapText="1"/>
    </xf>
    <xf numFmtId="0" fontId="3" fillId="14" borderId="45" xfId="0" applyFont="1" applyFill="1" applyBorder="1" applyAlignment="1" applyProtection="1">
      <alignment vertical="top" wrapText="1"/>
    </xf>
    <xf numFmtId="0" fontId="69" fillId="14" borderId="45" xfId="0" applyFont="1" applyFill="1" applyBorder="1" applyAlignment="1" applyProtection="1">
      <alignment horizontal="left" vertical="center"/>
    </xf>
    <xf numFmtId="0" fontId="72" fillId="14" borderId="45" xfId="0" applyFont="1" applyFill="1" applyBorder="1" applyAlignment="1" applyProtection="1">
      <alignment horizontal="left" vertical="center" wrapText="1"/>
    </xf>
    <xf numFmtId="0" fontId="29" fillId="13" borderId="64" xfId="0" applyFont="1" applyFill="1" applyBorder="1" applyAlignment="1">
      <alignment vertical="top" wrapText="1"/>
    </xf>
    <xf numFmtId="0" fontId="72" fillId="14" borderId="121" xfId="0" applyFont="1" applyFill="1" applyBorder="1" applyAlignment="1" applyProtection="1">
      <alignment horizontal="left" vertical="center" wrapText="1"/>
    </xf>
    <xf numFmtId="0" fontId="8" fillId="14" borderId="68" xfId="0" applyFont="1" applyFill="1" applyBorder="1" applyAlignment="1" applyProtection="1">
      <alignment horizontal="left" wrapText="1"/>
    </xf>
    <xf numFmtId="0" fontId="119" fillId="2" borderId="122" xfId="0" applyFont="1" applyFill="1" applyBorder="1" applyAlignment="1" applyProtection="1">
      <alignment horizontal="left" vertical="center" wrapText="1"/>
    </xf>
    <xf numFmtId="0" fontId="119" fillId="2" borderId="64" xfId="0" applyFont="1" applyFill="1" applyBorder="1" applyAlignment="1" applyProtection="1">
      <alignment horizontal="left" vertical="top" wrapText="1"/>
    </xf>
    <xf numFmtId="0" fontId="119" fillId="14" borderId="45" xfId="0" applyFont="1" applyFill="1" applyBorder="1" applyAlignment="1" applyProtection="1">
      <alignment horizontal="left" vertical="center" wrapText="1"/>
    </xf>
    <xf numFmtId="0" fontId="119" fillId="14" borderId="46" xfId="0" applyFont="1" applyFill="1" applyBorder="1" applyAlignment="1" applyProtection="1">
      <alignment horizontal="left" vertical="top" wrapText="1"/>
    </xf>
    <xf numFmtId="0" fontId="68" fillId="14" borderId="121" xfId="0" applyFont="1" applyFill="1" applyBorder="1" applyAlignment="1" applyProtection="1">
      <alignment horizontal="center" vertical="center" wrapText="1"/>
    </xf>
    <xf numFmtId="0" fontId="23" fillId="14" borderId="45" xfId="0" applyFont="1" applyFill="1" applyBorder="1" applyAlignment="1" applyProtection="1">
      <alignment horizontal="left" vertical="center" wrapText="1"/>
    </xf>
    <xf numFmtId="0" fontId="23" fillId="14" borderId="60" xfId="0" applyFont="1" applyFill="1" applyBorder="1" applyAlignment="1" applyProtection="1">
      <alignment horizontal="left" vertical="center" wrapText="1"/>
    </xf>
    <xf numFmtId="0" fontId="58" fillId="14" borderId="84" xfId="0" applyFont="1" applyFill="1" applyBorder="1" applyAlignment="1" applyProtection="1">
      <alignment horizontal="center" vertical="center" wrapText="1"/>
      <protection locked="0"/>
    </xf>
    <xf numFmtId="0" fontId="58" fillId="14" borderId="102" xfId="0" applyFont="1" applyFill="1" applyBorder="1" applyAlignment="1" applyProtection="1">
      <alignment horizontal="center" vertical="center" wrapText="1"/>
      <protection locked="0"/>
    </xf>
    <xf numFmtId="0" fontId="58" fillId="14" borderId="85" xfId="0" applyFont="1" applyFill="1" applyBorder="1" applyAlignment="1" applyProtection="1">
      <alignment horizontal="center" vertical="center" wrapText="1"/>
      <protection locked="0"/>
    </xf>
    <xf numFmtId="0" fontId="0" fillId="0" borderId="85" xfId="0" applyBorder="1" applyProtection="1">
      <protection locked="0"/>
    </xf>
    <xf numFmtId="0" fontId="0" fillId="0" borderId="86" xfId="0" applyBorder="1" applyProtection="1">
      <protection locked="0"/>
    </xf>
    <xf numFmtId="0" fontId="58" fillId="14" borderId="94" xfId="0" applyFont="1" applyFill="1" applyBorder="1" applyAlignment="1" applyProtection="1">
      <alignment horizontal="center" vertical="center" wrapText="1"/>
      <protection locked="0"/>
    </xf>
    <xf numFmtId="0" fontId="51" fillId="14" borderId="81" xfId="0" applyFont="1" applyFill="1" applyBorder="1" applyAlignment="1" applyProtection="1">
      <alignment horizontal="center" vertical="center" wrapText="1"/>
      <protection locked="0"/>
    </xf>
    <xf numFmtId="0" fontId="51" fillId="14" borderId="82" xfId="0" applyFont="1" applyFill="1" applyBorder="1" applyAlignment="1" applyProtection="1">
      <alignment horizontal="center" vertical="center" wrapText="1"/>
      <protection locked="0"/>
    </xf>
    <xf numFmtId="0" fontId="51" fillId="14" borderId="83" xfId="0" applyFont="1" applyFill="1" applyBorder="1" applyAlignment="1" applyProtection="1">
      <alignment horizontal="center" vertical="center" wrapText="1"/>
      <protection locked="0"/>
    </xf>
    <xf numFmtId="0" fontId="51" fillId="14" borderId="95" xfId="0" applyFont="1" applyFill="1" applyBorder="1" applyAlignment="1" applyProtection="1">
      <alignment horizontal="center" vertical="center" wrapText="1"/>
      <protection locked="0"/>
    </xf>
    <xf numFmtId="0" fontId="51" fillId="14" borderId="79" xfId="0" applyFont="1" applyFill="1" applyBorder="1" applyAlignment="1" applyProtection="1">
      <alignment horizontal="center" vertical="center" wrapText="1"/>
      <protection locked="0"/>
    </xf>
    <xf numFmtId="49" fontId="17" fillId="2" borderId="0" xfId="0" applyNumberFormat="1" applyFont="1" applyFill="1" applyBorder="1" applyAlignment="1" applyProtection="1">
      <alignment horizontal="left" vertical="center" wrapText="1"/>
    </xf>
    <xf numFmtId="0" fontId="6" fillId="14" borderId="45" xfId="0" applyFont="1" applyFill="1" applyBorder="1" applyAlignment="1" applyProtection="1">
      <alignment horizontal="center" vertical="center" wrapText="1"/>
    </xf>
    <xf numFmtId="0" fontId="66" fillId="0" borderId="16" xfId="2" applyFont="1" applyFill="1" applyBorder="1" applyAlignment="1">
      <alignment vertical="top" wrapText="1"/>
    </xf>
    <xf numFmtId="0" fontId="0" fillId="7" borderId="0" xfId="0" applyFill="1" applyAlignment="1">
      <alignment horizontal="center" vertical="top"/>
    </xf>
    <xf numFmtId="0" fontId="0" fillId="3" borderId="0" xfId="0" applyFill="1" applyAlignment="1">
      <alignment horizontal="center" vertical="top"/>
    </xf>
    <xf numFmtId="0" fontId="0" fillId="32" borderId="0" xfId="0" applyFill="1" applyAlignment="1">
      <alignment horizontal="center" vertical="top"/>
    </xf>
    <xf numFmtId="0" fontId="0" fillId="33" borderId="0" xfId="0" applyFill="1" applyAlignment="1">
      <alignment horizontal="center" vertical="top"/>
    </xf>
    <xf numFmtId="0" fontId="0" fillId="13" borderId="0" xfId="0" applyFill="1" applyAlignment="1">
      <alignment horizontal="center" vertical="top"/>
    </xf>
    <xf numFmtId="0" fontId="0" fillId="6" borderId="0" xfId="0" applyFill="1" applyAlignment="1">
      <alignment horizontal="center" vertical="top"/>
    </xf>
    <xf numFmtId="0" fontId="52" fillId="0" borderId="8" xfId="0" applyFont="1" applyBorder="1" applyAlignment="1" applyProtection="1">
      <alignment horizontal="left" vertical="top" wrapText="1"/>
      <protection locked="0"/>
    </xf>
    <xf numFmtId="0" fontId="14" fillId="6" borderId="4" xfId="0" applyFont="1" applyFill="1" applyBorder="1" applyAlignment="1" applyProtection="1">
      <alignment horizontal="left" vertical="center"/>
    </xf>
    <xf numFmtId="49" fontId="54" fillId="0" borderId="44" xfId="0" applyNumberFormat="1" applyFont="1" applyFill="1" applyBorder="1" applyAlignment="1" applyProtection="1"/>
    <xf numFmtId="0" fontId="54" fillId="0" borderId="124" xfId="0" applyNumberFormat="1" applyFont="1" applyFill="1" applyBorder="1" applyAlignment="1" applyProtection="1">
      <alignment horizontal="center"/>
    </xf>
    <xf numFmtId="49" fontId="54" fillId="0" borderId="45" xfId="0" applyNumberFormat="1" applyFont="1" applyFill="1" applyBorder="1" applyAlignment="1" applyProtection="1"/>
    <xf numFmtId="0" fontId="54" fillId="0" borderId="123" xfId="0" applyNumberFormat="1" applyFont="1" applyFill="1" applyBorder="1" applyAlignment="1" applyProtection="1">
      <alignment horizontal="center"/>
    </xf>
    <xf numFmtId="49" fontId="54" fillId="0" borderId="119" xfId="0" applyNumberFormat="1" applyFont="1" applyFill="1" applyBorder="1" applyAlignment="1" applyProtection="1"/>
    <xf numFmtId="0" fontId="54" fillId="0" borderId="125" xfId="0" applyNumberFormat="1" applyFont="1" applyFill="1" applyBorder="1" applyAlignment="1" applyProtection="1">
      <alignment horizontal="center"/>
    </xf>
    <xf numFmtId="49" fontId="54" fillId="2" borderId="44" xfId="0" applyNumberFormat="1" applyFont="1" applyFill="1" applyBorder="1" applyAlignment="1" applyProtection="1"/>
    <xf numFmtId="0" fontId="104" fillId="2" borderId="124" xfId="0" applyNumberFormat="1" applyFont="1" applyFill="1" applyBorder="1" applyAlignment="1" applyProtection="1">
      <alignment horizontal="center"/>
    </xf>
    <xf numFmtId="49" fontId="54" fillId="2" borderId="45" xfId="0" applyNumberFormat="1" applyFont="1" applyFill="1" applyBorder="1" applyAlignment="1" applyProtection="1"/>
    <xf numFmtId="0" fontId="104" fillId="2" borderId="123" xfId="0" applyNumberFormat="1" applyFont="1" applyFill="1" applyBorder="1" applyAlignment="1" applyProtection="1">
      <alignment horizontal="center"/>
    </xf>
    <xf numFmtId="0" fontId="54" fillId="2" borderId="45" xfId="0" applyFont="1" applyFill="1" applyBorder="1" applyAlignment="1" applyProtection="1"/>
    <xf numFmtId="0" fontId="54" fillId="2" borderId="119" xfId="0" applyFont="1" applyFill="1" applyBorder="1" applyAlignment="1" applyProtection="1"/>
    <xf numFmtId="0" fontId="104" fillId="2" borderId="125" xfId="0" applyNumberFormat="1" applyFont="1" applyFill="1" applyBorder="1" applyAlignment="1" applyProtection="1">
      <alignment horizontal="center"/>
    </xf>
    <xf numFmtId="49" fontId="54" fillId="37" borderId="44" xfId="0" applyNumberFormat="1" applyFont="1" applyFill="1" applyBorder="1" applyAlignment="1" applyProtection="1"/>
    <xf numFmtId="9" fontId="57" fillId="37" borderId="124" xfId="0" applyNumberFormat="1" applyFont="1" applyFill="1" applyBorder="1" applyAlignment="1" applyProtection="1">
      <alignment horizontal="center"/>
    </xf>
    <xf numFmtId="49" fontId="54" fillId="37" borderId="45" xfId="0" applyNumberFormat="1" applyFont="1" applyFill="1" applyBorder="1" applyAlignment="1" applyProtection="1"/>
    <xf numFmtId="9" fontId="57" fillId="37" borderId="123" xfId="0" applyNumberFormat="1" applyFont="1" applyFill="1" applyBorder="1" applyAlignment="1" applyProtection="1">
      <alignment horizontal="center"/>
    </xf>
    <xf numFmtId="49" fontId="54" fillId="37" borderId="119" xfId="0" applyNumberFormat="1" applyFont="1" applyFill="1" applyBorder="1" applyAlignment="1" applyProtection="1"/>
    <xf numFmtId="9" fontId="57" fillId="37" borderId="125" xfId="0" applyNumberFormat="1" applyFont="1" applyFill="1" applyBorder="1" applyAlignment="1" applyProtection="1">
      <alignment horizontal="center"/>
    </xf>
    <xf numFmtId="49" fontId="147" fillId="10" borderId="44" xfId="0" applyNumberFormat="1" applyFont="1" applyFill="1" applyBorder="1" applyAlignment="1" applyProtection="1"/>
    <xf numFmtId="9" fontId="57" fillId="10" borderId="124" xfId="0" applyNumberFormat="1" applyFont="1" applyFill="1" applyBorder="1" applyAlignment="1" applyProtection="1">
      <alignment horizontal="center"/>
    </xf>
    <xf numFmtId="49" fontId="147" fillId="10" borderId="45" xfId="0" applyNumberFormat="1" applyFont="1" applyFill="1" applyBorder="1" applyAlignment="1" applyProtection="1"/>
    <xf numFmtId="9" fontId="57" fillId="10" borderId="123" xfId="0" applyNumberFormat="1" applyFont="1" applyFill="1" applyBorder="1" applyAlignment="1" applyProtection="1">
      <alignment horizontal="center"/>
    </xf>
    <xf numFmtId="49" fontId="147" fillId="10" borderId="119" xfId="0" applyNumberFormat="1" applyFont="1" applyFill="1" applyBorder="1" applyAlignment="1" applyProtection="1"/>
    <xf numFmtId="9" fontId="57" fillId="10" borderId="125" xfId="0" applyNumberFormat="1" applyFont="1" applyFill="1" applyBorder="1" applyAlignment="1" applyProtection="1">
      <alignment horizontal="center"/>
    </xf>
    <xf numFmtId="49" fontId="54" fillId="24" borderId="44" xfId="0" applyNumberFormat="1" applyFont="1" applyFill="1" applyBorder="1" applyAlignment="1" applyProtection="1"/>
    <xf numFmtId="0" fontId="57" fillId="24" borderId="124" xfId="0" applyNumberFormat="1" applyFont="1" applyFill="1" applyBorder="1" applyAlignment="1" applyProtection="1">
      <alignment horizontal="left"/>
    </xf>
    <xf numFmtId="49" fontId="54" fillId="24" borderId="45" xfId="0" applyNumberFormat="1" applyFont="1" applyFill="1" applyBorder="1" applyAlignment="1" applyProtection="1"/>
    <xf numFmtId="0" fontId="104" fillId="24" borderId="123" xfId="0" applyNumberFormat="1" applyFont="1" applyFill="1" applyBorder="1" applyAlignment="1" applyProtection="1">
      <alignment horizontal="left"/>
    </xf>
    <xf numFmtId="0" fontId="57" fillId="24" borderId="123" xfId="0" applyNumberFormat="1" applyFont="1" applyFill="1" applyBorder="1" applyAlignment="1" applyProtection="1">
      <alignment horizontal="left"/>
    </xf>
    <xf numFmtId="49" fontId="54" fillId="24" borderId="119" xfId="0" applyNumberFormat="1" applyFont="1" applyFill="1" applyBorder="1" applyAlignment="1" applyProtection="1"/>
    <xf numFmtId="164" fontId="104" fillId="24" borderId="125" xfId="0" applyNumberFormat="1" applyFont="1" applyFill="1" applyBorder="1" applyAlignment="1" applyProtection="1">
      <alignment horizontal="left"/>
    </xf>
    <xf numFmtId="0" fontId="49" fillId="14" borderId="18" xfId="0" applyFont="1" applyFill="1" applyBorder="1" applyAlignment="1" applyProtection="1">
      <alignment horizontal="center" vertical="center"/>
    </xf>
    <xf numFmtId="0" fontId="49" fillId="41" borderId="9" xfId="0" applyFont="1" applyFill="1" applyBorder="1" applyAlignment="1" applyProtection="1">
      <alignment horizontal="center" vertical="center"/>
    </xf>
    <xf numFmtId="0" fontId="49" fillId="41" borderId="15" xfId="0" applyFont="1" applyFill="1" applyBorder="1" applyAlignment="1" applyProtection="1">
      <alignment horizontal="center" vertical="center"/>
    </xf>
    <xf numFmtId="0" fontId="49" fillId="41" borderId="9" xfId="0" applyFont="1" applyFill="1" applyBorder="1" applyAlignment="1" applyProtection="1">
      <alignment horizontal="left" vertical="center" wrapText="1"/>
    </xf>
    <xf numFmtId="0" fontId="49" fillId="41" borderId="15" xfId="0" applyFont="1" applyFill="1" applyBorder="1" applyAlignment="1" applyProtection="1">
      <alignment horizontal="left" vertical="center" wrapText="1"/>
    </xf>
    <xf numFmtId="0" fontId="49" fillId="41" borderId="16" xfId="0" applyFont="1" applyFill="1" applyBorder="1" applyAlignment="1" applyProtection="1">
      <alignment horizontal="center" vertical="center"/>
    </xf>
    <xf numFmtId="0" fontId="49" fillId="41" borderId="16" xfId="0" applyFont="1" applyFill="1" applyBorder="1" applyAlignment="1" applyProtection="1">
      <alignment horizontal="left" vertical="center" wrapText="1"/>
    </xf>
    <xf numFmtId="0" fontId="49" fillId="41" borderId="18" xfId="0" applyFont="1" applyFill="1" applyBorder="1" applyAlignment="1" applyProtection="1">
      <alignment horizontal="left" vertical="center" wrapText="1"/>
    </xf>
    <xf numFmtId="0" fontId="49" fillId="42" borderId="16" xfId="0" applyFont="1" applyFill="1" applyBorder="1" applyAlignment="1" applyProtection="1">
      <alignment horizontal="center" vertical="center"/>
    </xf>
    <xf numFmtId="0" fontId="49" fillId="42" borderId="18" xfId="0" applyFont="1" applyFill="1" applyBorder="1" applyAlignment="1" applyProtection="1">
      <alignment horizontal="center" vertical="center"/>
    </xf>
    <xf numFmtId="0" fontId="49" fillId="42" borderId="16" xfId="0" applyFont="1" applyFill="1" applyBorder="1" applyAlignment="1" applyProtection="1">
      <alignment horizontal="left" vertical="center" wrapText="1"/>
    </xf>
    <xf numFmtId="0" fontId="49" fillId="42" borderId="18" xfId="0" applyFont="1" applyFill="1" applyBorder="1" applyAlignment="1" applyProtection="1">
      <alignment horizontal="left" vertical="center" wrapText="1"/>
    </xf>
    <xf numFmtId="0" fontId="49" fillId="22" borderId="16" xfId="0" applyFont="1" applyFill="1" applyBorder="1" applyAlignment="1" applyProtection="1">
      <alignment horizontal="center" vertical="center"/>
    </xf>
    <xf numFmtId="0" fontId="49" fillId="22" borderId="18" xfId="0" applyFont="1" applyFill="1" applyBorder="1" applyAlignment="1" applyProtection="1">
      <alignment horizontal="center" vertical="center"/>
    </xf>
    <xf numFmtId="0" fontId="49" fillId="22" borderId="16" xfId="0" applyFont="1" applyFill="1" applyBorder="1" applyAlignment="1" applyProtection="1">
      <alignment horizontal="left" vertical="center" wrapText="1"/>
    </xf>
    <xf numFmtId="0" fontId="49" fillId="22" borderId="18" xfId="0" applyFont="1" applyFill="1" applyBorder="1" applyAlignment="1" applyProtection="1">
      <alignment horizontal="left" vertical="center" wrapText="1"/>
    </xf>
    <xf numFmtId="0" fontId="49" fillId="41" borderId="18" xfId="0" applyFont="1" applyFill="1" applyBorder="1" applyAlignment="1" applyProtection="1">
      <alignment horizontal="center" vertical="center"/>
    </xf>
    <xf numFmtId="0" fontId="58" fillId="14" borderId="115" xfId="0" applyFont="1" applyFill="1" applyBorder="1" applyAlignment="1" applyProtection="1">
      <alignment horizontal="center" vertical="center" wrapText="1"/>
    </xf>
    <xf numFmtId="0" fontId="52" fillId="0" borderId="115" xfId="0" applyFont="1" applyBorder="1" applyAlignment="1" applyProtection="1">
      <alignment horizontal="center" vertical="center"/>
    </xf>
    <xf numFmtId="0" fontId="51" fillId="14" borderId="115" xfId="0" applyFont="1" applyFill="1" applyBorder="1" applyAlignment="1" applyProtection="1">
      <alignment horizontal="center" vertical="center"/>
    </xf>
    <xf numFmtId="0" fontId="51" fillId="14" borderId="115" xfId="0" applyFont="1" applyFill="1" applyBorder="1" applyAlignment="1" applyProtection="1">
      <alignment horizontal="center" vertical="center" wrapText="1"/>
    </xf>
    <xf numFmtId="0" fontId="52" fillId="0" borderId="116" xfId="0" applyFont="1" applyBorder="1" applyAlignment="1" applyProtection="1">
      <alignment horizontal="center" vertical="center"/>
    </xf>
    <xf numFmtId="0" fontId="0" fillId="43" borderId="0" xfId="0" applyFill="1"/>
    <xf numFmtId="0" fontId="117" fillId="43" borderId="0" xfId="0" applyFont="1" applyFill="1"/>
    <xf numFmtId="0" fontId="44" fillId="2" borderId="0" xfId="5" applyFont="1" applyFill="1" applyAlignment="1">
      <alignment horizontal="left" vertical="top" wrapText="1"/>
    </xf>
    <xf numFmtId="0" fontId="1" fillId="2" borderId="0" xfId="5" applyFill="1" applyAlignment="1">
      <alignment horizontal="left" vertical="top" wrapText="1"/>
    </xf>
    <xf numFmtId="0" fontId="0" fillId="2" borderId="0" xfId="0" applyFill="1" applyAlignment="1">
      <alignment horizontal="left" vertical="top"/>
    </xf>
    <xf numFmtId="0" fontId="24" fillId="14" borderId="47" xfId="0" applyFont="1" applyFill="1" applyBorder="1" applyAlignment="1" applyProtection="1">
      <alignment horizontal="center"/>
    </xf>
    <xf numFmtId="0" fontId="119" fillId="2" borderId="14" xfId="0" applyFont="1" applyFill="1" applyBorder="1" applyAlignment="1" applyProtection="1">
      <alignment horizontal="center" vertical="center" wrapText="1"/>
    </xf>
    <xf numFmtId="0" fontId="119" fillId="14" borderId="0" xfId="0" applyFont="1" applyFill="1" applyBorder="1" applyAlignment="1" applyProtection="1">
      <alignment horizontal="center" vertical="center" wrapText="1"/>
    </xf>
    <xf numFmtId="0" fontId="146" fillId="14" borderId="89" xfId="0" applyFont="1" applyFill="1" applyBorder="1" applyAlignment="1" applyProtection="1">
      <alignment horizontal="center" vertical="center" wrapText="1"/>
    </xf>
    <xf numFmtId="0" fontId="15" fillId="14" borderId="0" xfId="0" applyFont="1" applyFill="1" applyBorder="1" applyAlignment="1" applyProtection="1">
      <alignment horizontal="center"/>
      <protection locked="0"/>
    </xf>
    <xf numFmtId="0" fontId="146" fillId="14" borderId="90" xfId="0" applyFont="1" applyFill="1" applyBorder="1" applyAlignment="1" applyProtection="1">
      <alignment horizontal="center" vertical="center" wrapText="1"/>
    </xf>
    <xf numFmtId="0" fontId="146" fillId="14" borderId="91" xfId="0" applyFont="1" applyFill="1" applyBorder="1" applyAlignment="1" applyProtection="1">
      <alignment horizontal="center" vertical="center" wrapText="1"/>
    </xf>
    <xf numFmtId="0" fontId="22" fillId="14" borderId="0" xfId="0" applyFont="1" applyFill="1" applyBorder="1" applyAlignment="1" applyProtection="1">
      <alignment horizontal="center" wrapText="1"/>
    </xf>
    <xf numFmtId="0" fontId="146" fillId="14" borderId="22" xfId="0" applyFont="1" applyFill="1" applyBorder="1" applyAlignment="1" applyProtection="1">
      <alignment horizontal="center" vertical="center" wrapText="1"/>
    </xf>
    <xf numFmtId="0" fontId="146" fillId="14" borderId="113" xfId="0" applyFont="1" applyFill="1" applyBorder="1" applyAlignment="1" applyProtection="1">
      <alignment horizontal="center" vertical="center" wrapText="1"/>
    </xf>
    <xf numFmtId="0" fontId="146" fillId="24" borderId="89" xfId="0" applyFont="1" applyFill="1" applyBorder="1" applyAlignment="1" applyProtection="1">
      <alignment horizontal="center" vertical="center" wrapText="1"/>
      <protection locked="0"/>
    </xf>
    <xf numFmtId="0" fontId="146" fillId="14" borderId="80" xfId="0" applyFont="1" applyFill="1" applyBorder="1" applyAlignment="1" applyProtection="1">
      <alignment horizontal="center" vertical="center" wrapText="1"/>
      <protection locked="0"/>
    </xf>
    <xf numFmtId="0" fontId="146" fillId="14" borderId="96" xfId="0" applyFont="1" applyFill="1" applyBorder="1" applyAlignment="1" applyProtection="1">
      <alignment horizontal="center" vertical="center" wrapText="1"/>
      <protection locked="0"/>
    </xf>
    <xf numFmtId="0" fontId="15" fillId="14" borderId="30" xfId="0" applyFont="1" applyFill="1" applyBorder="1" applyAlignment="1" applyProtection="1">
      <alignment horizontal="center"/>
      <protection locked="0"/>
    </xf>
    <xf numFmtId="0" fontId="146" fillId="14" borderId="79" xfId="0" applyFont="1" applyFill="1" applyBorder="1" applyAlignment="1" applyProtection="1">
      <alignment horizontal="center" vertical="center" wrapText="1"/>
      <protection locked="0"/>
    </xf>
    <xf numFmtId="0" fontId="58" fillId="14" borderId="95" xfId="0" applyFont="1" applyFill="1" applyBorder="1" applyAlignment="1" applyProtection="1">
      <alignment horizontal="center" vertical="center" wrapText="1"/>
      <protection locked="0"/>
    </xf>
    <xf numFmtId="0" fontId="13" fillId="24" borderId="8" xfId="0" applyFont="1" applyFill="1" applyBorder="1" applyAlignment="1" applyProtection="1">
      <alignment horizontal="left" vertical="center" wrapText="1"/>
    </xf>
    <xf numFmtId="0" fontId="13" fillId="24" borderId="73" xfId="0" applyFont="1" applyFill="1" applyBorder="1" applyAlignment="1" applyProtection="1">
      <alignment horizontal="left" vertical="center" wrapText="1"/>
    </xf>
    <xf numFmtId="0" fontId="118" fillId="24" borderId="8" xfId="0" applyFont="1" applyFill="1" applyBorder="1" applyAlignment="1" applyProtection="1">
      <alignment horizontal="left" vertical="center" wrapText="1"/>
    </xf>
    <xf numFmtId="164" fontId="13" fillId="24" borderId="8" xfId="0" applyNumberFormat="1" applyFont="1" applyFill="1" applyBorder="1" applyAlignment="1" applyProtection="1">
      <alignment horizontal="left" vertical="center" wrapText="1"/>
    </xf>
    <xf numFmtId="10" fontId="118" fillId="37" borderId="8" xfId="0" applyNumberFormat="1" applyFont="1" applyFill="1" applyBorder="1" applyAlignment="1" applyProtection="1">
      <alignment horizontal="left" vertical="center" wrapText="1"/>
    </xf>
    <xf numFmtId="0" fontId="13" fillId="37" borderId="8"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18" fillId="0" borderId="8" xfId="0" applyFont="1" applyFill="1" applyBorder="1" applyAlignment="1" applyProtection="1">
      <alignment horizontal="center" vertical="center" wrapText="1"/>
    </xf>
    <xf numFmtId="0" fontId="18" fillId="0" borderId="8"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0" fontId="49" fillId="14" borderId="1" xfId="0" applyFont="1" applyFill="1" applyBorder="1" applyAlignment="1" applyProtection="1">
      <alignment horizontal="left" vertical="top" wrapText="1"/>
    </xf>
    <xf numFmtId="0" fontId="49" fillId="14" borderId="2" xfId="0" applyFont="1" applyFill="1" applyBorder="1" applyAlignment="1" applyProtection="1">
      <alignment horizontal="left" vertical="top"/>
    </xf>
    <xf numFmtId="0" fontId="49" fillId="14" borderId="3" xfId="0" applyFont="1" applyFill="1" applyBorder="1" applyAlignment="1" applyProtection="1">
      <alignment horizontal="left" vertical="top"/>
    </xf>
    <xf numFmtId="0" fontId="49" fillId="14" borderId="4" xfId="0" applyFont="1" applyFill="1" applyBorder="1" applyAlignment="1" applyProtection="1">
      <alignment horizontal="left" vertical="top"/>
    </xf>
    <xf numFmtId="0" fontId="49" fillId="14" borderId="0" xfId="0" applyFont="1" applyFill="1" applyBorder="1" applyAlignment="1" applyProtection="1">
      <alignment horizontal="left" vertical="top"/>
    </xf>
    <xf numFmtId="0" fontId="49" fillId="14" borderId="6" xfId="0" applyFont="1" applyFill="1" applyBorder="1" applyAlignment="1" applyProtection="1">
      <alignment horizontal="left" vertical="top"/>
    </xf>
    <xf numFmtId="0" fontId="49" fillId="14" borderId="13" xfId="0" applyFont="1" applyFill="1" applyBorder="1" applyAlignment="1" applyProtection="1">
      <alignment horizontal="left" vertical="top"/>
    </xf>
    <xf numFmtId="0" fontId="49" fillId="14" borderId="5" xfId="0" applyFont="1" applyFill="1" applyBorder="1" applyAlignment="1" applyProtection="1">
      <alignment horizontal="left" vertical="top"/>
    </xf>
    <xf numFmtId="0" fontId="49" fillId="14" borderId="15" xfId="0" applyFont="1" applyFill="1" applyBorder="1" applyAlignment="1" applyProtection="1">
      <alignment horizontal="left" vertical="top"/>
    </xf>
    <xf numFmtId="0" fontId="131" fillId="0" borderId="8" xfId="0" applyFont="1" applyFill="1" applyBorder="1" applyAlignment="1">
      <alignment horizontal="left" vertical="top" wrapText="1"/>
    </xf>
    <xf numFmtId="0" fontId="131" fillId="0" borderId="9" xfId="0" applyFont="1" applyFill="1" applyBorder="1" applyAlignment="1">
      <alignment horizontal="left" vertical="top" wrapText="1"/>
    </xf>
    <xf numFmtId="0" fontId="3" fillId="0" borderId="12" xfId="0" applyFont="1" applyFill="1" applyBorder="1" applyAlignment="1" applyProtection="1">
      <alignment horizontal="left" vertical="center" wrapText="1"/>
      <protection locked="0"/>
    </xf>
    <xf numFmtId="0" fontId="74" fillId="0" borderId="0" xfId="0" applyFont="1" applyFill="1" applyBorder="1" applyAlignment="1" applyProtection="1">
      <alignment horizontal="center" vertical="center" wrapText="1"/>
    </xf>
    <xf numFmtId="164" fontId="3" fillId="0" borderId="10" xfId="0" applyNumberFormat="1" applyFont="1" applyFill="1" applyBorder="1" applyAlignment="1" applyProtection="1">
      <alignment horizontal="left" vertical="center" wrapText="1"/>
      <protection locked="0"/>
    </xf>
    <xf numFmtId="164" fontId="3" fillId="0" borderId="12" xfId="0" applyNumberFormat="1" applyFont="1" applyFill="1" applyBorder="1" applyAlignment="1" applyProtection="1">
      <alignment horizontal="left" vertical="center" wrapText="1"/>
      <protection locked="0"/>
    </xf>
    <xf numFmtId="0" fontId="55" fillId="0" borderId="0" xfId="3" applyFill="1" applyBorder="1" applyAlignment="1" applyProtection="1">
      <alignment horizontal="left" vertical="center"/>
    </xf>
    <xf numFmtId="0" fontId="74" fillId="0" borderId="0" xfId="0" applyFont="1" applyFill="1" applyBorder="1" applyAlignment="1" applyProtection="1">
      <alignment horizontal="left" vertical="center"/>
    </xf>
    <xf numFmtId="0" fontId="106" fillId="0" borderId="0" xfId="0" applyFont="1" applyBorder="1" applyAlignment="1" applyProtection="1">
      <alignment horizontal="left" vertical="center" wrapText="1"/>
    </xf>
    <xf numFmtId="0" fontId="55" fillId="0" borderId="0" xfId="3" applyFill="1" applyAlignment="1" applyProtection="1">
      <alignment horizontal="left" vertical="center"/>
    </xf>
    <xf numFmtId="0" fontId="55" fillId="0" borderId="0" xfId="3" applyFill="1" applyAlignment="1" applyProtection="1">
      <alignment horizontal="left" vertical="center" wrapText="1"/>
    </xf>
    <xf numFmtId="0" fontId="55" fillId="0" borderId="0" xfId="3" applyFill="1" applyBorder="1" applyAlignment="1" applyProtection="1">
      <alignment horizontal="left" vertical="center" wrapText="1"/>
    </xf>
    <xf numFmtId="0" fontId="55" fillId="0" borderId="0" xfId="3" applyFont="1" applyFill="1" applyBorder="1" applyAlignment="1" applyProtection="1">
      <alignment horizontal="left" vertical="center"/>
    </xf>
    <xf numFmtId="0" fontId="74" fillId="0" borderId="27" xfId="0" applyFont="1" applyFill="1" applyBorder="1" applyAlignment="1" applyProtection="1">
      <alignment horizontal="left" vertical="center" wrapText="1"/>
    </xf>
    <xf numFmtId="0" fontId="50" fillId="0" borderId="0" xfId="0" applyFont="1" applyFill="1" applyBorder="1" applyAlignment="1" applyProtection="1">
      <alignment horizontal="center" vertical="center"/>
    </xf>
    <xf numFmtId="0" fontId="136" fillId="25" borderId="0" xfId="0" applyFont="1" applyFill="1" applyBorder="1" applyAlignment="1" applyProtection="1">
      <alignment horizontal="left" vertical="top" wrapText="1"/>
    </xf>
    <xf numFmtId="0" fontId="55" fillId="0" borderId="0" xfId="3" applyFill="1" applyAlignment="1" applyProtection="1">
      <alignment vertical="center"/>
    </xf>
    <xf numFmtId="0" fontId="76" fillId="0" borderId="17" xfId="0" applyFont="1" applyFill="1" applyBorder="1" applyAlignment="1" applyProtection="1">
      <alignment horizontal="left" vertical="center"/>
      <protection locked="0"/>
    </xf>
    <xf numFmtId="0" fontId="76" fillId="0" borderId="18" xfId="0" applyFont="1" applyFill="1" applyBorder="1" applyAlignment="1" applyProtection="1">
      <alignment horizontal="left" vertical="center"/>
      <protection locked="0"/>
    </xf>
    <xf numFmtId="0" fontId="22" fillId="0" borderId="1"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left" vertical="center" wrapText="1"/>
      <protection locked="0"/>
    </xf>
    <xf numFmtId="0" fontId="55" fillId="0" borderId="10" xfId="3" applyFill="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74" fillId="0" borderId="5" xfId="0" applyFont="1" applyBorder="1" applyAlignment="1" applyProtection="1">
      <alignment horizontal="left" vertical="center"/>
    </xf>
    <xf numFmtId="0" fontId="74" fillId="0" borderId="0" xfId="0" applyFont="1" applyBorder="1" applyAlignment="1" applyProtection="1">
      <alignment horizontal="left"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74" fillId="0" borderId="0" xfId="0" applyFont="1" applyFill="1" applyBorder="1" applyAlignment="1" applyProtection="1">
      <alignment horizontal="left" vertical="top" wrapText="1"/>
    </xf>
    <xf numFmtId="0" fontId="49" fillId="0" borderId="2" xfId="0" applyFont="1" applyFill="1" applyBorder="1" applyAlignment="1" applyProtection="1">
      <alignment horizontal="right" vertical="center"/>
    </xf>
    <xf numFmtId="0" fontId="49" fillId="0" borderId="22" xfId="0" applyFont="1" applyFill="1" applyBorder="1" applyAlignment="1" applyProtection="1">
      <alignment horizontal="right" vertical="center"/>
    </xf>
    <xf numFmtId="0" fontId="49" fillId="0" borderId="11" xfId="0" applyFont="1" applyFill="1" applyBorder="1" applyAlignment="1" applyProtection="1">
      <alignment horizontal="left" vertical="center" wrapText="1"/>
    </xf>
    <xf numFmtId="0" fontId="49" fillId="0" borderId="12"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Fill="1" applyBorder="1" applyAlignment="1" applyProtection="1">
      <alignment horizontal="left" vertical="center" wrapText="1"/>
    </xf>
    <xf numFmtId="0" fontId="49" fillId="0" borderId="32" xfId="0" applyFont="1" applyFill="1" applyBorder="1" applyAlignment="1" applyProtection="1">
      <alignment horizontal="left" vertical="center"/>
    </xf>
    <xf numFmtId="0" fontId="49" fillId="0" borderId="41"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60" fillId="0" borderId="0" xfId="0" applyFont="1" applyFill="1" applyBorder="1" applyAlignment="1">
      <alignment horizontal="left" vertical="center" wrapText="1"/>
    </xf>
    <xf numFmtId="0" fontId="110" fillId="19" borderId="9" xfId="0" applyFont="1" applyFill="1" applyBorder="1" applyAlignment="1">
      <alignment horizontal="center" vertical="top"/>
    </xf>
    <xf numFmtId="0" fontId="110" fillId="19" borderId="16" xfId="0" applyFont="1" applyFill="1" applyBorder="1" applyAlignment="1">
      <alignment horizontal="center" vertical="top"/>
    </xf>
    <xf numFmtId="0" fontId="52" fillId="14" borderId="2" xfId="0" applyFont="1" applyFill="1" applyBorder="1" applyAlignment="1">
      <alignment vertical="top" wrapText="1"/>
    </xf>
    <xf numFmtId="0" fontId="52" fillId="14" borderId="5" xfId="0" applyFont="1" applyFill="1" applyBorder="1" applyAlignment="1">
      <alignment vertical="top" wrapText="1"/>
    </xf>
    <xf numFmtId="0" fontId="52" fillId="14" borderId="0" xfId="0" applyFont="1" applyFill="1" applyBorder="1" applyAlignment="1">
      <alignment vertical="top" wrapText="1"/>
    </xf>
    <xf numFmtId="0" fontId="53" fillId="17" borderId="9" xfId="0" applyFont="1" applyFill="1" applyBorder="1" applyAlignment="1">
      <alignment horizontal="center" vertical="top"/>
    </xf>
    <xf numFmtId="0" fontId="53" fillId="17" borderId="16" xfId="0" applyFont="1" applyFill="1" applyBorder="1" applyAlignment="1">
      <alignment horizontal="center" vertical="top"/>
    </xf>
    <xf numFmtId="0" fontId="53" fillId="17" borderId="7" xfId="0" applyFont="1" applyFill="1" applyBorder="1" applyAlignment="1">
      <alignment horizontal="center" vertical="top"/>
    </xf>
    <xf numFmtId="0" fontId="52" fillId="14" borderId="0" xfId="0" applyFont="1" applyFill="1" applyAlignment="1">
      <alignment vertical="top" wrapText="1"/>
    </xf>
    <xf numFmtId="0" fontId="110" fillId="18" borderId="16" xfId="0" applyFont="1" applyFill="1" applyBorder="1" applyAlignment="1">
      <alignment horizontal="center" vertical="top"/>
    </xf>
    <xf numFmtId="0" fontId="110" fillId="16" borderId="16" xfId="0" applyFont="1" applyFill="1" applyBorder="1" applyAlignment="1">
      <alignment horizontal="center" vertical="top"/>
    </xf>
    <xf numFmtId="0" fontId="110" fillId="15" borderId="16" xfId="0" applyFont="1" applyFill="1" applyBorder="1" applyAlignment="1">
      <alignment horizontal="center" vertical="top"/>
    </xf>
    <xf numFmtId="0" fontId="110" fillId="15" borderId="7" xfId="0" applyFont="1" applyFill="1" applyBorder="1" applyAlignment="1">
      <alignment horizontal="center" vertical="top"/>
    </xf>
    <xf numFmtId="0" fontId="114" fillId="2" borderId="17" xfId="0" applyFont="1" applyFill="1" applyBorder="1" applyAlignment="1">
      <alignment horizontal="center" vertical="center"/>
    </xf>
    <xf numFmtId="0" fontId="114" fillId="2" borderId="14" xfId="0" applyFont="1" applyFill="1" applyBorder="1" applyAlignment="1">
      <alignment horizontal="center" vertical="center"/>
    </xf>
    <xf numFmtId="9" fontId="114" fillId="2" borderId="44" xfId="0" applyNumberFormat="1" applyFont="1" applyFill="1" applyBorder="1" applyAlignment="1">
      <alignment horizontal="center" vertical="center"/>
    </xf>
    <xf numFmtId="9" fontId="114" fillId="2" borderId="47" xfId="0" applyNumberFormat="1" applyFont="1" applyFill="1" applyBorder="1" applyAlignment="1">
      <alignment horizontal="center" vertical="center"/>
    </xf>
    <xf numFmtId="9" fontId="114" fillId="2" borderId="61" xfId="0" applyNumberFormat="1" applyFont="1" applyFill="1" applyBorder="1" applyAlignment="1">
      <alignment horizontal="center" vertical="center"/>
    </xf>
    <xf numFmtId="9" fontId="114" fillId="2" borderId="62" xfId="0" applyNumberFormat="1" applyFont="1" applyFill="1" applyBorder="1" applyAlignment="1">
      <alignment horizontal="center" vertical="center"/>
    </xf>
    <xf numFmtId="9" fontId="53" fillId="2" borderId="14" xfId="0" applyNumberFormat="1" applyFont="1" applyFill="1" applyBorder="1" applyAlignment="1">
      <alignment horizontal="center" vertical="center" wrapText="1"/>
    </xf>
    <xf numFmtId="9" fontId="53" fillId="2" borderId="18" xfId="0" applyNumberFormat="1" applyFont="1" applyFill="1" applyBorder="1" applyAlignment="1">
      <alignment horizontal="center" vertical="center" wrapText="1"/>
    </xf>
    <xf numFmtId="9" fontId="53" fillId="2" borderId="17" xfId="0" applyNumberFormat="1" applyFont="1" applyFill="1" applyBorder="1" applyAlignment="1">
      <alignment horizontal="center" vertical="center" wrapText="1"/>
    </xf>
    <xf numFmtId="9" fontId="53" fillId="2" borderId="64" xfId="0" applyNumberFormat="1" applyFont="1" applyFill="1" applyBorder="1" applyAlignment="1">
      <alignment horizontal="center" vertical="center" wrapText="1"/>
    </xf>
    <xf numFmtId="0" fontId="85" fillId="0" borderId="0" xfId="0" applyFont="1" applyFill="1" applyAlignment="1">
      <alignment horizontal="left" vertical="center" wrapText="1"/>
    </xf>
    <xf numFmtId="0" fontId="60" fillId="0" borderId="5" xfId="0" applyFont="1" applyFill="1" applyBorder="1" applyAlignment="1">
      <alignment horizontal="center" vertical="center" wrapText="1"/>
    </xf>
    <xf numFmtId="0" fontId="34" fillId="0" borderId="0" xfId="0" applyFont="1" applyBorder="1" applyAlignment="1">
      <alignment horizontal="left" vertical="top" wrapText="1"/>
    </xf>
    <xf numFmtId="0" fontId="34" fillId="0" borderId="8" xfId="0" applyFont="1" applyBorder="1" applyAlignment="1">
      <alignment horizontal="left" vertical="top" wrapText="1"/>
    </xf>
    <xf numFmtId="0" fontId="34" fillId="0" borderId="9" xfId="0" applyFont="1" applyBorder="1" applyAlignment="1">
      <alignment horizontal="left" vertical="top" wrapText="1"/>
    </xf>
    <xf numFmtId="0" fontId="6" fillId="14" borderId="45" xfId="0" applyFont="1" applyFill="1" applyBorder="1" applyAlignment="1" applyProtection="1">
      <alignment horizontal="center" vertical="center" wrapText="1"/>
    </xf>
    <xf numFmtId="0" fontId="22" fillId="14" borderId="17" xfId="0" applyFont="1" applyFill="1" applyBorder="1" applyAlignment="1" applyProtection="1">
      <alignment horizontal="left" vertical="center" wrapText="1"/>
    </xf>
    <xf numFmtId="0" fontId="22" fillId="14" borderId="14" xfId="0" applyFont="1" applyFill="1" applyBorder="1" applyAlignment="1" applyProtection="1">
      <alignment horizontal="left" vertical="center" wrapText="1"/>
    </xf>
    <xf numFmtId="0" fontId="22" fillId="14" borderId="18" xfId="0" applyFont="1" applyFill="1" applyBorder="1" applyAlignment="1" applyProtection="1">
      <alignment horizontal="left" vertical="center" wrapText="1"/>
    </xf>
    <xf numFmtId="14" fontId="51" fillId="14" borderId="17" xfId="0" applyNumberFormat="1" applyFont="1" applyFill="1" applyBorder="1" applyAlignment="1" applyProtection="1">
      <alignment horizontal="left" vertical="center" wrapText="1"/>
      <protection locked="0"/>
    </xf>
    <xf numFmtId="0" fontId="51" fillId="14" borderId="18" xfId="0" applyFont="1" applyFill="1" applyBorder="1" applyAlignment="1" applyProtection="1">
      <alignment horizontal="left" vertical="center" wrapText="1"/>
      <protection locked="0"/>
    </xf>
    <xf numFmtId="0" fontId="51" fillId="14" borderId="1" xfId="0" applyFont="1" applyFill="1" applyBorder="1" applyAlignment="1" applyProtection="1">
      <alignment horizontal="left" vertical="top" wrapText="1"/>
      <protection locked="0"/>
    </xf>
    <xf numFmtId="0" fontId="51" fillId="14" borderId="3" xfId="0" applyFont="1" applyFill="1" applyBorder="1" applyAlignment="1" applyProtection="1">
      <alignment horizontal="left" vertical="top" wrapText="1"/>
      <protection locked="0"/>
    </xf>
    <xf numFmtId="0" fontId="51" fillId="14" borderId="13" xfId="0" applyFont="1" applyFill="1" applyBorder="1" applyAlignment="1" applyProtection="1">
      <alignment horizontal="left" vertical="top" wrapText="1"/>
      <protection locked="0"/>
    </xf>
    <xf numFmtId="0" fontId="51" fillId="14" borderId="15" xfId="0" applyFont="1" applyFill="1" applyBorder="1" applyAlignment="1" applyProtection="1">
      <alignment horizontal="left" vertical="top" wrapText="1"/>
      <protection locked="0"/>
    </xf>
    <xf numFmtId="0" fontId="51" fillId="14" borderId="27" xfId="0" applyFont="1" applyFill="1" applyBorder="1" applyAlignment="1" applyProtection="1">
      <alignment horizontal="left" vertical="center" wrapText="1"/>
    </xf>
    <xf numFmtId="0" fontId="51" fillId="14" borderId="57" xfId="0" applyFont="1" applyFill="1" applyBorder="1" applyAlignment="1" applyProtection="1">
      <alignment horizontal="left" vertical="center" wrapText="1"/>
    </xf>
    <xf numFmtId="0" fontId="22" fillId="14" borderId="1" xfId="0" applyFont="1" applyFill="1" applyBorder="1" applyAlignment="1" applyProtection="1">
      <alignment horizontal="left" vertical="top" wrapText="1"/>
      <protection locked="0"/>
    </xf>
    <xf numFmtId="0" fontId="39" fillId="14" borderId="2" xfId="0" applyFont="1" applyFill="1" applyBorder="1" applyAlignment="1" applyProtection="1">
      <alignment horizontal="left" vertical="top" wrapText="1"/>
      <protection locked="0"/>
    </xf>
    <xf numFmtId="0" fontId="39" fillId="14" borderId="3" xfId="0" applyFont="1" applyFill="1" applyBorder="1" applyAlignment="1" applyProtection="1">
      <alignment horizontal="left" vertical="top" wrapText="1"/>
      <protection locked="0"/>
    </xf>
    <xf numFmtId="0" fontId="39" fillId="14" borderId="4" xfId="0" applyFont="1" applyFill="1" applyBorder="1" applyAlignment="1" applyProtection="1">
      <alignment horizontal="left" vertical="top" wrapText="1"/>
      <protection locked="0"/>
    </xf>
    <xf numFmtId="0" fontId="39" fillId="14" borderId="0" xfId="0" applyFont="1" applyFill="1" applyBorder="1" applyAlignment="1" applyProtection="1">
      <alignment horizontal="left" vertical="top" wrapText="1"/>
      <protection locked="0"/>
    </xf>
    <xf numFmtId="0" fontId="39" fillId="14" borderId="6" xfId="0" applyFont="1" applyFill="1" applyBorder="1" applyAlignment="1" applyProtection="1">
      <alignment horizontal="left" vertical="top" wrapText="1"/>
      <protection locked="0"/>
    </xf>
    <xf numFmtId="0" fontId="39" fillId="14" borderId="13" xfId="0" applyFont="1" applyFill="1" applyBorder="1" applyAlignment="1" applyProtection="1">
      <alignment horizontal="left" vertical="top" wrapText="1"/>
      <protection locked="0"/>
    </xf>
    <xf numFmtId="0" fontId="39" fillId="14" borderId="5" xfId="0" applyFont="1" applyFill="1" applyBorder="1" applyAlignment="1" applyProtection="1">
      <alignment horizontal="left" vertical="top" wrapText="1"/>
      <protection locked="0"/>
    </xf>
    <xf numFmtId="0" fontId="39" fillId="14" borderId="15" xfId="0" applyFont="1" applyFill="1" applyBorder="1" applyAlignment="1" applyProtection="1">
      <alignment horizontal="left" vertical="top" wrapText="1"/>
      <protection locked="0"/>
    </xf>
    <xf numFmtId="0" fontId="22" fillId="14" borderId="1" xfId="0" applyFont="1" applyFill="1" applyBorder="1" applyAlignment="1" applyProtection="1">
      <alignment horizontal="left" vertical="top" wrapText="1"/>
    </xf>
    <xf numFmtId="0" fontId="39" fillId="14" borderId="2" xfId="0" applyFont="1" applyFill="1" applyBorder="1" applyAlignment="1" applyProtection="1">
      <alignment horizontal="left" vertical="top" wrapText="1"/>
    </xf>
    <xf numFmtId="0" fontId="39" fillId="14" borderId="3" xfId="0" applyFont="1" applyFill="1" applyBorder="1" applyAlignment="1" applyProtection="1">
      <alignment horizontal="left" vertical="top" wrapText="1"/>
    </xf>
    <xf numFmtId="0" fontId="39" fillId="14" borderId="4" xfId="0" applyFont="1" applyFill="1" applyBorder="1" applyAlignment="1" applyProtection="1">
      <alignment horizontal="left" vertical="top" wrapText="1"/>
    </xf>
    <xf numFmtId="0" fontId="39" fillId="14" borderId="0" xfId="0" applyFont="1" applyFill="1" applyBorder="1" applyAlignment="1" applyProtection="1">
      <alignment horizontal="left" vertical="top" wrapText="1"/>
    </xf>
    <xf numFmtId="0" fontId="39" fillId="14" borderId="6" xfId="0" applyFont="1" applyFill="1" applyBorder="1" applyAlignment="1" applyProtection="1">
      <alignment horizontal="left" vertical="top" wrapText="1"/>
    </xf>
    <xf numFmtId="0" fontId="39" fillId="14" borderId="13" xfId="0" applyFont="1" applyFill="1" applyBorder="1" applyAlignment="1" applyProtection="1">
      <alignment horizontal="left" vertical="top" wrapText="1"/>
    </xf>
    <xf numFmtId="0" fontId="39" fillId="14" borderId="5" xfId="0" applyFont="1" applyFill="1" applyBorder="1" applyAlignment="1" applyProtection="1">
      <alignment horizontal="left" vertical="top" wrapText="1"/>
    </xf>
    <xf numFmtId="0" fontId="39" fillId="14" borderId="15" xfId="0" applyFont="1" applyFill="1" applyBorder="1" applyAlignment="1" applyProtection="1">
      <alignment horizontal="left" vertical="top" wrapText="1"/>
    </xf>
    <xf numFmtId="0" fontId="127" fillId="14" borderId="25" xfId="0" applyFont="1" applyFill="1" applyBorder="1" applyAlignment="1" applyProtection="1">
      <alignment horizontal="center" vertical="center" wrapText="1"/>
    </xf>
    <xf numFmtId="0" fontId="49" fillId="14" borderId="16" xfId="0" applyFont="1" applyFill="1" applyBorder="1" applyAlignment="1" applyProtection="1">
      <alignment horizontal="left" vertical="top" wrapText="1"/>
    </xf>
    <xf numFmtId="0" fontId="6" fillId="14" borderId="4" xfId="0" applyFont="1" applyFill="1" applyBorder="1" applyAlignment="1" applyProtection="1">
      <alignment horizontal="center" vertical="center" wrapText="1"/>
    </xf>
    <xf numFmtId="0" fontId="57" fillId="0" borderId="0" xfId="0" applyFont="1" applyFill="1" applyBorder="1" applyAlignment="1" applyProtection="1">
      <alignment horizontal="left" vertical="center" wrapText="1"/>
    </xf>
    <xf numFmtId="0" fontId="50" fillId="0" borderId="28" xfId="0" applyFont="1" applyFill="1" applyBorder="1" applyAlignment="1" applyProtection="1">
      <alignment horizontal="center" vertical="center" wrapText="1"/>
    </xf>
    <xf numFmtId="0" fontId="50" fillId="0" borderId="29" xfId="0" applyFont="1" applyFill="1" applyBorder="1" applyAlignment="1" applyProtection="1">
      <alignment horizontal="center" vertical="center" wrapText="1"/>
    </xf>
    <xf numFmtId="0" fontId="34" fillId="0" borderId="8"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50" fillId="0" borderId="49" xfId="0" applyFont="1" applyFill="1" applyBorder="1" applyAlignment="1" applyProtection="1">
      <alignment horizontal="center" vertical="center" wrapText="1"/>
    </xf>
    <xf numFmtId="0" fontId="46" fillId="0" borderId="0" xfId="0" applyFont="1" applyFill="1" applyBorder="1" applyAlignment="1" applyProtection="1">
      <alignment horizontal="left" vertical="center" wrapText="1"/>
    </xf>
    <xf numFmtId="0" fontId="48" fillId="0" borderId="0" xfId="0" applyFont="1" applyFill="1" applyBorder="1" applyAlignment="1" applyProtection="1">
      <alignment horizontal="left" vertical="top" wrapText="1"/>
    </xf>
    <xf numFmtId="0" fontId="48" fillId="0" borderId="48" xfId="0" applyFont="1" applyFill="1" applyBorder="1" applyAlignment="1" applyProtection="1">
      <alignment horizontal="left" vertical="top" wrapText="1"/>
    </xf>
    <xf numFmtId="0" fontId="142" fillId="26" borderId="0" xfId="0" applyFont="1" applyFill="1" applyAlignment="1">
      <alignment horizontal="center" vertical="center"/>
    </xf>
    <xf numFmtId="0" fontId="34" fillId="0" borderId="7" xfId="0" applyFont="1" applyBorder="1" applyAlignment="1">
      <alignment horizontal="left" vertical="top" wrapText="1"/>
    </xf>
    <xf numFmtId="0" fontId="131" fillId="0" borderId="0" xfId="0" applyFont="1" applyFill="1" applyBorder="1" applyAlignment="1">
      <alignment horizontal="left" vertical="top" wrapText="1"/>
    </xf>
    <xf numFmtId="0" fontId="34" fillId="0" borderId="0" xfId="0" applyFont="1" applyBorder="1" applyAlignment="1" applyProtection="1">
      <alignment horizontal="left" vertical="top" wrapText="1"/>
      <protection locked="0"/>
    </xf>
    <xf numFmtId="0" fontId="149" fillId="14" borderId="0" xfId="0" applyFont="1" applyFill="1" applyAlignment="1">
      <alignment horizontal="left"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14" borderId="47" xfId="0" applyFont="1" applyFill="1" applyBorder="1" applyAlignment="1" applyProtection="1">
      <alignment horizontal="center" vertical="center"/>
    </xf>
    <xf numFmtId="0" fontId="10" fillId="14" borderId="0" xfId="0" applyFont="1" applyFill="1" applyBorder="1" applyAlignment="1" applyProtection="1">
      <alignment horizontal="center" vertical="center" wrapText="1"/>
    </xf>
    <xf numFmtId="0" fontId="79" fillId="14" borderId="0" xfId="0" applyFont="1" applyFill="1" applyBorder="1" applyAlignment="1" applyProtection="1">
      <alignment horizontal="center" vertical="center" wrapText="1"/>
    </xf>
    <xf numFmtId="0" fontId="22" fillId="14" borderId="24" xfId="0" applyFont="1" applyFill="1" applyBorder="1" applyAlignment="1" applyProtection="1">
      <alignment horizontal="center" vertical="center" wrapText="1"/>
    </xf>
    <xf numFmtId="0" fontId="15" fillId="14" borderId="30" xfId="0" applyFont="1" applyFill="1" applyBorder="1" applyAlignment="1" applyProtection="1">
      <alignment horizontal="center" vertical="center"/>
    </xf>
    <xf numFmtId="0" fontId="15" fillId="14" borderId="24" xfId="0" applyFont="1" applyFill="1" applyBorder="1" applyAlignment="1" applyProtection="1">
      <alignment horizontal="center" vertical="center"/>
    </xf>
    <xf numFmtId="0" fontId="15" fillId="14" borderId="0" xfId="0" applyFont="1" applyFill="1" applyBorder="1" applyAlignment="1" applyProtection="1">
      <alignment horizontal="center" vertical="center"/>
      <protection locked="0"/>
    </xf>
    <xf numFmtId="0" fontId="6" fillId="14" borderId="38" xfId="0" applyFont="1" applyFill="1" applyBorder="1" applyAlignment="1" applyProtection="1">
      <alignment horizontal="center" vertical="center" wrapText="1"/>
    </xf>
    <xf numFmtId="0" fontId="146" fillId="3" borderId="47" xfId="0" applyFont="1" applyFill="1" applyBorder="1" applyAlignment="1" applyProtection="1">
      <alignment horizontal="center" vertical="center" wrapText="1"/>
    </xf>
    <xf numFmtId="0" fontId="146" fillId="14" borderId="126" xfId="0" applyFont="1" applyFill="1" applyBorder="1" applyAlignment="1" applyProtection="1">
      <alignment horizontal="center" vertical="center" wrapText="1"/>
    </xf>
    <xf numFmtId="0" fontId="146" fillId="14" borderId="127" xfId="0" applyFont="1" applyFill="1" applyBorder="1" applyAlignment="1" applyProtection="1">
      <alignment vertical="center" wrapText="1"/>
    </xf>
    <xf numFmtId="0" fontId="146" fillId="14" borderId="128" xfId="0" applyFont="1" applyFill="1" applyBorder="1" applyAlignment="1" applyProtection="1">
      <alignment vertical="center" wrapText="1"/>
    </xf>
    <xf numFmtId="0" fontId="58" fillId="14" borderId="129" xfId="0" applyFont="1" applyFill="1" applyBorder="1" applyAlignment="1" applyProtection="1">
      <alignment horizontal="center" vertical="center" wrapText="1"/>
    </xf>
    <xf numFmtId="0" fontId="51" fillId="14" borderId="108" xfId="0" applyFont="1" applyFill="1" applyBorder="1" applyAlignment="1" applyProtection="1">
      <alignment vertical="center" wrapText="1"/>
    </xf>
    <xf numFmtId="0" fontId="146" fillId="14" borderId="108" xfId="0" applyFont="1" applyFill="1" applyBorder="1" applyAlignment="1" applyProtection="1">
      <alignment horizontal="center" vertical="center" wrapText="1"/>
    </xf>
    <xf numFmtId="0" fontId="146" fillId="14" borderId="130" xfId="0" applyFont="1" applyFill="1" applyBorder="1" applyAlignment="1" applyProtection="1">
      <alignment horizontal="center" vertical="center" wrapText="1"/>
    </xf>
  </cellXfs>
  <cellStyles count="6">
    <cellStyle name="Hyperlink" xfId="3" builtinId="8"/>
    <cellStyle name="Normal" xfId="0" builtinId="0"/>
    <cellStyle name="Normal 2" xfId="2" xr:uid="{00000000-0005-0000-0000-000002000000}"/>
    <cellStyle name="Normal 3 2" xfId="5" xr:uid="{332E3E0C-7E25-4C61-B3E5-ED017BFAD332}"/>
    <cellStyle name="Normal 7" xfId="4" xr:uid="{1829024E-CFD2-4534-8536-6A7C9994B551}"/>
    <cellStyle name="Percent" xfId="1" builtinId="5"/>
  </cellStyles>
  <dxfs count="196">
    <dxf>
      <fill>
        <patternFill patternType="none">
          <bgColor auto="1"/>
        </patternFill>
      </fill>
      <alignment horizontal="left" vertical="center"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ill>
        <patternFill patternType="none">
          <bgColor auto="1"/>
        </patternFill>
      </fill>
      <alignment horizontal="left" vertical="center" textRotation="0" indent="0"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1" indent="0" justifyLastLine="0" shrinkToFit="0" readingOrder="0"/>
      <border diagonalUp="0" diagonalDown="0">
        <left style="thin">
          <color auto="1"/>
        </left>
        <right style="thin">
          <color auto="1"/>
        </right>
        <top/>
        <bottom/>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border>
        <right style="thin">
          <color auto="1"/>
        </right>
      </border>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bgColor rgb="FF5DD5FF"/>
        </patternFill>
      </fill>
    </dxf>
    <dxf>
      <fill>
        <patternFill>
          <bgColor rgb="FFA162D0"/>
        </patternFill>
      </fill>
    </dxf>
    <dxf>
      <fill>
        <patternFill>
          <bgColor rgb="FFFFC0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center" textRotation="0" wrapText="1" indent="0" justifyLastLine="0" shrinkToFit="0" readingOrder="0"/>
      <border outline="0">
        <right style="thin">
          <color auto="1"/>
        </right>
      </border>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center" textRotation="0" wrapText="1" indent="0" justifyLastLine="0" shrinkToFit="0" readingOrder="0"/>
      <border outline="0">
        <right style="thin">
          <color auto="1"/>
        </right>
      </border>
      <protection locked="1" hidden="0"/>
    </dxf>
    <dxf>
      <border outline="0">
        <left style="medium">
          <color indexed="64"/>
        </left>
        <right style="medium">
          <color indexed="64"/>
        </right>
        <top style="medium">
          <color indexed="64"/>
        </top>
      </border>
    </dxf>
    <dxf>
      <fill>
        <patternFill patternType="none">
          <bgColor auto="1"/>
        </patternFill>
      </fill>
      <alignment horizontal="left" vertical="center" textRotation="0" wrapText="1" indent="0" justifyLastLine="0" shrinkToFit="0" readingOrder="0"/>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ill>
        <patternFill patternType="none">
          <bgColor auto="1"/>
        </patternFill>
      </fill>
      <alignment horizontal="left" vertical="center"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ill>
        <patternFill patternType="none">
          <bgColor auto="1"/>
        </patternFill>
      </fill>
      <alignment horizontal="left" vertical="center"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border outline="0">
        <right style="thin">
          <color auto="1"/>
        </right>
      </border>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center"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center"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i val="0"/>
        <strike val="0"/>
        <condense val="0"/>
        <extend val="0"/>
        <outline val="0"/>
        <shadow val="0"/>
        <u val="none"/>
        <vertAlign val="baseline"/>
        <sz val="9"/>
        <color rgb="FFFF0000"/>
        <name val="Verdana"/>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left style="thin">
          <color auto="1"/>
        </left>
        <right/>
        <top/>
        <bottom/>
        <vertical/>
        <horizontal/>
      </border>
      <protection locked="1" hidden="0"/>
    </dxf>
    <dxf>
      <font>
        <b/>
        <i val="0"/>
        <strike val="0"/>
        <condense val="0"/>
        <extend val="0"/>
        <outline val="0"/>
        <shadow val="0"/>
        <u val="none"/>
        <vertAlign val="baseline"/>
        <sz val="9"/>
        <color rgb="FFFF0000"/>
        <name val="Verdana"/>
        <scheme val="none"/>
      </font>
      <numFmt numFmtId="30" formatCode="@"/>
      <fill>
        <patternFill patternType="none">
          <fgColor indexed="64"/>
          <bgColor indexed="65"/>
        </patternFill>
      </fill>
      <alignment horizontal="general" vertical="bottom" textRotation="0" wrapText="0" indent="0" justifyLastLine="0" shrinkToFit="0" readingOrder="0"/>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9"/>
        <color theme="0"/>
        <name val="Verdana"/>
        <scheme val="none"/>
      </font>
      <fill>
        <patternFill patternType="solid">
          <fgColor indexed="64"/>
          <bgColor rgb="FFFF000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numFmt numFmtId="30" formatCode="@"/>
      <fill>
        <patternFill patternType="none">
          <fgColor indexed="64"/>
          <bgColor indexed="65"/>
        </patternFill>
      </fill>
      <alignment horizontal="general" vertical="bottom" textRotation="0" wrapText="0"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9"/>
        <color theme="0"/>
        <name val="Verdana"/>
        <scheme val="none"/>
      </font>
      <fill>
        <patternFill patternType="solid">
          <fgColor indexed="64"/>
          <bgColor rgb="FFFF000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9"/>
        <color theme="0"/>
        <name val="Verdana"/>
        <scheme val="none"/>
      </font>
      <fill>
        <patternFill patternType="solid">
          <fgColor indexed="64"/>
          <bgColor rgb="FFFF0000"/>
        </patternFill>
      </fill>
      <alignment horizontal="left" vertical="center" textRotation="0" wrapText="0" indent="0" justifyLastLine="0" shrinkToFit="0" readingOrder="0"/>
      <protection locked="1" hidden="0"/>
    </dxf>
    <dxf>
      <fill>
        <patternFill>
          <bgColor rgb="FFFCEFE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CEFE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CEFE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CEFE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CEFE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CEFE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ont>
        <b/>
        <i val="0"/>
      </font>
      <fill>
        <patternFill patternType="solid">
          <fgColor rgb="FFFDECE3"/>
          <bgColor rgb="FFFCEFE0"/>
        </patternFill>
      </fill>
    </dxf>
    <dxf>
      <font>
        <b/>
        <i val="0"/>
        <color auto="1"/>
      </font>
      <fill>
        <patternFill>
          <bgColor rgb="FF00B050"/>
        </patternFill>
      </fill>
    </dxf>
    <dxf>
      <font>
        <b/>
        <i val="0"/>
      </font>
      <fill>
        <patternFill>
          <bgColor rgb="FF92D050"/>
        </patternFill>
      </fill>
    </dxf>
    <dxf>
      <font>
        <b/>
        <i val="0"/>
      </font>
      <fill>
        <patternFill>
          <bgColor rgb="FFFFC000"/>
        </patternFill>
      </fill>
    </dxf>
    <dxf>
      <font>
        <b/>
        <i val="0"/>
      </font>
      <fill>
        <patternFill>
          <bgColor rgb="FFFF0000"/>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E7F3FF"/>
        </patternFill>
      </fill>
    </dxf>
  </dxfs>
  <tableStyles count="0" defaultTableStyle="TableStyleMedium9" defaultPivotStyle="PivotStyleLight16"/>
  <colors>
    <mruColors>
      <color rgb="FFA162D0"/>
      <color rgb="FF5DD5FF"/>
      <color rgb="FFD6E4F2"/>
      <color rgb="FFCCECFF"/>
      <color rgb="FFCCFFCC"/>
      <color rgb="FFFFFFCD"/>
      <color rgb="FFFCEFE0"/>
      <color rgb="FFFFCC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8.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9.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1.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2.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229915333354276E-2"/>
          <c:y val="1.4807504769882048E-2"/>
          <c:w val="0.98651699892340461"/>
          <c:h val="0.85603630846807399"/>
        </c:manualLayout>
      </c:layout>
      <c:barChart>
        <c:barDir val="col"/>
        <c:grouping val="stacked"/>
        <c:varyColors val="0"/>
        <c:ser>
          <c:idx val="3"/>
          <c:order val="0"/>
          <c:tx>
            <c:strRef>
              <c:f>NISTmap!$P$5</c:f>
              <c:strCache>
                <c:ptCount val="1"/>
                <c:pt idx="0">
                  <c:v>MIL0</c:v>
                </c:pt>
              </c:strCache>
            </c:strRef>
          </c:tx>
          <c:spPr>
            <a:solidFill>
              <a:srgbClr val="FDECE3"/>
            </a:solidFill>
            <a:ln>
              <a:noFill/>
            </a:ln>
            <a:effectLst/>
          </c:spPr>
          <c:invertIfNegative val="0"/>
          <c:cat>
            <c:strRef>
              <c:f>NISTmap!$J$6:$N$6</c:f>
              <c:strCache>
                <c:ptCount val="5"/>
                <c:pt idx="0">
                  <c:v>Tunnistaminen</c:v>
                </c:pt>
                <c:pt idx="1">
                  <c:v>Suojautuminen</c:v>
                </c:pt>
                <c:pt idx="2">
                  <c:v>Havainnointi</c:v>
                </c:pt>
                <c:pt idx="3">
                  <c:v>Vaste</c:v>
                </c:pt>
                <c:pt idx="4">
                  <c:v>Palautuminen</c:v>
                </c:pt>
              </c:strCache>
            </c:strRef>
          </c:cat>
          <c:val>
            <c:numRef>
              <c:f>NISTmap!$P$6:$P$10</c:f>
              <c:numCache>
                <c:formatCode>General</c:formatCode>
                <c:ptCount val="5"/>
                <c:pt idx="0">
                  <c:v>0.3</c:v>
                </c:pt>
                <c:pt idx="1">
                  <c:v>0.3</c:v>
                </c:pt>
                <c:pt idx="2">
                  <c:v>0.3</c:v>
                </c:pt>
                <c:pt idx="3">
                  <c:v>0.3</c:v>
                </c:pt>
                <c:pt idx="4">
                  <c:v>0.3</c:v>
                </c:pt>
              </c:numCache>
            </c:numRef>
          </c:val>
          <c:extLst>
            <c:ext xmlns:c16="http://schemas.microsoft.com/office/drawing/2014/chart" uri="{C3380CC4-5D6E-409C-BE32-E72D297353CC}">
              <c16:uniqueId val="{00000000-0DEC-45F3-881F-4320B14E4B19}"/>
            </c:ext>
          </c:extLst>
        </c:ser>
        <c:ser>
          <c:idx val="4"/>
          <c:order val="1"/>
          <c:tx>
            <c:strRef>
              <c:f>NISTmap!$Q$5</c:f>
              <c:strCache>
                <c:ptCount val="1"/>
                <c:pt idx="0">
                  <c:v>MIL1</c:v>
                </c:pt>
              </c:strCache>
            </c:strRef>
          </c:tx>
          <c:spPr>
            <a:solidFill>
              <a:srgbClr val="E7F3FF"/>
            </a:solidFill>
            <a:ln>
              <a:noFill/>
            </a:ln>
            <a:effectLst/>
          </c:spPr>
          <c:invertIfNegative val="0"/>
          <c:cat>
            <c:strRef>
              <c:f>NISTmap!$J$6:$N$6</c:f>
              <c:strCache>
                <c:ptCount val="5"/>
                <c:pt idx="0">
                  <c:v>Tunnistaminen</c:v>
                </c:pt>
                <c:pt idx="1">
                  <c:v>Suojautuminen</c:v>
                </c:pt>
                <c:pt idx="2">
                  <c:v>Havainnointi</c:v>
                </c:pt>
                <c:pt idx="3">
                  <c:v>Vaste</c:v>
                </c:pt>
                <c:pt idx="4">
                  <c:v>Palautuminen</c:v>
                </c:pt>
              </c:strCache>
            </c:strRef>
          </c:cat>
          <c:val>
            <c:numRef>
              <c:f>NISTmap!$Q$6:$Q$10</c:f>
              <c:numCache>
                <c:formatCode>General</c:formatCode>
                <c:ptCount val="5"/>
                <c:pt idx="0">
                  <c:v>0.3</c:v>
                </c:pt>
                <c:pt idx="1">
                  <c:v>0.3</c:v>
                </c:pt>
                <c:pt idx="2">
                  <c:v>0.3</c:v>
                </c:pt>
                <c:pt idx="3">
                  <c:v>0.3</c:v>
                </c:pt>
                <c:pt idx="4">
                  <c:v>0.3</c:v>
                </c:pt>
              </c:numCache>
            </c:numRef>
          </c:val>
          <c:extLst>
            <c:ext xmlns:c16="http://schemas.microsoft.com/office/drawing/2014/chart" uri="{C3380CC4-5D6E-409C-BE32-E72D297353CC}">
              <c16:uniqueId val="{00000001-0DEC-45F3-881F-4320B14E4B19}"/>
            </c:ext>
          </c:extLst>
        </c:ser>
        <c:ser>
          <c:idx val="5"/>
          <c:order val="2"/>
          <c:tx>
            <c:strRef>
              <c:f>NISTmap!$R$5</c:f>
              <c:strCache>
                <c:ptCount val="1"/>
                <c:pt idx="0">
                  <c:v>MIl2</c:v>
                </c:pt>
              </c:strCache>
            </c:strRef>
          </c:tx>
          <c:spPr>
            <a:solidFill>
              <a:schemeClr val="bg2">
                <a:lumMod val="20000"/>
                <a:lumOff val="80000"/>
              </a:schemeClr>
            </a:solidFill>
            <a:ln>
              <a:noFill/>
            </a:ln>
            <a:effectLst/>
          </c:spPr>
          <c:invertIfNegative val="0"/>
          <c:cat>
            <c:strRef>
              <c:f>NISTmap!$J$6:$N$6</c:f>
              <c:strCache>
                <c:ptCount val="5"/>
                <c:pt idx="0">
                  <c:v>Tunnistaminen</c:v>
                </c:pt>
                <c:pt idx="1">
                  <c:v>Suojautuminen</c:v>
                </c:pt>
                <c:pt idx="2">
                  <c:v>Havainnointi</c:v>
                </c:pt>
                <c:pt idx="3">
                  <c:v>Vaste</c:v>
                </c:pt>
                <c:pt idx="4">
                  <c:v>Palautuminen</c:v>
                </c:pt>
              </c:strCache>
            </c:strRef>
          </c:cat>
          <c:val>
            <c:numRef>
              <c:f>NISTmap!$R$6:$R$10</c:f>
              <c:numCache>
                <c:formatCode>General</c:formatCode>
                <c:ptCount val="5"/>
                <c:pt idx="0">
                  <c:v>0.3</c:v>
                </c:pt>
                <c:pt idx="1">
                  <c:v>0.3</c:v>
                </c:pt>
                <c:pt idx="2">
                  <c:v>0.3</c:v>
                </c:pt>
                <c:pt idx="3">
                  <c:v>0.3</c:v>
                </c:pt>
                <c:pt idx="4">
                  <c:v>0.3</c:v>
                </c:pt>
              </c:numCache>
            </c:numRef>
          </c:val>
          <c:extLst>
            <c:ext xmlns:c16="http://schemas.microsoft.com/office/drawing/2014/chart" uri="{C3380CC4-5D6E-409C-BE32-E72D297353CC}">
              <c16:uniqueId val="{00000002-0DEC-45F3-881F-4320B14E4B19}"/>
            </c:ext>
          </c:extLst>
        </c:ser>
        <c:ser>
          <c:idx val="6"/>
          <c:order val="3"/>
          <c:tx>
            <c:strRef>
              <c:f>NISTmap!$S$5</c:f>
              <c:strCache>
                <c:ptCount val="1"/>
                <c:pt idx="0">
                  <c:v>MIL3</c:v>
                </c:pt>
              </c:strCache>
            </c:strRef>
          </c:tx>
          <c:spPr>
            <a:solidFill>
              <a:schemeClr val="bg2">
                <a:lumMod val="40000"/>
                <a:lumOff val="60000"/>
              </a:schemeClr>
            </a:solidFill>
            <a:ln>
              <a:noFill/>
            </a:ln>
            <a:effectLst/>
          </c:spPr>
          <c:invertIfNegative val="0"/>
          <c:cat>
            <c:strRef>
              <c:f>NISTmap!$J$6:$N$6</c:f>
              <c:strCache>
                <c:ptCount val="5"/>
                <c:pt idx="0">
                  <c:v>Tunnistaminen</c:v>
                </c:pt>
                <c:pt idx="1">
                  <c:v>Suojautuminen</c:v>
                </c:pt>
                <c:pt idx="2">
                  <c:v>Havainnointi</c:v>
                </c:pt>
                <c:pt idx="3">
                  <c:v>Vaste</c:v>
                </c:pt>
                <c:pt idx="4">
                  <c:v>Palautuminen</c:v>
                </c:pt>
              </c:strCache>
            </c:strRef>
          </c:cat>
          <c:val>
            <c:numRef>
              <c:f>NISTmap!$S$6:$S$10</c:f>
              <c:numCache>
                <c:formatCode>General</c:formatCode>
                <c:ptCount val="5"/>
                <c:pt idx="0">
                  <c:v>0.1</c:v>
                </c:pt>
                <c:pt idx="1">
                  <c:v>0.1</c:v>
                </c:pt>
                <c:pt idx="2">
                  <c:v>0.1</c:v>
                </c:pt>
                <c:pt idx="3">
                  <c:v>0.1</c:v>
                </c:pt>
                <c:pt idx="4">
                  <c:v>0.1</c:v>
                </c:pt>
              </c:numCache>
            </c:numRef>
          </c:val>
          <c:extLst>
            <c:ext xmlns:c16="http://schemas.microsoft.com/office/drawing/2014/chart" uri="{C3380CC4-5D6E-409C-BE32-E72D297353CC}">
              <c16:uniqueId val="{00000003-0DEC-45F3-881F-4320B14E4B19}"/>
            </c:ext>
          </c:extLst>
        </c:ser>
        <c:dLbls>
          <c:showLegendKey val="0"/>
          <c:showVal val="0"/>
          <c:showCatName val="0"/>
          <c:showSerName val="0"/>
          <c:showPercent val="0"/>
          <c:showBubbleSize val="0"/>
        </c:dLbls>
        <c:gapWidth val="0"/>
        <c:overlap val="100"/>
        <c:axId val="1856652208"/>
        <c:axId val="1856653456"/>
      </c:barChart>
      <c:barChart>
        <c:barDir val="col"/>
        <c:grouping val="clustered"/>
        <c:varyColors val="0"/>
        <c:ser>
          <c:idx val="0"/>
          <c:order val="4"/>
          <c:tx>
            <c:strRef>
              <c:f>NISTmap!$I$10</c:f>
              <c:strCache>
                <c:ptCount val="1"/>
                <c:pt idx="0">
                  <c:v>Viiteryhmä</c:v>
                </c:pt>
              </c:strCache>
            </c:strRef>
          </c:tx>
          <c:spPr>
            <a:solidFill>
              <a:schemeClr val="bg1">
                <a:lumMod val="75000"/>
              </a:schemeClr>
            </a:solidFill>
            <a:ln w="9525">
              <a:solidFill>
                <a:schemeClr val="tx1">
                  <a:lumMod val="50000"/>
                  <a:lumOff val="50000"/>
                </a:schemeClr>
              </a:solidFill>
            </a:ln>
            <a:effectLst/>
          </c:spPr>
          <c:invertIfNegative val="0"/>
          <c:dLbls>
            <c:spPr>
              <a:solidFill>
                <a:schemeClr val="bg1">
                  <a:lumMod val="75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NISTmap!$J$10:$N$10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0DEC-45F3-881F-4320B14E4B19}"/>
            </c:ext>
          </c:extLst>
        </c:ser>
        <c:ser>
          <c:idx val="1"/>
          <c:order val="5"/>
          <c:tx>
            <c:strRef>
              <c:f>NISTmap!$I$9</c:f>
              <c:strCache>
                <c:ptCount val="1"/>
                <c:pt idx="0">
                  <c:v>Edellinen</c:v>
                </c:pt>
              </c:strCache>
            </c:strRef>
          </c:tx>
          <c:spPr>
            <a:solidFill>
              <a:schemeClr val="bg2">
                <a:lumMod val="60000"/>
                <a:lumOff val="40000"/>
              </a:schemeClr>
            </a:solidFill>
            <a:ln w="15875">
              <a:solidFill>
                <a:schemeClr val="bg2">
                  <a:lumMod val="60000"/>
                  <a:lumOff val="40000"/>
                </a:schemeClr>
              </a:solidFill>
            </a:ln>
            <a:effectLst/>
          </c:spPr>
          <c:invertIfNegative val="0"/>
          <c:dLbls>
            <c:spPr>
              <a:solidFill>
                <a:schemeClr val="bg2">
                  <a:lumMod val="60000"/>
                  <a:lumOff val="40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NISTmap!$J$9:$N$9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DEC-45F3-881F-4320B14E4B19}"/>
            </c:ext>
          </c:extLst>
        </c:ser>
        <c:ser>
          <c:idx val="2"/>
          <c:order val="6"/>
          <c:tx>
            <c:strRef>
              <c:f>NISTmap!$I$7</c:f>
              <c:strCache>
                <c:ptCount val="1"/>
                <c:pt idx="0">
                  <c:v>Kyberturvallisuuden nykytila</c:v>
                </c:pt>
              </c:strCache>
            </c:strRef>
          </c:tx>
          <c:spPr>
            <a:solidFill>
              <a:srgbClr val="0058B1">
                <a:alpha val="89000"/>
              </a:srgbClr>
            </a:solidFill>
            <a:ln w="15875">
              <a:solidFill>
                <a:schemeClr val="bg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baseline="0">
                    <a:solidFill>
                      <a:schemeClr val="bg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NISTmap!$J$7:$N$7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6-0DEC-45F3-881F-4320B14E4B19}"/>
            </c:ext>
          </c:extLst>
        </c:ser>
        <c:dLbls>
          <c:showLegendKey val="0"/>
          <c:showVal val="0"/>
          <c:showCatName val="0"/>
          <c:showSerName val="0"/>
          <c:showPercent val="0"/>
          <c:showBubbleSize val="0"/>
        </c:dLbls>
        <c:gapWidth val="65"/>
        <c:overlap val="65"/>
        <c:axId val="257075768"/>
        <c:axId val="329287672"/>
      </c:barChart>
      <c:catAx>
        <c:axId val="1856652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baseline="0">
                <a:solidFill>
                  <a:srgbClr val="0058B1"/>
                </a:solidFill>
                <a:latin typeface="+mn-lt"/>
                <a:ea typeface="+mn-ea"/>
                <a:cs typeface="+mn-cs"/>
              </a:defRPr>
            </a:pPr>
            <a:endParaRPr lang="fi-FI"/>
          </a:p>
        </c:txPr>
        <c:crossAx val="1856653456"/>
        <c:crossesAt val="0"/>
        <c:auto val="1"/>
        <c:lblAlgn val="ctr"/>
        <c:lblOffset val="100"/>
        <c:noMultiLvlLbl val="0"/>
      </c:catAx>
      <c:valAx>
        <c:axId val="1856653456"/>
        <c:scaling>
          <c:orientation val="minMax"/>
          <c:max val="1"/>
          <c:min val="0"/>
        </c:scaling>
        <c:delete val="1"/>
        <c:axPos val="l"/>
        <c:numFmt formatCode="General" sourceLinked="1"/>
        <c:majorTickMark val="out"/>
        <c:minorTickMark val="none"/>
        <c:tickLblPos val="nextTo"/>
        <c:crossAx val="1856652208"/>
        <c:crosses val="autoZero"/>
        <c:crossBetween val="between"/>
        <c:majorUnit val="1"/>
      </c:valAx>
      <c:valAx>
        <c:axId val="329287672"/>
        <c:scaling>
          <c:orientation val="minMax"/>
          <c:max val="3.2"/>
          <c:min val="0"/>
        </c:scaling>
        <c:delete val="1"/>
        <c:axPos val="l"/>
        <c:numFmt formatCode="0%" sourceLinked="1"/>
        <c:majorTickMark val="out"/>
        <c:minorTickMark val="none"/>
        <c:tickLblPos val="nextTo"/>
        <c:crossAx val="257075768"/>
        <c:crosses val="autoZero"/>
        <c:crossBetween val="between"/>
        <c:majorUnit val="1"/>
      </c:valAx>
      <c:catAx>
        <c:axId val="257075768"/>
        <c:scaling>
          <c:orientation val="minMax"/>
        </c:scaling>
        <c:delete val="1"/>
        <c:axPos val="b"/>
        <c:numFmt formatCode="General" sourceLinked="1"/>
        <c:majorTickMark val="out"/>
        <c:minorTickMark val="none"/>
        <c:tickLblPos val="nextTo"/>
        <c:crossAx val="329287672"/>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47625" cap="flat" cmpd="sng" algn="ctr">
      <a:noFill/>
      <a:round/>
    </a:ln>
    <a:effectLst/>
  </c:spPr>
  <c:txPr>
    <a:bodyPr/>
    <a:lstStyle/>
    <a:p>
      <a:pPr>
        <a:defRPr/>
      </a:pPr>
      <a:endParaRPr lang="fi-FI"/>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'R7'!$T$38</c:f>
          <c:strCache>
            <c:ptCount val="1"/>
            <c:pt idx="0">
              <c:v>8</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332-4607-86FE-E91BF1AECCA6}"/>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332-4607-86FE-E91BF1AECCA6}"/>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332-4607-86FE-E91BF1AECCA6}"/>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332-4607-86FE-E91BF1AECCA6}"/>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332-4607-86FE-E91BF1AECCA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'R7'!$T$39:$T$43</c:f>
              <c:numCache>
                <c:formatCode>General</c:formatCode>
                <c:ptCount val="5"/>
                <c:pt idx="0">
                  <c:v>0</c:v>
                </c:pt>
                <c:pt idx="1">
                  <c:v>0</c:v>
                </c:pt>
                <c:pt idx="2">
                  <c:v>0</c:v>
                </c:pt>
                <c:pt idx="3">
                  <c:v>0</c:v>
                </c:pt>
                <c:pt idx="4">
                  <c:v>8</c:v>
                </c:pt>
              </c:numCache>
            </c:numRef>
          </c:val>
          <c:extLst>
            <c:ext xmlns:c16="http://schemas.microsoft.com/office/drawing/2014/chart" uri="{C3380CC4-5D6E-409C-BE32-E72D297353CC}">
              <c16:uniqueId val="{0000000A-D332-4607-86FE-E91BF1AECCA6}"/>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'R7'!$U$38</c:f>
          <c:strCache>
            <c:ptCount val="1"/>
            <c:pt idx="0">
              <c:v>4</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82CF-4909-92F5-97DECF56800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82CF-4909-92F5-97DECF56800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82CF-4909-92F5-97DECF56800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82CF-4909-92F5-97DECF56800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82CF-4909-92F5-97DECF56800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'R7'!$U$39:$U$43</c:f>
              <c:numCache>
                <c:formatCode>General</c:formatCode>
                <c:ptCount val="5"/>
                <c:pt idx="0">
                  <c:v>0</c:v>
                </c:pt>
                <c:pt idx="1">
                  <c:v>0</c:v>
                </c:pt>
                <c:pt idx="2">
                  <c:v>0</c:v>
                </c:pt>
                <c:pt idx="3">
                  <c:v>0</c:v>
                </c:pt>
                <c:pt idx="4">
                  <c:v>4</c:v>
                </c:pt>
              </c:numCache>
            </c:numRef>
          </c:val>
          <c:extLst>
            <c:ext xmlns:c16="http://schemas.microsoft.com/office/drawing/2014/chart" uri="{C3380CC4-5D6E-409C-BE32-E72D297353CC}">
              <c16:uniqueId val="{0000000A-82CF-4909-92F5-97DECF56800C}"/>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'R7'!$R$32</c:f>
          <c:strCache>
            <c:ptCount val="1"/>
            <c:pt idx="0">
              <c:v>12</c:v>
            </c:pt>
          </c:strCache>
        </c:strRef>
      </c:tx>
      <c:layout>
        <c:manualLayout>
          <c:xMode val="edge"/>
          <c:yMode val="edge"/>
          <c:x val="0.4183531645634132"/>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E825-4436-AE3B-5B5439324274}"/>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E825-4436-AE3B-5B5439324274}"/>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E825-4436-AE3B-5B5439324274}"/>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E825-4436-AE3B-5B5439324274}"/>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E825-4436-AE3B-5B5439324274}"/>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'R7'!$R$33:$R$37</c:f>
              <c:numCache>
                <c:formatCode>General</c:formatCode>
                <c:ptCount val="5"/>
                <c:pt idx="0">
                  <c:v>0</c:v>
                </c:pt>
                <c:pt idx="1">
                  <c:v>0</c:v>
                </c:pt>
                <c:pt idx="2">
                  <c:v>0</c:v>
                </c:pt>
                <c:pt idx="3">
                  <c:v>0</c:v>
                </c:pt>
                <c:pt idx="4">
                  <c:v>12</c:v>
                </c:pt>
              </c:numCache>
            </c:numRef>
          </c:val>
          <c:extLst>
            <c:ext xmlns:c16="http://schemas.microsoft.com/office/drawing/2014/chart" uri="{C3380CC4-5D6E-409C-BE32-E72D297353CC}">
              <c16:uniqueId val="{0000000A-E825-4436-AE3B-5B5439324274}"/>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'R7'!$S$32</c:f>
          <c:strCache>
            <c:ptCount val="1"/>
            <c:pt idx="0">
              <c:v>18</c:v>
            </c:pt>
          </c:strCache>
        </c:strRef>
      </c:tx>
      <c:layout>
        <c:manualLayout>
          <c:xMode val="edge"/>
          <c:yMode val="edge"/>
          <c:x val="0.3998606485883570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0AB6-4CD3-8716-93E5605728E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AB6-4CD3-8716-93E5605728E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0AB6-4CD3-8716-93E5605728E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0AB6-4CD3-8716-93E5605728E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0AB6-4CD3-8716-93E5605728E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'R7'!$S$33:$S$37</c:f>
              <c:numCache>
                <c:formatCode>General</c:formatCode>
                <c:ptCount val="5"/>
                <c:pt idx="0">
                  <c:v>0</c:v>
                </c:pt>
                <c:pt idx="1">
                  <c:v>0</c:v>
                </c:pt>
                <c:pt idx="2">
                  <c:v>0</c:v>
                </c:pt>
                <c:pt idx="3">
                  <c:v>0</c:v>
                </c:pt>
                <c:pt idx="4">
                  <c:v>18</c:v>
                </c:pt>
              </c:numCache>
            </c:numRef>
          </c:val>
          <c:extLst>
            <c:ext xmlns:c16="http://schemas.microsoft.com/office/drawing/2014/chart" uri="{C3380CC4-5D6E-409C-BE32-E72D297353CC}">
              <c16:uniqueId val="{0000000A-0AB6-4CD3-8716-93E5605728EA}"/>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'R7'!$T$32</c:f>
          <c:strCache>
            <c:ptCount val="1"/>
            <c:pt idx="0">
              <c:v>11</c:v>
            </c:pt>
          </c:strCache>
        </c:strRef>
      </c:tx>
      <c:layout>
        <c:manualLayout>
          <c:xMode val="edge"/>
          <c:yMode val="edge"/>
          <c:x val="0.3998606485883570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B7A6-4AB9-AE8F-D55C1CBEE5F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B7A6-4AB9-AE8F-D55C1CBEE5F0}"/>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7A6-4AB9-AE8F-D55C1CBEE5F0}"/>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7A6-4AB9-AE8F-D55C1CBEE5F0}"/>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B7A6-4AB9-AE8F-D55C1CBEE5F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'R7'!$T$33:$T$37</c:f>
              <c:numCache>
                <c:formatCode>General</c:formatCode>
                <c:ptCount val="5"/>
                <c:pt idx="0">
                  <c:v>0</c:v>
                </c:pt>
                <c:pt idx="1">
                  <c:v>0</c:v>
                </c:pt>
                <c:pt idx="2">
                  <c:v>0</c:v>
                </c:pt>
                <c:pt idx="3">
                  <c:v>0</c:v>
                </c:pt>
                <c:pt idx="4">
                  <c:v>11</c:v>
                </c:pt>
              </c:numCache>
            </c:numRef>
          </c:val>
          <c:extLst>
            <c:ext xmlns:c16="http://schemas.microsoft.com/office/drawing/2014/chart" uri="{C3380CC4-5D6E-409C-BE32-E72D297353CC}">
              <c16:uniqueId val="{0000000A-B7A6-4AB9-AE8F-D55C1CBEE5F0}"/>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'R7'!$U$32</c:f>
          <c:strCache>
            <c:ptCount val="1"/>
            <c:pt idx="0">
              <c:v>19</c:v>
            </c:pt>
          </c:strCache>
        </c:strRef>
      </c:tx>
      <c:layout>
        <c:manualLayout>
          <c:xMode val="edge"/>
          <c:yMode val="edge"/>
          <c:x val="0.4183534691512086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BE2F-4A88-B8FA-9C077580AC5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BE2F-4A88-B8FA-9C077580AC5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E2F-4A88-B8FA-9C077580AC57}"/>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E2F-4A88-B8FA-9C077580AC57}"/>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BE2F-4A88-B8FA-9C077580AC5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'R7'!$U$33:$U$37</c:f>
              <c:numCache>
                <c:formatCode>General</c:formatCode>
                <c:ptCount val="5"/>
                <c:pt idx="0">
                  <c:v>0</c:v>
                </c:pt>
                <c:pt idx="1">
                  <c:v>0</c:v>
                </c:pt>
                <c:pt idx="2">
                  <c:v>0</c:v>
                </c:pt>
                <c:pt idx="3">
                  <c:v>0</c:v>
                </c:pt>
                <c:pt idx="4">
                  <c:v>19</c:v>
                </c:pt>
              </c:numCache>
            </c:numRef>
          </c:val>
          <c:extLst>
            <c:ext xmlns:c16="http://schemas.microsoft.com/office/drawing/2014/chart" uri="{C3380CC4-5D6E-409C-BE32-E72D297353CC}">
              <c16:uniqueId val="{0000000A-BE2F-4A88-B8FA-9C077580AC57}"/>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'R7'!$V$32</c:f>
          <c:strCache>
            <c:ptCount val="1"/>
            <c:pt idx="0">
              <c:v>17</c:v>
            </c:pt>
          </c:strCache>
        </c:strRef>
      </c:tx>
      <c:layout>
        <c:manualLayout>
          <c:xMode val="edge"/>
          <c:yMode val="edge"/>
          <c:x val="0.3998603574645051"/>
          <c:y val="0.4337729166666666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A97-4583-971C-2C4D2FC5A31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A97-4583-971C-2C4D2FC5A31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A97-4583-971C-2C4D2FC5A31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A97-4583-971C-2C4D2FC5A31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A97-4583-971C-2C4D2FC5A31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'R7'!$V$33:$V$37</c:f>
              <c:numCache>
                <c:formatCode>General</c:formatCode>
                <c:ptCount val="5"/>
                <c:pt idx="0">
                  <c:v>0</c:v>
                </c:pt>
                <c:pt idx="1">
                  <c:v>0</c:v>
                </c:pt>
                <c:pt idx="2">
                  <c:v>0</c:v>
                </c:pt>
                <c:pt idx="3">
                  <c:v>0</c:v>
                </c:pt>
                <c:pt idx="4">
                  <c:v>17</c:v>
                </c:pt>
              </c:numCache>
            </c:numRef>
          </c:val>
          <c:extLst>
            <c:ext xmlns:c16="http://schemas.microsoft.com/office/drawing/2014/chart" uri="{C3380CC4-5D6E-409C-BE32-E72D297353CC}">
              <c16:uniqueId val="{0000000A-CA97-4583-971C-2C4D2FC5A31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'R7'!$V$38</c:f>
          <c:strCache>
            <c:ptCount val="1"/>
            <c:pt idx="0">
              <c:v>8</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612E-4678-A04B-BFB684DECB71}"/>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612E-4678-A04B-BFB684DECB71}"/>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612E-4678-A04B-BFB684DECB71}"/>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612E-4678-A04B-BFB684DECB71}"/>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612E-4678-A04B-BFB684DECB7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'R7'!$V$39:$V$43</c:f>
              <c:numCache>
                <c:formatCode>General</c:formatCode>
                <c:ptCount val="5"/>
                <c:pt idx="0">
                  <c:v>0</c:v>
                </c:pt>
                <c:pt idx="1">
                  <c:v>0</c:v>
                </c:pt>
                <c:pt idx="2">
                  <c:v>0</c:v>
                </c:pt>
                <c:pt idx="3">
                  <c:v>0</c:v>
                </c:pt>
                <c:pt idx="4">
                  <c:v>8</c:v>
                </c:pt>
              </c:numCache>
            </c:numRef>
          </c:val>
          <c:extLst>
            <c:ext xmlns:c16="http://schemas.microsoft.com/office/drawing/2014/chart" uri="{C3380CC4-5D6E-409C-BE32-E72D297353CC}">
              <c16:uniqueId val="{0000000A-612E-4678-A04B-BFB684DECB71}"/>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'R7'!$S$26</c:f>
          <c:strCache>
            <c:ptCount val="1"/>
            <c:pt idx="0">
              <c:v>13</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52B4-4D75-B16B-D9073CC2E4C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52B4-4D75-B16B-D9073CC2E4C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52B4-4D75-B16B-D9073CC2E4C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52B4-4D75-B16B-D9073CC2E4CB}"/>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52B4-4D75-B16B-D9073CC2E4C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'R7'!$S$27:$S$31</c:f>
              <c:numCache>
                <c:formatCode>General</c:formatCode>
                <c:ptCount val="5"/>
                <c:pt idx="0">
                  <c:v>0</c:v>
                </c:pt>
                <c:pt idx="1">
                  <c:v>0</c:v>
                </c:pt>
                <c:pt idx="2">
                  <c:v>0</c:v>
                </c:pt>
                <c:pt idx="3">
                  <c:v>0</c:v>
                </c:pt>
                <c:pt idx="4">
                  <c:v>13</c:v>
                </c:pt>
              </c:numCache>
            </c:numRef>
          </c:val>
          <c:extLst>
            <c:ext xmlns:c16="http://schemas.microsoft.com/office/drawing/2014/chart" uri="{C3380CC4-5D6E-409C-BE32-E72D297353CC}">
              <c16:uniqueId val="{0000000A-52B4-4D75-B16B-D9073CC2E4CB}"/>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'R7'!$T$26</c:f>
          <c:strCache>
            <c:ptCount val="1"/>
            <c:pt idx="0">
              <c:v>11</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2880-438A-98B7-766074361BF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880-438A-98B7-766074361BF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2880-438A-98B7-766074361BF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2880-438A-98B7-766074361BFB}"/>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2880-438A-98B7-766074361BF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'R7'!$T$27:$T$31</c:f>
              <c:numCache>
                <c:formatCode>General</c:formatCode>
                <c:ptCount val="5"/>
                <c:pt idx="0">
                  <c:v>0</c:v>
                </c:pt>
                <c:pt idx="1">
                  <c:v>0</c:v>
                </c:pt>
                <c:pt idx="2">
                  <c:v>0</c:v>
                </c:pt>
                <c:pt idx="3">
                  <c:v>0</c:v>
                </c:pt>
                <c:pt idx="4">
                  <c:v>11</c:v>
                </c:pt>
              </c:numCache>
            </c:numRef>
          </c:val>
          <c:extLst>
            <c:ext xmlns:c16="http://schemas.microsoft.com/office/drawing/2014/chart" uri="{C3380CC4-5D6E-409C-BE32-E72D297353CC}">
              <c16:uniqueId val="{0000000A-2880-438A-98B7-766074361BFB}"/>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229915455354342E-2"/>
          <c:y val="1.1420395143911754E-2"/>
          <c:w val="0.98651699892340461"/>
          <c:h val="0.85603630846807399"/>
        </c:manualLayout>
      </c:layout>
      <c:barChart>
        <c:barDir val="col"/>
        <c:grouping val="stacked"/>
        <c:varyColors val="0"/>
        <c:ser>
          <c:idx val="3"/>
          <c:order val="0"/>
          <c:tx>
            <c:strRef>
              <c:f>NISTmap2!$T$5</c:f>
              <c:strCache>
                <c:ptCount val="1"/>
                <c:pt idx="0">
                  <c:v>MIL0</c:v>
                </c:pt>
              </c:strCache>
            </c:strRef>
          </c:tx>
          <c:spPr>
            <a:solidFill>
              <a:srgbClr val="FDECE3"/>
            </a:solidFill>
            <a:ln>
              <a:noFill/>
            </a:ln>
            <a:effectLst/>
          </c:spPr>
          <c:invertIfNegative val="0"/>
          <c:cat>
            <c:strRef>
              <c:f>NISTmap2!$M$6:$R$6</c:f>
              <c:strCache>
                <c:ptCount val="6"/>
                <c:pt idx="0">
                  <c:v>Hallinta</c:v>
                </c:pt>
                <c:pt idx="1">
                  <c:v>Tunnistaminen</c:v>
                </c:pt>
                <c:pt idx="2">
                  <c:v>Suojautuminen</c:v>
                </c:pt>
                <c:pt idx="3">
                  <c:v>Havainnointi</c:v>
                </c:pt>
                <c:pt idx="4">
                  <c:v>Vaste</c:v>
                </c:pt>
                <c:pt idx="5">
                  <c:v>Palautuminen</c:v>
                </c:pt>
              </c:strCache>
            </c:strRef>
          </c:cat>
          <c:val>
            <c:numRef>
              <c:f>NISTmap2!$T$6:$T$11</c:f>
              <c:numCache>
                <c:formatCode>General</c:formatCode>
                <c:ptCount val="6"/>
                <c:pt idx="0">
                  <c:v>0.3</c:v>
                </c:pt>
                <c:pt idx="1">
                  <c:v>0.3</c:v>
                </c:pt>
                <c:pt idx="2">
                  <c:v>0.3</c:v>
                </c:pt>
                <c:pt idx="3">
                  <c:v>0.3</c:v>
                </c:pt>
                <c:pt idx="4">
                  <c:v>0.3</c:v>
                </c:pt>
                <c:pt idx="5">
                  <c:v>0.3</c:v>
                </c:pt>
              </c:numCache>
            </c:numRef>
          </c:val>
          <c:extLst>
            <c:ext xmlns:c16="http://schemas.microsoft.com/office/drawing/2014/chart" uri="{C3380CC4-5D6E-409C-BE32-E72D297353CC}">
              <c16:uniqueId val="{00000000-66B1-4485-82AE-19FE4B9B34FC}"/>
            </c:ext>
          </c:extLst>
        </c:ser>
        <c:ser>
          <c:idx val="4"/>
          <c:order val="1"/>
          <c:tx>
            <c:strRef>
              <c:f>NISTmap2!$U$5</c:f>
              <c:strCache>
                <c:ptCount val="1"/>
                <c:pt idx="0">
                  <c:v>MIL1</c:v>
                </c:pt>
              </c:strCache>
            </c:strRef>
          </c:tx>
          <c:spPr>
            <a:solidFill>
              <a:srgbClr val="E7F3FF"/>
            </a:solidFill>
            <a:ln>
              <a:noFill/>
            </a:ln>
            <a:effectLst/>
          </c:spPr>
          <c:invertIfNegative val="0"/>
          <c:cat>
            <c:strRef>
              <c:f>NISTmap2!$M$6:$R$6</c:f>
              <c:strCache>
                <c:ptCount val="6"/>
                <c:pt idx="0">
                  <c:v>Hallinta</c:v>
                </c:pt>
                <c:pt idx="1">
                  <c:v>Tunnistaminen</c:v>
                </c:pt>
                <c:pt idx="2">
                  <c:v>Suojautuminen</c:v>
                </c:pt>
                <c:pt idx="3">
                  <c:v>Havainnointi</c:v>
                </c:pt>
                <c:pt idx="4">
                  <c:v>Vaste</c:v>
                </c:pt>
                <c:pt idx="5">
                  <c:v>Palautuminen</c:v>
                </c:pt>
              </c:strCache>
            </c:strRef>
          </c:cat>
          <c:val>
            <c:numRef>
              <c:f>NISTmap2!$U$6:$U$11</c:f>
              <c:numCache>
                <c:formatCode>General</c:formatCode>
                <c:ptCount val="6"/>
                <c:pt idx="0">
                  <c:v>0.3</c:v>
                </c:pt>
                <c:pt idx="1">
                  <c:v>0.3</c:v>
                </c:pt>
                <c:pt idx="2">
                  <c:v>0.3</c:v>
                </c:pt>
                <c:pt idx="3">
                  <c:v>0.3</c:v>
                </c:pt>
                <c:pt idx="4">
                  <c:v>0.3</c:v>
                </c:pt>
                <c:pt idx="5">
                  <c:v>0.3</c:v>
                </c:pt>
              </c:numCache>
            </c:numRef>
          </c:val>
          <c:extLst>
            <c:ext xmlns:c16="http://schemas.microsoft.com/office/drawing/2014/chart" uri="{C3380CC4-5D6E-409C-BE32-E72D297353CC}">
              <c16:uniqueId val="{00000001-66B1-4485-82AE-19FE4B9B34FC}"/>
            </c:ext>
          </c:extLst>
        </c:ser>
        <c:ser>
          <c:idx val="5"/>
          <c:order val="2"/>
          <c:tx>
            <c:strRef>
              <c:f>NISTmap2!$V$5</c:f>
              <c:strCache>
                <c:ptCount val="1"/>
                <c:pt idx="0">
                  <c:v>MIl2</c:v>
                </c:pt>
              </c:strCache>
            </c:strRef>
          </c:tx>
          <c:spPr>
            <a:solidFill>
              <a:schemeClr val="bg2">
                <a:lumMod val="20000"/>
                <a:lumOff val="80000"/>
              </a:schemeClr>
            </a:solidFill>
            <a:ln>
              <a:noFill/>
            </a:ln>
            <a:effectLst/>
          </c:spPr>
          <c:invertIfNegative val="0"/>
          <c:cat>
            <c:strRef>
              <c:f>NISTmap2!$M$6:$R$6</c:f>
              <c:strCache>
                <c:ptCount val="6"/>
                <c:pt idx="0">
                  <c:v>Hallinta</c:v>
                </c:pt>
                <c:pt idx="1">
                  <c:v>Tunnistaminen</c:v>
                </c:pt>
                <c:pt idx="2">
                  <c:v>Suojautuminen</c:v>
                </c:pt>
                <c:pt idx="3">
                  <c:v>Havainnointi</c:v>
                </c:pt>
                <c:pt idx="4">
                  <c:v>Vaste</c:v>
                </c:pt>
                <c:pt idx="5">
                  <c:v>Palautuminen</c:v>
                </c:pt>
              </c:strCache>
            </c:strRef>
          </c:cat>
          <c:val>
            <c:numRef>
              <c:f>NISTmap2!$V$6:$V$11</c:f>
              <c:numCache>
                <c:formatCode>General</c:formatCode>
                <c:ptCount val="6"/>
                <c:pt idx="0">
                  <c:v>0.3</c:v>
                </c:pt>
                <c:pt idx="1">
                  <c:v>0.3</c:v>
                </c:pt>
                <c:pt idx="2">
                  <c:v>0.3</c:v>
                </c:pt>
                <c:pt idx="3">
                  <c:v>0.3</c:v>
                </c:pt>
                <c:pt idx="4">
                  <c:v>0.3</c:v>
                </c:pt>
                <c:pt idx="5">
                  <c:v>0.3</c:v>
                </c:pt>
              </c:numCache>
            </c:numRef>
          </c:val>
          <c:extLst>
            <c:ext xmlns:c16="http://schemas.microsoft.com/office/drawing/2014/chart" uri="{C3380CC4-5D6E-409C-BE32-E72D297353CC}">
              <c16:uniqueId val="{00000002-66B1-4485-82AE-19FE4B9B34FC}"/>
            </c:ext>
          </c:extLst>
        </c:ser>
        <c:ser>
          <c:idx val="6"/>
          <c:order val="3"/>
          <c:tx>
            <c:strRef>
              <c:f>NISTmap2!$W$5</c:f>
              <c:strCache>
                <c:ptCount val="1"/>
                <c:pt idx="0">
                  <c:v>MIL3</c:v>
                </c:pt>
              </c:strCache>
            </c:strRef>
          </c:tx>
          <c:spPr>
            <a:solidFill>
              <a:schemeClr val="bg2">
                <a:lumMod val="40000"/>
                <a:lumOff val="60000"/>
              </a:schemeClr>
            </a:solidFill>
            <a:ln>
              <a:noFill/>
            </a:ln>
            <a:effectLst/>
          </c:spPr>
          <c:invertIfNegative val="0"/>
          <c:cat>
            <c:strRef>
              <c:f>NISTmap2!$M$6:$R$6</c:f>
              <c:strCache>
                <c:ptCount val="6"/>
                <c:pt idx="0">
                  <c:v>Hallinta</c:v>
                </c:pt>
                <c:pt idx="1">
                  <c:v>Tunnistaminen</c:v>
                </c:pt>
                <c:pt idx="2">
                  <c:v>Suojautuminen</c:v>
                </c:pt>
                <c:pt idx="3">
                  <c:v>Havainnointi</c:v>
                </c:pt>
                <c:pt idx="4">
                  <c:v>Vaste</c:v>
                </c:pt>
                <c:pt idx="5">
                  <c:v>Palautuminen</c:v>
                </c:pt>
              </c:strCache>
            </c:strRef>
          </c:cat>
          <c:val>
            <c:numRef>
              <c:f>NISTmap2!$W$6:$W$11</c:f>
              <c:numCache>
                <c:formatCode>General</c:formatCode>
                <c:ptCount val="6"/>
                <c:pt idx="0">
                  <c:v>0.1</c:v>
                </c:pt>
                <c:pt idx="1">
                  <c:v>0.1</c:v>
                </c:pt>
                <c:pt idx="2">
                  <c:v>0.1</c:v>
                </c:pt>
                <c:pt idx="3">
                  <c:v>0.1</c:v>
                </c:pt>
                <c:pt idx="4">
                  <c:v>0.1</c:v>
                </c:pt>
                <c:pt idx="5">
                  <c:v>0.1</c:v>
                </c:pt>
              </c:numCache>
            </c:numRef>
          </c:val>
          <c:extLst>
            <c:ext xmlns:c16="http://schemas.microsoft.com/office/drawing/2014/chart" uri="{C3380CC4-5D6E-409C-BE32-E72D297353CC}">
              <c16:uniqueId val="{00000003-66B1-4485-82AE-19FE4B9B34FC}"/>
            </c:ext>
          </c:extLst>
        </c:ser>
        <c:dLbls>
          <c:showLegendKey val="0"/>
          <c:showVal val="0"/>
          <c:showCatName val="0"/>
          <c:showSerName val="0"/>
          <c:showPercent val="0"/>
          <c:showBubbleSize val="0"/>
        </c:dLbls>
        <c:gapWidth val="0"/>
        <c:overlap val="100"/>
        <c:axId val="1856652208"/>
        <c:axId val="1856653456"/>
      </c:barChart>
      <c:barChart>
        <c:barDir val="col"/>
        <c:grouping val="clustered"/>
        <c:varyColors val="0"/>
        <c:ser>
          <c:idx val="0"/>
          <c:order val="4"/>
          <c:tx>
            <c:strRef>
              <c:f>NISTmap2!$L$10</c:f>
              <c:strCache>
                <c:ptCount val="1"/>
                <c:pt idx="0">
                  <c:v>Viiteryhmä</c:v>
                </c:pt>
              </c:strCache>
            </c:strRef>
          </c:tx>
          <c:spPr>
            <a:solidFill>
              <a:schemeClr val="bg1">
                <a:lumMod val="75000"/>
              </a:schemeClr>
            </a:solidFill>
            <a:ln w="9525">
              <a:solidFill>
                <a:schemeClr val="tx1">
                  <a:lumMod val="50000"/>
                  <a:lumOff val="50000"/>
                </a:schemeClr>
              </a:solidFill>
            </a:ln>
            <a:effectLst/>
          </c:spPr>
          <c:invertIfNegative val="0"/>
          <c:dLbls>
            <c:spPr>
              <a:solidFill>
                <a:schemeClr val="bg1">
                  <a:lumMod val="75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NISTmap2!$M$10:$R$10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66B1-4485-82AE-19FE4B9B34FC}"/>
            </c:ext>
          </c:extLst>
        </c:ser>
        <c:ser>
          <c:idx val="1"/>
          <c:order val="5"/>
          <c:tx>
            <c:strRef>
              <c:f>NISTmap2!$L$9</c:f>
              <c:strCache>
                <c:ptCount val="1"/>
                <c:pt idx="0">
                  <c:v>Edellinen</c:v>
                </c:pt>
              </c:strCache>
            </c:strRef>
          </c:tx>
          <c:spPr>
            <a:solidFill>
              <a:schemeClr val="bg2">
                <a:lumMod val="60000"/>
                <a:lumOff val="40000"/>
              </a:schemeClr>
            </a:solidFill>
            <a:ln w="15875">
              <a:solidFill>
                <a:schemeClr val="bg2">
                  <a:lumMod val="60000"/>
                  <a:lumOff val="40000"/>
                </a:schemeClr>
              </a:solidFill>
            </a:ln>
            <a:effectLst/>
          </c:spPr>
          <c:invertIfNegative val="0"/>
          <c:dLbls>
            <c:spPr>
              <a:solidFill>
                <a:schemeClr val="bg2">
                  <a:lumMod val="60000"/>
                  <a:lumOff val="40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NISTmap2!$M$9:$R$9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66B1-4485-82AE-19FE4B9B34FC}"/>
            </c:ext>
          </c:extLst>
        </c:ser>
        <c:ser>
          <c:idx val="2"/>
          <c:order val="6"/>
          <c:tx>
            <c:strRef>
              <c:f>NISTmap2!$L$7</c:f>
              <c:strCache>
                <c:ptCount val="1"/>
                <c:pt idx="0">
                  <c:v>Kyberturvallisuuden nykytila</c:v>
                </c:pt>
              </c:strCache>
            </c:strRef>
          </c:tx>
          <c:spPr>
            <a:solidFill>
              <a:srgbClr val="0058B1">
                <a:alpha val="89000"/>
              </a:srgbClr>
            </a:solidFill>
            <a:ln w="15875">
              <a:solidFill>
                <a:schemeClr val="bg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baseline="0">
                    <a:solidFill>
                      <a:schemeClr val="bg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NISTmap2!$M$7:$R$7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66B1-4485-82AE-19FE4B9B34FC}"/>
            </c:ext>
          </c:extLst>
        </c:ser>
        <c:dLbls>
          <c:showLegendKey val="0"/>
          <c:showVal val="0"/>
          <c:showCatName val="0"/>
          <c:showSerName val="0"/>
          <c:showPercent val="0"/>
          <c:showBubbleSize val="0"/>
        </c:dLbls>
        <c:gapWidth val="65"/>
        <c:overlap val="65"/>
        <c:axId val="257075768"/>
        <c:axId val="329287672"/>
      </c:barChart>
      <c:catAx>
        <c:axId val="1856652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baseline="0">
                <a:solidFill>
                  <a:srgbClr val="0058B1"/>
                </a:solidFill>
                <a:latin typeface="+mn-lt"/>
                <a:ea typeface="+mn-ea"/>
                <a:cs typeface="+mn-cs"/>
              </a:defRPr>
            </a:pPr>
            <a:endParaRPr lang="fi-FI"/>
          </a:p>
        </c:txPr>
        <c:crossAx val="1856653456"/>
        <c:crossesAt val="0"/>
        <c:auto val="1"/>
        <c:lblAlgn val="ctr"/>
        <c:lblOffset val="100"/>
        <c:noMultiLvlLbl val="0"/>
      </c:catAx>
      <c:valAx>
        <c:axId val="1856653456"/>
        <c:scaling>
          <c:orientation val="minMax"/>
          <c:max val="1"/>
          <c:min val="0"/>
        </c:scaling>
        <c:delete val="1"/>
        <c:axPos val="l"/>
        <c:numFmt formatCode="General" sourceLinked="1"/>
        <c:majorTickMark val="out"/>
        <c:minorTickMark val="none"/>
        <c:tickLblPos val="nextTo"/>
        <c:crossAx val="1856652208"/>
        <c:crosses val="autoZero"/>
        <c:crossBetween val="between"/>
        <c:majorUnit val="1"/>
      </c:valAx>
      <c:valAx>
        <c:axId val="329287672"/>
        <c:scaling>
          <c:orientation val="minMax"/>
          <c:max val="3.2"/>
          <c:min val="0"/>
        </c:scaling>
        <c:delete val="1"/>
        <c:axPos val="l"/>
        <c:numFmt formatCode="0%" sourceLinked="1"/>
        <c:majorTickMark val="out"/>
        <c:minorTickMark val="none"/>
        <c:tickLblPos val="nextTo"/>
        <c:crossAx val="257075768"/>
        <c:crosses val="autoZero"/>
        <c:crossBetween val="between"/>
        <c:majorUnit val="1"/>
      </c:valAx>
      <c:catAx>
        <c:axId val="257075768"/>
        <c:scaling>
          <c:orientation val="minMax"/>
        </c:scaling>
        <c:delete val="1"/>
        <c:axPos val="b"/>
        <c:numFmt formatCode="General" sourceLinked="1"/>
        <c:majorTickMark val="out"/>
        <c:minorTickMark val="none"/>
        <c:tickLblPos val="nextTo"/>
        <c:crossAx val="329287672"/>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47625" cap="flat" cmpd="sng" algn="ctr">
      <a:noFill/>
      <a:round/>
    </a:ln>
    <a:effectLst/>
  </c:spPr>
  <c:txPr>
    <a:bodyPr/>
    <a:lstStyle/>
    <a:p>
      <a:pPr>
        <a:defRPr/>
      </a:pPr>
      <a:endParaRPr lang="fi-FI"/>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'R7'!$U$26</c:f>
          <c:strCache>
            <c:ptCount val="1"/>
            <c:pt idx="0">
              <c:v>16</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FD9-42DD-80CE-F9EF18D0E6AE}"/>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FD9-42DD-80CE-F9EF18D0E6AE}"/>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FD9-42DD-80CE-F9EF18D0E6AE}"/>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FD9-42DD-80CE-F9EF18D0E6AE}"/>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FD9-42DD-80CE-F9EF18D0E6A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'R7'!$U$27:$U$31</c:f>
              <c:numCache>
                <c:formatCode>General</c:formatCode>
                <c:ptCount val="5"/>
                <c:pt idx="0">
                  <c:v>0</c:v>
                </c:pt>
                <c:pt idx="1">
                  <c:v>0</c:v>
                </c:pt>
                <c:pt idx="2">
                  <c:v>0</c:v>
                </c:pt>
                <c:pt idx="3">
                  <c:v>0</c:v>
                </c:pt>
                <c:pt idx="4">
                  <c:v>16</c:v>
                </c:pt>
              </c:numCache>
            </c:numRef>
          </c:val>
          <c:extLst>
            <c:ext xmlns:c16="http://schemas.microsoft.com/office/drawing/2014/chart" uri="{C3380CC4-5D6E-409C-BE32-E72D297353CC}">
              <c16:uniqueId val="{0000000A-DFD9-42DD-80CE-F9EF18D0E6AE}"/>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'R7'!$V$26</c:f>
          <c:strCache>
            <c:ptCount val="1"/>
            <c:pt idx="0">
              <c:v>10</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50DC-467A-BBBC-E81E8E9EDF8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50DC-467A-BBBC-E81E8E9EDF8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50DC-467A-BBBC-E81E8E9EDF8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50DC-467A-BBBC-E81E8E9EDF8B}"/>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50DC-467A-BBBC-E81E8E9EDF8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'R7'!$V$27:$V$31</c:f>
              <c:numCache>
                <c:formatCode>General</c:formatCode>
                <c:ptCount val="5"/>
                <c:pt idx="0">
                  <c:v>0</c:v>
                </c:pt>
                <c:pt idx="1">
                  <c:v>0</c:v>
                </c:pt>
                <c:pt idx="2">
                  <c:v>0</c:v>
                </c:pt>
                <c:pt idx="3">
                  <c:v>0</c:v>
                </c:pt>
                <c:pt idx="4">
                  <c:v>10</c:v>
                </c:pt>
              </c:numCache>
            </c:numRef>
          </c:val>
          <c:extLst>
            <c:ext xmlns:c16="http://schemas.microsoft.com/office/drawing/2014/chart" uri="{C3380CC4-5D6E-409C-BE32-E72D297353CC}">
              <c16:uniqueId val="{0000000A-50DC-467A-BBBC-E81E8E9EDF8B}"/>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'R7'!$R$38</c:f>
          <c:strCache>
            <c:ptCount val="1"/>
            <c:pt idx="0">
              <c:v>10</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A29-452E-9BF4-731893AD928D}"/>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A29-452E-9BF4-731893AD928D}"/>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A29-452E-9BF4-731893AD928D}"/>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A29-452E-9BF4-731893AD928D}"/>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A29-452E-9BF4-731893AD928D}"/>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'R7'!$R$39:$R$43</c:f>
              <c:numCache>
                <c:formatCode>General</c:formatCode>
                <c:ptCount val="5"/>
                <c:pt idx="0">
                  <c:v>0</c:v>
                </c:pt>
                <c:pt idx="1">
                  <c:v>0</c:v>
                </c:pt>
                <c:pt idx="2">
                  <c:v>0</c:v>
                </c:pt>
                <c:pt idx="3">
                  <c:v>0</c:v>
                </c:pt>
                <c:pt idx="4">
                  <c:v>10</c:v>
                </c:pt>
              </c:numCache>
            </c:numRef>
          </c:val>
          <c:extLst>
            <c:ext xmlns:c16="http://schemas.microsoft.com/office/drawing/2014/chart" uri="{C3380CC4-5D6E-409C-BE32-E72D297353CC}">
              <c16:uniqueId val="{0000000A-9A29-452E-9BF4-731893AD928D}"/>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'R7'!$W$26</c:f>
          <c:strCache>
            <c:ptCount val="1"/>
            <c:pt idx="0">
              <c:v>12</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A075-40F3-9DE0-5A4632A706E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A075-40F3-9DE0-5A4632A706E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A075-40F3-9DE0-5A4632A706E9}"/>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A075-40F3-9DE0-5A4632A706E9}"/>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A075-40F3-9DE0-5A4632A706E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'R7'!$W$27:$W$31</c:f>
              <c:numCache>
                <c:formatCode>General</c:formatCode>
                <c:ptCount val="5"/>
                <c:pt idx="0">
                  <c:v>0</c:v>
                </c:pt>
                <c:pt idx="1">
                  <c:v>0</c:v>
                </c:pt>
                <c:pt idx="2">
                  <c:v>0</c:v>
                </c:pt>
                <c:pt idx="3">
                  <c:v>0</c:v>
                </c:pt>
                <c:pt idx="4">
                  <c:v>12</c:v>
                </c:pt>
              </c:numCache>
            </c:numRef>
          </c:val>
          <c:extLst>
            <c:ext xmlns:c16="http://schemas.microsoft.com/office/drawing/2014/chart" uri="{C3380CC4-5D6E-409C-BE32-E72D297353CC}">
              <c16:uniqueId val="{0000000A-A075-40F3-9DE0-5A4632A706E9}"/>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'R7'!$W$32</c:f>
          <c:strCache>
            <c:ptCount val="1"/>
            <c:pt idx="0">
              <c:v>13</c:v>
            </c:pt>
          </c:strCache>
        </c:strRef>
      </c:tx>
      <c:layout>
        <c:manualLayout>
          <c:xMode val="edge"/>
          <c:yMode val="edge"/>
          <c:x val="0.4368395063167048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0C7C-4C82-B6EC-77DECF7EAD6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C7C-4C82-B6EC-77DECF7EAD6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0C7C-4C82-B6EC-77DECF7EAD6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0C7C-4C82-B6EC-77DECF7EAD6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0C7C-4C82-B6EC-77DECF7EAD6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'R7'!$W$33:$W$37</c:f>
              <c:numCache>
                <c:formatCode>General</c:formatCode>
                <c:ptCount val="5"/>
                <c:pt idx="0">
                  <c:v>0</c:v>
                </c:pt>
                <c:pt idx="1">
                  <c:v>0</c:v>
                </c:pt>
                <c:pt idx="2">
                  <c:v>0</c:v>
                </c:pt>
                <c:pt idx="3">
                  <c:v>0</c:v>
                </c:pt>
                <c:pt idx="4">
                  <c:v>13</c:v>
                </c:pt>
              </c:numCache>
            </c:numRef>
          </c:val>
          <c:extLst>
            <c:ext xmlns:c16="http://schemas.microsoft.com/office/drawing/2014/chart" uri="{C3380CC4-5D6E-409C-BE32-E72D297353CC}">
              <c16:uniqueId val="{0000000A-0C7C-4C82-B6EC-77DECF7EAD6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'R7'!$X$26</c:f>
          <c:strCache>
            <c:ptCount val="1"/>
            <c:pt idx="0">
              <c:v>17</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2CC4-4F56-8FCF-5D7E7C4506A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CC4-4F56-8FCF-5D7E7C4506A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2CC4-4F56-8FCF-5D7E7C4506A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2CC4-4F56-8FCF-5D7E7C4506A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2CC4-4F56-8FCF-5D7E7C4506A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'R7'!$X$27:$X$31</c:f>
              <c:numCache>
                <c:formatCode>General</c:formatCode>
                <c:ptCount val="5"/>
                <c:pt idx="0">
                  <c:v>0</c:v>
                </c:pt>
                <c:pt idx="1">
                  <c:v>0</c:v>
                </c:pt>
                <c:pt idx="2">
                  <c:v>0</c:v>
                </c:pt>
                <c:pt idx="3">
                  <c:v>0</c:v>
                </c:pt>
                <c:pt idx="4">
                  <c:v>17</c:v>
                </c:pt>
              </c:numCache>
            </c:numRef>
          </c:val>
          <c:extLst>
            <c:ext xmlns:c16="http://schemas.microsoft.com/office/drawing/2014/chart" uri="{C3380CC4-5D6E-409C-BE32-E72D297353CC}">
              <c16:uniqueId val="{0000000A-2CC4-4F56-8FCF-5D7E7C4506A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'R7'!$X$32</c:f>
          <c:strCache>
            <c:ptCount val="1"/>
            <c:pt idx="0">
              <c:v>23</c:v>
            </c:pt>
          </c:strCache>
        </c:strRef>
      </c:tx>
      <c:layout>
        <c:manualLayout>
          <c:xMode val="edge"/>
          <c:yMode val="edge"/>
          <c:x val="0.3998409352772635"/>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A6C-4C44-8033-F745317C8A5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A6C-4C44-8033-F745317C8A50}"/>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A6C-4C44-8033-F745317C8A50}"/>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A6C-4C44-8033-F745317C8A50}"/>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A6C-4C44-8033-F745317C8A5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'R7'!$X$33:$X$37</c:f>
              <c:numCache>
                <c:formatCode>General</c:formatCode>
                <c:ptCount val="5"/>
                <c:pt idx="0">
                  <c:v>0</c:v>
                </c:pt>
                <c:pt idx="1">
                  <c:v>0</c:v>
                </c:pt>
                <c:pt idx="2">
                  <c:v>0</c:v>
                </c:pt>
                <c:pt idx="3">
                  <c:v>0</c:v>
                </c:pt>
                <c:pt idx="4">
                  <c:v>23</c:v>
                </c:pt>
              </c:numCache>
            </c:numRef>
          </c:val>
          <c:extLst>
            <c:ext xmlns:c16="http://schemas.microsoft.com/office/drawing/2014/chart" uri="{C3380CC4-5D6E-409C-BE32-E72D297353CC}">
              <c16:uniqueId val="{0000000A-DA6C-4C44-8033-F745317C8A50}"/>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'R7'!$Y$26</c:f>
          <c:strCache>
            <c:ptCount val="1"/>
            <c:pt idx="0">
              <c:v>11</c:v>
            </c:pt>
          </c:strCache>
        </c:strRef>
      </c:tx>
      <c:layout>
        <c:manualLayout>
          <c:xMode val="edge"/>
          <c:yMode val="edge"/>
          <c:x val="0.4461367018756041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17E-46D4-AAD5-C6B907DEC80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17E-46D4-AAD5-C6B907DEC80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17E-46D4-AAD5-C6B907DEC80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17E-46D4-AAD5-C6B907DEC80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17E-46D4-AAD5-C6B907DEC80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'R7'!$Y$27:$Y$31</c:f>
              <c:numCache>
                <c:formatCode>General</c:formatCode>
                <c:ptCount val="5"/>
                <c:pt idx="0">
                  <c:v>0</c:v>
                </c:pt>
                <c:pt idx="1">
                  <c:v>0</c:v>
                </c:pt>
                <c:pt idx="2">
                  <c:v>0</c:v>
                </c:pt>
                <c:pt idx="3">
                  <c:v>0</c:v>
                </c:pt>
                <c:pt idx="4">
                  <c:v>11</c:v>
                </c:pt>
              </c:numCache>
            </c:numRef>
          </c:val>
          <c:extLst>
            <c:ext xmlns:c16="http://schemas.microsoft.com/office/drawing/2014/chart" uri="{C3380CC4-5D6E-409C-BE32-E72D297353CC}">
              <c16:uniqueId val="{0000000A-917E-46D4-AAD5-C6B907DEC80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'R7'!$Y$32</c:f>
          <c:strCache>
            <c:ptCount val="1"/>
            <c:pt idx="0">
              <c:v>10</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F5A-428D-B3D8-6508DC843525}"/>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F5A-428D-B3D8-6508DC843525}"/>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F5A-428D-B3D8-6508DC843525}"/>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F5A-428D-B3D8-6508DC843525}"/>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F5A-428D-B3D8-6508DC84352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'R7'!$Y$33:$Y$37</c:f>
              <c:numCache>
                <c:formatCode>General</c:formatCode>
                <c:ptCount val="5"/>
                <c:pt idx="0">
                  <c:v>0</c:v>
                </c:pt>
                <c:pt idx="1">
                  <c:v>0</c:v>
                </c:pt>
                <c:pt idx="2">
                  <c:v>0</c:v>
                </c:pt>
                <c:pt idx="3">
                  <c:v>0</c:v>
                </c:pt>
                <c:pt idx="4">
                  <c:v>10</c:v>
                </c:pt>
              </c:numCache>
            </c:numRef>
          </c:val>
          <c:extLst>
            <c:ext xmlns:c16="http://schemas.microsoft.com/office/drawing/2014/chart" uri="{C3380CC4-5D6E-409C-BE32-E72D297353CC}">
              <c16:uniqueId val="{0000000A-9F5A-428D-B3D8-6508DC843525}"/>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'R7'!$Z$26</c:f>
          <c:strCache>
            <c:ptCount val="1"/>
            <c:pt idx="0">
              <c:v>13</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848F-40FB-87A7-C179899E869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848F-40FB-87A7-C179899E869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848F-40FB-87A7-C179899E869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848F-40FB-87A7-C179899E869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848F-40FB-87A7-C179899E869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'R7'!$Z$27:$Z$31</c:f>
              <c:numCache>
                <c:formatCode>General</c:formatCode>
                <c:ptCount val="5"/>
                <c:pt idx="0">
                  <c:v>0</c:v>
                </c:pt>
                <c:pt idx="1">
                  <c:v>0</c:v>
                </c:pt>
                <c:pt idx="2">
                  <c:v>0</c:v>
                </c:pt>
                <c:pt idx="3">
                  <c:v>0</c:v>
                </c:pt>
                <c:pt idx="4">
                  <c:v>13</c:v>
                </c:pt>
              </c:numCache>
            </c:numRef>
          </c:val>
          <c:extLst>
            <c:ext xmlns:c16="http://schemas.microsoft.com/office/drawing/2014/chart" uri="{C3380CC4-5D6E-409C-BE32-E72D297353CC}">
              <c16:uniqueId val="{0000000A-848F-40FB-87A7-C179899E869A}"/>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229915333354276E-2"/>
          <c:y val="1.4807504769882048E-2"/>
          <c:w val="0.98651699892340461"/>
          <c:h val="0.85603630846807399"/>
        </c:manualLayout>
      </c:layout>
      <c:barChart>
        <c:barDir val="col"/>
        <c:grouping val="stacked"/>
        <c:varyColors val="0"/>
        <c:ser>
          <c:idx val="3"/>
          <c:order val="0"/>
          <c:tx>
            <c:strRef>
              <c:f>Data!$R$15</c:f>
              <c:strCache>
                <c:ptCount val="1"/>
                <c:pt idx="0">
                  <c:v>MIL0</c:v>
                </c:pt>
              </c:strCache>
            </c:strRef>
          </c:tx>
          <c:spPr>
            <a:solidFill>
              <a:srgbClr val="FDECE3"/>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Data!$R$16:$R$26</c:f>
              <c:numCache>
                <c:formatCode>General</c:formatCode>
                <c:ptCount val="11"/>
                <c:pt idx="0">
                  <c:v>0.8</c:v>
                </c:pt>
                <c:pt idx="1">
                  <c:v>0.8</c:v>
                </c:pt>
                <c:pt idx="2">
                  <c:v>0.8</c:v>
                </c:pt>
                <c:pt idx="3">
                  <c:v>0.8</c:v>
                </c:pt>
                <c:pt idx="4">
                  <c:v>0.8</c:v>
                </c:pt>
                <c:pt idx="5">
                  <c:v>0.8</c:v>
                </c:pt>
                <c:pt idx="6">
                  <c:v>0.8</c:v>
                </c:pt>
                <c:pt idx="7">
                  <c:v>0.8</c:v>
                </c:pt>
                <c:pt idx="8">
                  <c:v>0.8</c:v>
                </c:pt>
                <c:pt idx="9">
                  <c:v>0.8</c:v>
                </c:pt>
                <c:pt idx="10">
                  <c:v>0.8</c:v>
                </c:pt>
              </c:numCache>
            </c:numRef>
          </c:val>
          <c:extLst>
            <c:ext xmlns:c16="http://schemas.microsoft.com/office/drawing/2014/chart" uri="{C3380CC4-5D6E-409C-BE32-E72D297353CC}">
              <c16:uniqueId val="{00000003-69CF-43BB-AE21-7C322FD34A55}"/>
            </c:ext>
          </c:extLst>
        </c:ser>
        <c:ser>
          <c:idx val="4"/>
          <c:order val="1"/>
          <c:tx>
            <c:strRef>
              <c:f>Data!$S$15</c:f>
              <c:strCache>
                <c:ptCount val="1"/>
                <c:pt idx="0">
                  <c:v>MIL1</c:v>
                </c:pt>
              </c:strCache>
            </c:strRef>
          </c:tx>
          <c:spPr>
            <a:solidFill>
              <a:srgbClr val="E7F3FF"/>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Data!$S$16:$S$26</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4-69CF-43BB-AE21-7C322FD34A55}"/>
            </c:ext>
          </c:extLst>
        </c:ser>
        <c:ser>
          <c:idx val="5"/>
          <c:order val="2"/>
          <c:tx>
            <c:strRef>
              <c:f>Data!$T$15</c:f>
              <c:strCache>
                <c:ptCount val="1"/>
                <c:pt idx="0">
                  <c:v>MIl2</c:v>
                </c:pt>
              </c:strCache>
            </c:strRef>
          </c:tx>
          <c:spPr>
            <a:solidFill>
              <a:schemeClr val="bg2">
                <a:lumMod val="20000"/>
                <a:lumOff val="80000"/>
              </a:schemeClr>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Data!$T$16:$T$26</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5-69CF-43BB-AE21-7C322FD34A55}"/>
            </c:ext>
          </c:extLst>
        </c:ser>
        <c:ser>
          <c:idx val="6"/>
          <c:order val="3"/>
          <c:tx>
            <c:strRef>
              <c:f>Data!$U$15</c:f>
              <c:strCache>
                <c:ptCount val="1"/>
                <c:pt idx="0">
                  <c:v>MIL3</c:v>
                </c:pt>
              </c:strCache>
            </c:strRef>
          </c:tx>
          <c:spPr>
            <a:solidFill>
              <a:schemeClr val="bg2">
                <a:lumMod val="40000"/>
                <a:lumOff val="60000"/>
              </a:schemeClr>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Data!$U$16:$U$26</c:f>
              <c:numCache>
                <c:formatCode>General</c:formatCode>
                <c:ptCount val="11"/>
                <c:pt idx="0">
                  <c:v>0.5</c:v>
                </c:pt>
                <c:pt idx="1">
                  <c:v>0.5</c:v>
                </c:pt>
                <c:pt idx="2">
                  <c:v>0.5</c:v>
                </c:pt>
                <c:pt idx="3">
                  <c:v>0.5</c:v>
                </c:pt>
                <c:pt idx="4">
                  <c:v>0.5</c:v>
                </c:pt>
                <c:pt idx="5">
                  <c:v>0.5</c:v>
                </c:pt>
                <c:pt idx="6">
                  <c:v>0.5</c:v>
                </c:pt>
                <c:pt idx="7">
                  <c:v>0.5</c:v>
                </c:pt>
                <c:pt idx="8">
                  <c:v>0.5</c:v>
                </c:pt>
                <c:pt idx="9">
                  <c:v>0.5</c:v>
                </c:pt>
                <c:pt idx="10">
                  <c:v>0.5</c:v>
                </c:pt>
              </c:numCache>
            </c:numRef>
          </c:val>
          <c:extLst>
            <c:ext xmlns:c16="http://schemas.microsoft.com/office/drawing/2014/chart" uri="{C3380CC4-5D6E-409C-BE32-E72D297353CC}">
              <c16:uniqueId val="{00000006-69CF-43BB-AE21-7C322FD34A55}"/>
            </c:ext>
          </c:extLst>
        </c:ser>
        <c:dLbls>
          <c:showLegendKey val="0"/>
          <c:showVal val="0"/>
          <c:showCatName val="0"/>
          <c:showSerName val="0"/>
          <c:showPercent val="0"/>
          <c:showBubbleSize val="0"/>
        </c:dLbls>
        <c:gapWidth val="0"/>
        <c:overlap val="100"/>
        <c:axId val="1856652208"/>
        <c:axId val="1856653456"/>
      </c:barChart>
      <c:barChart>
        <c:barDir val="col"/>
        <c:grouping val="clustered"/>
        <c:varyColors val="0"/>
        <c:ser>
          <c:idx val="0"/>
          <c:order val="4"/>
          <c:tx>
            <c:strRef>
              <c:f>Data!$U$2</c:f>
              <c:strCache>
                <c:ptCount val="1"/>
                <c:pt idx="0">
                  <c:v>Edellinen</c:v>
                </c:pt>
              </c:strCache>
            </c:strRef>
          </c:tx>
          <c:spPr>
            <a:solidFill>
              <a:schemeClr val="bg1">
                <a:lumMod val="75000"/>
              </a:schemeClr>
            </a:solidFill>
            <a:ln w="9525">
              <a:solidFill>
                <a:schemeClr val="tx1">
                  <a:lumMod val="50000"/>
                  <a:lumOff val="50000"/>
                </a:schemeClr>
              </a:solidFill>
            </a:ln>
            <a:effectLst/>
          </c:spPr>
          <c:invertIfNegative val="0"/>
          <c:dLbls>
            <c:spPr>
              <a:solidFill>
                <a:schemeClr val="bg1">
                  <a:lumMod val="75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Data!$U$3:$U$13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7D8-412C-AE0C-62A8143B0BCA}"/>
            </c:ext>
          </c:extLst>
        </c:ser>
        <c:ser>
          <c:idx val="1"/>
          <c:order val="5"/>
          <c:tx>
            <c:strRef>
              <c:f>Data!$T$2</c:f>
              <c:strCache>
                <c:ptCount val="1"/>
                <c:pt idx="0">
                  <c:v>Nykytila</c:v>
                </c:pt>
              </c:strCache>
            </c:strRef>
          </c:tx>
          <c:spPr>
            <a:solidFill>
              <a:schemeClr val="bg2">
                <a:lumMod val="60000"/>
                <a:lumOff val="40000"/>
              </a:schemeClr>
            </a:solidFill>
            <a:ln w="15875">
              <a:solidFill>
                <a:schemeClr val="bg2">
                  <a:lumMod val="60000"/>
                  <a:lumOff val="40000"/>
                </a:schemeClr>
              </a:solidFill>
            </a:ln>
            <a:effectLst/>
          </c:spPr>
          <c:invertIfNegative val="0"/>
          <c:dLbls>
            <c:spPr>
              <a:solidFill>
                <a:schemeClr val="bg2">
                  <a:lumMod val="60000"/>
                  <a:lumOff val="40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Data!$T$3:$T$13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9CF-43BB-AE21-7C322FD34A55}"/>
            </c:ext>
          </c:extLst>
        </c:ser>
        <c:ser>
          <c:idx val="2"/>
          <c:order val="6"/>
          <c:tx>
            <c:strRef>
              <c:f>Data!$S$2</c:f>
              <c:strCache>
                <c:ptCount val="1"/>
                <c:pt idx="0">
                  <c:v>Kyberturvallisuuden kypsyystaso</c:v>
                </c:pt>
              </c:strCache>
            </c:strRef>
          </c:tx>
          <c:spPr>
            <a:solidFill>
              <a:srgbClr val="0058B1">
                <a:alpha val="89000"/>
              </a:srgbClr>
            </a:solidFill>
            <a:ln w="15875">
              <a:solidFill>
                <a:schemeClr val="bg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baseline="0">
                    <a:solidFill>
                      <a:schemeClr val="bg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strCache>
            </c:strRef>
          </c:cat>
          <c:val>
            <c:numRef>
              <c:f>Data!$S$3:$S$13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69CF-43BB-AE21-7C322FD34A55}"/>
            </c:ext>
          </c:extLst>
        </c:ser>
        <c:dLbls>
          <c:showLegendKey val="0"/>
          <c:showVal val="0"/>
          <c:showCatName val="0"/>
          <c:showSerName val="0"/>
          <c:showPercent val="0"/>
          <c:showBubbleSize val="0"/>
        </c:dLbls>
        <c:gapWidth val="65"/>
        <c:overlap val="65"/>
        <c:axId val="257075768"/>
        <c:axId val="329287672"/>
      </c:barChart>
      <c:catAx>
        <c:axId val="1856652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baseline="0">
                <a:solidFill>
                  <a:srgbClr val="0058B1"/>
                </a:solidFill>
                <a:latin typeface="+mn-lt"/>
                <a:ea typeface="+mn-ea"/>
                <a:cs typeface="+mn-cs"/>
              </a:defRPr>
            </a:pPr>
            <a:endParaRPr lang="fi-FI"/>
          </a:p>
        </c:txPr>
        <c:crossAx val="1856653456"/>
        <c:crossesAt val="0"/>
        <c:auto val="1"/>
        <c:lblAlgn val="ctr"/>
        <c:lblOffset val="100"/>
        <c:noMultiLvlLbl val="0"/>
      </c:catAx>
      <c:valAx>
        <c:axId val="1856653456"/>
        <c:scaling>
          <c:orientation val="minMax"/>
          <c:max val="3.2"/>
          <c:min val="0"/>
        </c:scaling>
        <c:delete val="1"/>
        <c:axPos val="l"/>
        <c:numFmt formatCode="General" sourceLinked="1"/>
        <c:majorTickMark val="none"/>
        <c:minorTickMark val="none"/>
        <c:tickLblPos val="high"/>
        <c:crossAx val="1856652208"/>
        <c:crosses val="autoZero"/>
        <c:crossBetween val="between"/>
        <c:majorUnit val="1"/>
      </c:valAx>
      <c:valAx>
        <c:axId val="329287672"/>
        <c:scaling>
          <c:orientation val="minMax"/>
          <c:max val="3.2"/>
          <c:min val="0"/>
        </c:scaling>
        <c:delete val="1"/>
        <c:axPos val="l"/>
        <c:numFmt formatCode="General" sourceLinked="1"/>
        <c:majorTickMark val="out"/>
        <c:minorTickMark val="none"/>
        <c:tickLblPos val="nextTo"/>
        <c:crossAx val="257075768"/>
        <c:crosses val="autoZero"/>
        <c:crossBetween val="between"/>
        <c:majorUnit val="1"/>
      </c:valAx>
      <c:catAx>
        <c:axId val="257075768"/>
        <c:scaling>
          <c:orientation val="minMax"/>
        </c:scaling>
        <c:delete val="1"/>
        <c:axPos val="b"/>
        <c:numFmt formatCode="General" sourceLinked="1"/>
        <c:majorTickMark val="out"/>
        <c:minorTickMark val="none"/>
        <c:tickLblPos val="nextTo"/>
        <c:crossAx val="329287672"/>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47625" cap="flat" cmpd="sng" algn="ctr">
      <a:noFill/>
      <a:round/>
    </a:ln>
    <a:effectLst/>
  </c:spPr>
  <c:txPr>
    <a:bodyPr/>
    <a:lstStyle/>
    <a:p>
      <a:pPr>
        <a:defRPr/>
      </a:pPr>
      <a:endParaRPr lang="fi-FI"/>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'R7'!$Z$32</c:f>
          <c:strCache>
            <c:ptCount val="1"/>
            <c:pt idx="0">
              <c:v>12</c:v>
            </c:pt>
          </c:strCache>
        </c:strRef>
      </c:tx>
      <c:layout>
        <c:manualLayout>
          <c:xMode val="edge"/>
          <c:yMode val="edge"/>
          <c:x val="0.4183402207969841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F172-4272-9EC1-77C0DE934EB5}"/>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F172-4272-9EC1-77C0DE934EB5}"/>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F172-4272-9EC1-77C0DE934EB5}"/>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F172-4272-9EC1-77C0DE934EB5}"/>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F172-4272-9EC1-77C0DE934EB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'R7'!$Z$33:$Z$37</c:f>
              <c:numCache>
                <c:formatCode>General</c:formatCode>
                <c:ptCount val="5"/>
                <c:pt idx="0">
                  <c:v>0</c:v>
                </c:pt>
                <c:pt idx="1">
                  <c:v>0</c:v>
                </c:pt>
                <c:pt idx="2">
                  <c:v>0</c:v>
                </c:pt>
                <c:pt idx="3">
                  <c:v>0</c:v>
                </c:pt>
                <c:pt idx="4">
                  <c:v>12</c:v>
                </c:pt>
              </c:numCache>
            </c:numRef>
          </c:val>
          <c:extLst>
            <c:ext xmlns:c16="http://schemas.microsoft.com/office/drawing/2014/chart" uri="{C3380CC4-5D6E-409C-BE32-E72D297353CC}">
              <c16:uniqueId val="{0000000A-F172-4272-9EC1-77C0DE934EB5}"/>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'R7'!$AA$26</c:f>
          <c:strCache>
            <c:ptCount val="1"/>
            <c:pt idx="0">
              <c:v>22</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605B-4A50-BA45-BFE874804E74}"/>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605B-4A50-BA45-BFE874804E74}"/>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605B-4A50-BA45-BFE874804E74}"/>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605B-4A50-BA45-BFE874804E74}"/>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605B-4A50-BA45-BFE874804E74}"/>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'R7'!$AA$27:$AA$31</c:f>
              <c:numCache>
                <c:formatCode>General</c:formatCode>
                <c:ptCount val="5"/>
                <c:pt idx="0">
                  <c:v>0</c:v>
                </c:pt>
                <c:pt idx="1">
                  <c:v>0</c:v>
                </c:pt>
                <c:pt idx="2">
                  <c:v>0</c:v>
                </c:pt>
                <c:pt idx="3">
                  <c:v>0</c:v>
                </c:pt>
                <c:pt idx="4">
                  <c:v>22</c:v>
                </c:pt>
              </c:numCache>
            </c:numRef>
          </c:val>
          <c:extLst>
            <c:ext xmlns:c16="http://schemas.microsoft.com/office/drawing/2014/chart" uri="{C3380CC4-5D6E-409C-BE32-E72D297353CC}">
              <c16:uniqueId val="{0000000A-605B-4A50-BA45-BFE874804E74}"/>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'R7'!$AA$32</c:f>
          <c:strCache>
            <c:ptCount val="1"/>
            <c:pt idx="0">
              <c:v>30</c:v>
            </c:pt>
          </c:strCache>
        </c:strRef>
      </c:tx>
      <c:layout>
        <c:manualLayout>
          <c:xMode val="edge"/>
          <c:yMode val="edge"/>
          <c:x val="0.4183402207969841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2A91-46E0-A5EF-2C8BFEDFD28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A91-46E0-A5EF-2C8BFEDFD28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2A91-46E0-A5EF-2C8BFEDFD28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2A91-46E0-A5EF-2C8BFEDFD28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2A91-46E0-A5EF-2C8BFEDFD28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'R7'!$AA$33:$AA$37</c:f>
              <c:numCache>
                <c:formatCode>General</c:formatCode>
                <c:ptCount val="5"/>
                <c:pt idx="0">
                  <c:v>0</c:v>
                </c:pt>
                <c:pt idx="1">
                  <c:v>0</c:v>
                </c:pt>
                <c:pt idx="2">
                  <c:v>0</c:v>
                </c:pt>
                <c:pt idx="3">
                  <c:v>0</c:v>
                </c:pt>
                <c:pt idx="4">
                  <c:v>30</c:v>
                </c:pt>
              </c:numCache>
            </c:numRef>
          </c:val>
          <c:extLst>
            <c:ext xmlns:c16="http://schemas.microsoft.com/office/drawing/2014/chart" uri="{C3380CC4-5D6E-409C-BE32-E72D297353CC}">
              <c16:uniqueId val="{0000000A-2A91-46E0-A5EF-2C8BFEDFD28A}"/>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'R7'!$W$38</c:f>
          <c:strCache>
            <c:ptCount val="1"/>
            <c:pt idx="0">
              <c:v>3</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BADC-46DA-B452-2417A0912E12}"/>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BADC-46DA-B452-2417A0912E1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ADC-46DA-B452-2417A0912E12}"/>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ADC-46DA-B452-2417A0912E12}"/>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BADC-46DA-B452-2417A0912E1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'R7'!$W$39:$W$43</c:f>
              <c:numCache>
                <c:formatCode>General</c:formatCode>
                <c:ptCount val="5"/>
                <c:pt idx="0">
                  <c:v>0</c:v>
                </c:pt>
                <c:pt idx="1">
                  <c:v>0</c:v>
                </c:pt>
                <c:pt idx="2">
                  <c:v>0</c:v>
                </c:pt>
                <c:pt idx="3">
                  <c:v>0</c:v>
                </c:pt>
                <c:pt idx="4">
                  <c:v>3</c:v>
                </c:pt>
              </c:numCache>
            </c:numRef>
          </c:val>
          <c:extLst>
            <c:ext xmlns:c16="http://schemas.microsoft.com/office/drawing/2014/chart" uri="{C3380CC4-5D6E-409C-BE32-E72D297353CC}">
              <c16:uniqueId val="{0000000A-BADC-46DA-B452-2417A0912E12}"/>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'R7'!$Y$38</c:f>
          <c:strCache>
            <c:ptCount val="1"/>
            <c:pt idx="0">
              <c:v>4</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5D2-43A4-B2D5-D9590FF6C9A1}"/>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5D2-43A4-B2D5-D9590FF6C9A1}"/>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5D2-43A4-B2D5-D9590FF6C9A1}"/>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5D2-43A4-B2D5-D9590FF6C9A1}"/>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5D2-43A4-B2D5-D9590FF6C9A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'R7'!$Y$39:$Y$43</c:f>
              <c:numCache>
                <c:formatCode>General</c:formatCode>
                <c:ptCount val="5"/>
                <c:pt idx="0">
                  <c:v>0</c:v>
                </c:pt>
                <c:pt idx="1">
                  <c:v>0</c:v>
                </c:pt>
                <c:pt idx="2">
                  <c:v>0</c:v>
                </c:pt>
                <c:pt idx="3">
                  <c:v>0</c:v>
                </c:pt>
                <c:pt idx="4">
                  <c:v>4</c:v>
                </c:pt>
              </c:numCache>
            </c:numRef>
          </c:val>
          <c:extLst>
            <c:ext xmlns:c16="http://schemas.microsoft.com/office/drawing/2014/chart" uri="{C3380CC4-5D6E-409C-BE32-E72D297353CC}">
              <c16:uniqueId val="{0000000A-C5D2-43A4-B2D5-D9590FF6C9A1}"/>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'R7'!$Z$38</c:f>
          <c:strCache>
            <c:ptCount val="1"/>
            <c:pt idx="0">
              <c:v>7</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04F-4059-A184-516D23C9F1F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04F-4059-A184-516D23C9F1F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04F-4059-A184-516D23C9F1F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04F-4059-A184-516D23C9F1F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04F-4059-A184-516D23C9F1F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'R7'!$Z$39:$Z$43</c:f>
              <c:numCache>
                <c:formatCode>General</c:formatCode>
                <c:ptCount val="5"/>
                <c:pt idx="0">
                  <c:v>0</c:v>
                </c:pt>
                <c:pt idx="1">
                  <c:v>0</c:v>
                </c:pt>
                <c:pt idx="2">
                  <c:v>0</c:v>
                </c:pt>
                <c:pt idx="3">
                  <c:v>0</c:v>
                </c:pt>
                <c:pt idx="4">
                  <c:v>7</c:v>
                </c:pt>
              </c:numCache>
            </c:numRef>
          </c:val>
          <c:extLst>
            <c:ext xmlns:c16="http://schemas.microsoft.com/office/drawing/2014/chart" uri="{C3380CC4-5D6E-409C-BE32-E72D297353CC}">
              <c16:uniqueId val="{0000000A-C04F-4059-A184-516D23C9F1FA}"/>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'R7'!$AA$38</c:f>
          <c:strCache>
            <c:ptCount val="1"/>
            <c:pt idx="0">
              <c:v>6</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7BC-4DE9-80B1-70C7A0F7E652}"/>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7BC-4DE9-80B1-70C7A0F7E65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7BC-4DE9-80B1-70C7A0F7E652}"/>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7BC-4DE9-80B1-70C7A0F7E652}"/>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7BC-4DE9-80B1-70C7A0F7E65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'R7'!$AA$39:$AA$43</c:f>
              <c:numCache>
                <c:formatCode>General</c:formatCode>
                <c:ptCount val="5"/>
                <c:pt idx="0">
                  <c:v>0</c:v>
                </c:pt>
                <c:pt idx="1">
                  <c:v>0</c:v>
                </c:pt>
                <c:pt idx="2">
                  <c:v>0</c:v>
                </c:pt>
                <c:pt idx="3">
                  <c:v>0</c:v>
                </c:pt>
                <c:pt idx="4">
                  <c:v>6</c:v>
                </c:pt>
              </c:numCache>
            </c:numRef>
          </c:val>
          <c:extLst>
            <c:ext xmlns:c16="http://schemas.microsoft.com/office/drawing/2014/chart" uri="{C3380CC4-5D6E-409C-BE32-E72D297353CC}">
              <c16:uniqueId val="{0000000A-D7BC-4DE9-80B1-70C7A0F7E652}"/>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'R7'!$X$38</c:f>
          <c:strCache>
            <c:ptCount val="1"/>
            <c:pt idx="0">
              <c:v>9</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190-4F8A-8AC6-6738256FD0F3}"/>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190-4F8A-8AC6-6738256FD0F3}"/>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190-4F8A-8AC6-6738256FD0F3}"/>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190-4F8A-8AC6-6738256FD0F3}"/>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190-4F8A-8AC6-6738256FD0F3}"/>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'R7'!$X$39:$X$43</c:f>
              <c:numCache>
                <c:formatCode>General</c:formatCode>
                <c:ptCount val="5"/>
                <c:pt idx="0">
                  <c:v>0</c:v>
                </c:pt>
                <c:pt idx="1">
                  <c:v>0</c:v>
                </c:pt>
                <c:pt idx="2">
                  <c:v>0</c:v>
                </c:pt>
                <c:pt idx="3">
                  <c:v>0</c:v>
                </c:pt>
                <c:pt idx="4">
                  <c:v>9</c:v>
                </c:pt>
              </c:numCache>
            </c:numRef>
          </c:val>
          <c:extLst>
            <c:ext xmlns:c16="http://schemas.microsoft.com/office/drawing/2014/chart" uri="{C3380CC4-5D6E-409C-BE32-E72D297353CC}">
              <c16:uniqueId val="{0000000A-C190-4F8A-8AC6-6738256FD0F3}"/>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'R7'!$AB$26</c:f>
          <c:strCache>
            <c:ptCount val="1"/>
            <c:pt idx="0">
              <c:v>9</c:v>
            </c:pt>
          </c:strCache>
        </c:strRef>
      </c:tx>
      <c:layout>
        <c:manualLayout>
          <c:xMode val="edge"/>
          <c:yMode val="edge"/>
          <c:x val="0.464540605242069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1FF8-4ADE-A696-A5A29D1F778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1FF8-4ADE-A696-A5A29D1F7780}"/>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FF8-4ADE-A696-A5A29D1F7780}"/>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1FF8-4ADE-A696-A5A29D1F7780}"/>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1FF8-4ADE-A696-A5A29D1F778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'R7'!$AB$27:$AB$31</c:f>
              <c:numCache>
                <c:formatCode>General</c:formatCode>
                <c:ptCount val="5"/>
                <c:pt idx="0">
                  <c:v>0</c:v>
                </c:pt>
                <c:pt idx="1">
                  <c:v>0</c:v>
                </c:pt>
                <c:pt idx="2">
                  <c:v>0</c:v>
                </c:pt>
                <c:pt idx="3">
                  <c:v>0</c:v>
                </c:pt>
                <c:pt idx="4">
                  <c:v>9</c:v>
                </c:pt>
              </c:numCache>
            </c:numRef>
          </c:val>
          <c:extLst>
            <c:ext xmlns:c16="http://schemas.microsoft.com/office/drawing/2014/chart" uri="{C3380CC4-5D6E-409C-BE32-E72D297353CC}">
              <c16:uniqueId val="{0000000A-1FF8-4ADE-A696-A5A29D1F7780}"/>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'R7'!$AB$32</c:f>
          <c:strCache>
            <c:ptCount val="1"/>
            <c:pt idx="0">
              <c:v>13</c:v>
            </c:pt>
          </c:strCache>
        </c:strRef>
      </c:tx>
      <c:layout>
        <c:manualLayout>
          <c:xMode val="edge"/>
          <c:yMode val="edge"/>
          <c:x val="0.40909057803712384"/>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0C3A-4F77-ABD1-4E0A7087FB8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C3A-4F77-ABD1-4E0A7087FB8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0C3A-4F77-ABD1-4E0A7087FB87}"/>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0C3A-4F77-ABD1-4E0A7087FB87}"/>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0C3A-4F77-ABD1-4E0A7087FB8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'R7'!$AB$33:$AB$37</c:f>
              <c:numCache>
                <c:formatCode>General</c:formatCode>
                <c:ptCount val="5"/>
                <c:pt idx="0">
                  <c:v>0</c:v>
                </c:pt>
                <c:pt idx="1">
                  <c:v>0</c:v>
                </c:pt>
                <c:pt idx="2">
                  <c:v>0</c:v>
                </c:pt>
                <c:pt idx="3">
                  <c:v>0</c:v>
                </c:pt>
                <c:pt idx="4">
                  <c:v>13</c:v>
                </c:pt>
              </c:numCache>
            </c:numRef>
          </c:val>
          <c:extLst>
            <c:ext xmlns:c16="http://schemas.microsoft.com/office/drawing/2014/chart" uri="{C3380CC4-5D6E-409C-BE32-E72D297353CC}">
              <c16:uniqueId val="{0000000A-0C3A-4F77-ABD1-4E0A7087FB87}"/>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1">
                <a:solidFill>
                  <a:schemeClr val="bg2"/>
                </a:solidFill>
              </a:rPr>
              <a:t>Osion</a:t>
            </a:r>
            <a:r>
              <a:rPr lang="fi-FI" b="1" baseline="0">
                <a:solidFill>
                  <a:schemeClr val="bg2"/>
                </a:solidFill>
              </a:rPr>
              <a:t> käytäntöjen toteutuminen kypsyystasoittain (%)</a:t>
            </a:r>
            <a:endParaRPr lang="fi-FI" b="1">
              <a:solidFill>
                <a:schemeClr val="bg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4.7768795593140567E-2"/>
          <c:y val="6.2700673003662971E-2"/>
          <c:w val="0.93778836472237992"/>
          <c:h val="0.78875311510000101"/>
        </c:manualLayout>
      </c:layout>
      <c:barChart>
        <c:barDir val="col"/>
        <c:grouping val="clustered"/>
        <c:varyColors val="0"/>
        <c:ser>
          <c:idx val="0"/>
          <c:order val="0"/>
          <c:tx>
            <c:strRef>
              <c:f>Data!$S$32</c:f>
              <c:strCache>
                <c:ptCount val="1"/>
                <c:pt idx="0">
                  <c:v>1</c:v>
                </c:pt>
              </c:strCache>
            </c:strRef>
          </c:tx>
          <c:spPr>
            <a:solidFill>
              <a:schemeClr val="accent1"/>
            </a:solidFill>
            <a:ln>
              <a:noFill/>
            </a:ln>
            <a:effectLst/>
          </c:spPr>
          <c:invertIfNegative val="0"/>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Data!$S$33:$S$43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717-4BED-B6D3-CB382630B127}"/>
            </c:ext>
          </c:extLst>
        </c:ser>
        <c:ser>
          <c:idx val="1"/>
          <c:order val="1"/>
          <c:tx>
            <c:strRef>
              <c:f>Data!$T$32</c:f>
              <c:strCache>
                <c:ptCount val="1"/>
                <c:pt idx="0">
                  <c:v>2</c:v>
                </c:pt>
              </c:strCache>
            </c:strRef>
          </c:tx>
          <c:spPr>
            <a:solidFill>
              <a:schemeClr val="accent2"/>
            </a:solidFill>
            <a:ln>
              <a:noFill/>
            </a:ln>
            <a:effectLst/>
          </c:spPr>
          <c:invertIfNegative val="0"/>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Data!$T$33:$T$43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F717-4BED-B6D3-CB382630B127}"/>
            </c:ext>
          </c:extLst>
        </c:ser>
        <c:ser>
          <c:idx val="2"/>
          <c:order val="2"/>
          <c:tx>
            <c:strRef>
              <c:f>Data!$U$32</c:f>
              <c:strCache>
                <c:ptCount val="1"/>
                <c:pt idx="0">
                  <c:v>3</c:v>
                </c:pt>
              </c:strCache>
            </c:strRef>
          </c:tx>
          <c:spPr>
            <a:solidFill>
              <a:schemeClr val="accent3"/>
            </a:solidFill>
            <a:ln>
              <a:noFill/>
            </a:ln>
            <a:effectLst/>
          </c:spPr>
          <c:invertIfNegative val="0"/>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Data!$U$33:$U$43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F717-4BED-B6D3-CB382630B127}"/>
            </c:ext>
          </c:extLst>
        </c:ser>
        <c:dLbls>
          <c:showLegendKey val="0"/>
          <c:showVal val="0"/>
          <c:showCatName val="0"/>
          <c:showSerName val="0"/>
          <c:showPercent val="0"/>
          <c:showBubbleSize val="0"/>
        </c:dLbls>
        <c:gapWidth val="219"/>
        <c:overlap val="-27"/>
        <c:axId val="949963520"/>
        <c:axId val="949963848"/>
      </c:barChart>
      <c:catAx>
        <c:axId val="94996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solidFill>
                <a:latin typeface="+mn-lt"/>
                <a:ea typeface="+mn-ea"/>
                <a:cs typeface="+mn-cs"/>
              </a:defRPr>
            </a:pPr>
            <a:endParaRPr lang="fi-FI"/>
          </a:p>
        </c:txPr>
        <c:crossAx val="949963848"/>
        <c:crosses val="autoZero"/>
        <c:auto val="1"/>
        <c:lblAlgn val="ctr"/>
        <c:lblOffset val="100"/>
        <c:noMultiLvlLbl val="0"/>
      </c:catAx>
      <c:valAx>
        <c:axId val="949963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996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'R7'!$AB$38</c:f>
          <c:strCache>
            <c:ptCount val="1"/>
            <c:pt idx="0">
              <c:v>2</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4102-4C44-B8F4-6C96A382008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4102-4C44-B8F4-6C96A382008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4102-4C44-B8F4-6C96A3820087}"/>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4102-4C44-B8F4-6C96A3820087}"/>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4102-4C44-B8F4-6C96A382008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'R7'!$AB$39:$AB$43</c:f>
              <c:numCache>
                <c:formatCode>General</c:formatCode>
                <c:ptCount val="5"/>
                <c:pt idx="0">
                  <c:v>0</c:v>
                </c:pt>
                <c:pt idx="1">
                  <c:v>0</c:v>
                </c:pt>
                <c:pt idx="2">
                  <c:v>0</c:v>
                </c:pt>
                <c:pt idx="3">
                  <c:v>0</c:v>
                </c:pt>
                <c:pt idx="4">
                  <c:v>2</c:v>
                </c:pt>
              </c:numCache>
            </c:numRef>
          </c:val>
          <c:extLst>
            <c:ext xmlns:c16="http://schemas.microsoft.com/office/drawing/2014/chart" uri="{C3380CC4-5D6E-409C-BE32-E72D297353CC}">
              <c16:uniqueId val="{0000000A-4102-4C44-B8F4-6C96A3820087}"/>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1">
                <a:solidFill>
                  <a:schemeClr val="bg2"/>
                </a:solidFill>
              </a:rPr>
              <a:t>Osion</a:t>
            </a:r>
            <a:r>
              <a:rPr lang="fi-FI" b="1" baseline="0">
                <a:solidFill>
                  <a:schemeClr val="bg2"/>
                </a:solidFill>
              </a:rPr>
              <a:t> käytäntöjen toteutuminen kypsyystasoittain (%)</a:t>
            </a:r>
            <a:endParaRPr lang="fi-FI" b="1">
              <a:solidFill>
                <a:schemeClr val="bg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NIS2map!$N$15</c:f>
              <c:strCache>
                <c:ptCount val="1"/>
                <c:pt idx="0">
                  <c:v>1</c:v>
                </c:pt>
              </c:strCache>
            </c:strRef>
          </c:tx>
          <c:spPr>
            <a:solidFill>
              <a:schemeClr val="accent1"/>
            </a:solidFill>
            <a:ln>
              <a:noFill/>
            </a:ln>
            <a:effectLst/>
          </c:spPr>
          <c:invertIfNegative val="0"/>
          <c:cat>
            <c:multiLvlStrRef>
              <c:f>NIS2map!$W$16:$X$26</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Kyberturvallisuuden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NIS2map!$N$16:$N$26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D17E-485E-97D8-D60E5B49D49F}"/>
            </c:ext>
          </c:extLst>
        </c:ser>
        <c:ser>
          <c:idx val="1"/>
          <c:order val="1"/>
          <c:tx>
            <c:strRef>
              <c:f>NIS2map!$Q$15</c:f>
              <c:strCache>
                <c:ptCount val="1"/>
                <c:pt idx="0">
                  <c:v>2</c:v>
                </c:pt>
              </c:strCache>
            </c:strRef>
          </c:tx>
          <c:spPr>
            <a:solidFill>
              <a:schemeClr val="accent2"/>
            </a:solidFill>
            <a:ln>
              <a:noFill/>
            </a:ln>
            <a:effectLst/>
          </c:spPr>
          <c:invertIfNegative val="0"/>
          <c:cat>
            <c:multiLvlStrRef>
              <c:f>NIS2map!$W$16:$X$26</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Kyberturvallisuuden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NIS2map!$Q$16:$Q$26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17E-485E-97D8-D60E5B49D49F}"/>
            </c:ext>
          </c:extLst>
        </c:ser>
        <c:ser>
          <c:idx val="2"/>
          <c:order val="2"/>
          <c:tx>
            <c:strRef>
              <c:f>NIS2map!$T$15</c:f>
              <c:strCache>
                <c:ptCount val="1"/>
                <c:pt idx="0">
                  <c:v>3</c:v>
                </c:pt>
              </c:strCache>
            </c:strRef>
          </c:tx>
          <c:spPr>
            <a:solidFill>
              <a:schemeClr val="accent3"/>
            </a:solidFill>
            <a:ln>
              <a:noFill/>
            </a:ln>
            <a:effectLst/>
          </c:spPr>
          <c:invertIfNegative val="0"/>
          <c:cat>
            <c:multiLvlStrRef>
              <c:f>NIS2map!$W$16:$X$26</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Kyberturvallisuuden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NIS2map!$T$16:$T$26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D17E-485E-97D8-D60E5B49D49F}"/>
            </c:ext>
          </c:extLst>
        </c:ser>
        <c:dLbls>
          <c:showLegendKey val="0"/>
          <c:showVal val="0"/>
          <c:showCatName val="0"/>
          <c:showSerName val="0"/>
          <c:showPercent val="0"/>
          <c:showBubbleSize val="0"/>
        </c:dLbls>
        <c:gapWidth val="219"/>
        <c:overlap val="-27"/>
        <c:axId val="949963520"/>
        <c:axId val="949963848"/>
      </c:barChart>
      <c:catAx>
        <c:axId val="94996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solidFill>
                <a:latin typeface="+mn-lt"/>
                <a:ea typeface="+mn-ea"/>
                <a:cs typeface="+mn-cs"/>
              </a:defRPr>
            </a:pPr>
            <a:endParaRPr lang="fi-FI"/>
          </a:p>
        </c:txPr>
        <c:crossAx val="949963848"/>
        <c:crosses val="autoZero"/>
        <c:auto val="1"/>
        <c:lblAlgn val="ctr"/>
        <c:lblOffset val="100"/>
        <c:noMultiLvlLbl val="0"/>
      </c:catAx>
      <c:valAx>
        <c:axId val="949963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996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1">
                <a:solidFill>
                  <a:schemeClr val="bg2"/>
                </a:solidFill>
              </a:rPr>
              <a:t>Osion</a:t>
            </a:r>
            <a:r>
              <a:rPr lang="fi-FI" b="1" baseline="0">
                <a:solidFill>
                  <a:schemeClr val="bg2"/>
                </a:solidFill>
              </a:rPr>
              <a:t> käytäntöjen toteutuminen kypsyystasoittain (%)</a:t>
            </a:r>
            <a:endParaRPr lang="fi-FI" b="1">
              <a:solidFill>
                <a:schemeClr val="bg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radarChart>
        <c:radarStyle val="marker"/>
        <c:varyColors val="0"/>
        <c:ser>
          <c:idx val="0"/>
          <c:order val="0"/>
          <c:tx>
            <c:strRef>
              <c:f>NIS2map!$N$15</c:f>
              <c:strCache>
                <c:ptCount val="1"/>
                <c:pt idx="0">
                  <c:v>1</c:v>
                </c:pt>
              </c:strCache>
            </c:strRef>
          </c:tx>
          <c:spPr>
            <a:ln w="28575" cap="rnd">
              <a:solidFill>
                <a:schemeClr val="accent1"/>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NIS2map!$N$16:$N$26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CB9E-4429-8748-718143DFCA8F}"/>
            </c:ext>
          </c:extLst>
        </c:ser>
        <c:ser>
          <c:idx val="1"/>
          <c:order val="1"/>
          <c:tx>
            <c:strRef>
              <c:f>NIS2map!$Q$15</c:f>
              <c:strCache>
                <c:ptCount val="1"/>
                <c:pt idx="0">
                  <c:v>2</c:v>
                </c:pt>
              </c:strCache>
            </c:strRef>
          </c:tx>
          <c:spPr>
            <a:ln w="28575" cap="rnd">
              <a:solidFill>
                <a:schemeClr val="accent2"/>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NIS2map!$Q$16:$Q$26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CB9E-4429-8748-718143DFCA8F}"/>
            </c:ext>
          </c:extLst>
        </c:ser>
        <c:ser>
          <c:idx val="2"/>
          <c:order val="2"/>
          <c:tx>
            <c:strRef>
              <c:f>NIS2map!$T$15</c:f>
              <c:strCache>
                <c:ptCount val="1"/>
                <c:pt idx="0">
                  <c:v>3</c:v>
                </c:pt>
              </c:strCache>
            </c:strRef>
          </c:tx>
          <c:spPr>
            <a:ln w="28575" cap="rnd">
              <a:solidFill>
                <a:schemeClr val="accent3"/>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NIS2map!$T$16:$T$26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CB9E-4429-8748-718143DFCA8F}"/>
            </c:ext>
          </c:extLst>
        </c:ser>
        <c:dLbls>
          <c:showLegendKey val="0"/>
          <c:showVal val="0"/>
          <c:showCatName val="0"/>
          <c:showSerName val="0"/>
          <c:showPercent val="0"/>
          <c:showBubbleSize val="0"/>
        </c:dLbls>
        <c:axId val="949963520"/>
        <c:axId val="949963848"/>
      </c:radarChart>
      <c:catAx>
        <c:axId val="949963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solidFill>
                <a:latin typeface="+mn-lt"/>
                <a:ea typeface="+mn-ea"/>
                <a:cs typeface="+mn-cs"/>
              </a:defRPr>
            </a:pPr>
            <a:endParaRPr lang="fi-FI"/>
          </a:p>
        </c:txPr>
        <c:crossAx val="949963848"/>
        <c:crosses val="autoZero"/>
        <c:auto val="1"/>
        <c:lblAlgn val="ctr"/>
        <c:lblOffset val="100"/>
        <c:noMultiLvlLbl val="0"/>
      </c:catAx>
      <c:valAx>
        <c:axId val="949963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996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1">
                <a:solidFill>
                  <a:schemeClr val="bg2"/>
                </a:solidFill>
              </a:rPr>
              <a:t>Osion</a:t>
            </a:r>
            <a:r>
              <a:rPr lang="fi-FI" b="1" baseline="0">
                <a:solidFill>
                  <a:schemeClr val="bg2"/>
                </a:solidFill>
              </a:rPr>
              <a:t> käytäntöjen toteutuminen kypsyystasoittain (%)</a:t>
            </a:r>
            <a:endParaRPr lang="fi-FI" b="1">
              <a:solidFill>
                <a:schemeClr val="bg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radarChart>
        <c:radarStyle val="marker"/>
        <c:varyColors val="0"/>
        <c:ser>
          <c:idx val="0"/>
          <c:order val="0"/>
          <c:tx>
            <c:strRef>
              <c:f>Data!$S$32</c:f>
              <c:strCache>
                <c:ptCount val="1"/>
                <c:pt idx="0">
                  <c:v>1</c:v>
                </c:pt>
              </c:strCache>
            </c:strRef>
          </c:tx>
          <c:spPr>
            <a:ln w="28575" cap="rnd">
              <a:solidFill>
                <a:schemeClr val="accent1"/>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Data!$S$33:$S$43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EA2B-4EBE-9688-10A2E9A245F6}"/>
            </c:ext>
          </c:extLst>
        </c:ser>
        <c:ser>
          <c:idx val="1"/>
          <c:order val="1"/>
          <c:tx>
            <c:strRef>
              <c:f>Data!$T$32</c:f>
              <c:strCache>
                <c:ptCount val="1"/>
                <c:pt idx="0">
                  <c:v>2</c:v>
                </c:pt>
              </c:strCache>
            </c:strRef>
          </c:tx>
          <c:spPr>
            <a:ln w="28575" cap="rnd">
              <a:solidFill>
                <a:schemeClr val="accent2"/>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Data!$T$33:$T$43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EA2B-4EBE-9688-10A2E9A245F6}"/>
            </c:ext>
          </c:extLst>
        </c:ser>
        <c:ser>
          <c:idx val="2"/>
          <c:order val="2"/>
          <c:tx>
            <c:strRef>
              <c:f>Data!$U$32</c:f>
              <c:strCache>
                <c:ptCount val="1"/>
                <c:pt idx="0">
                  <c:v>3</c:v>
                </c:pt>
              </c:strCache>
            </c:strRef>
          </c:tx>
          <c:spPr>
            <a:ln w="28575" cap="rnd">
              <a:solidFill>
                <a:schemeClr val="accent3"/>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THIRD-PARTIES</c:v>
                  </c:pt>
                  <c:pt idx="8">
                    <c:v>WORKFORCE</c:v>
                  </c:pt>
                  <c:pt idx="9">
                    <c:v>ARCHITECTURE</c:v>
                  </c:pt>
                  <c:pt idx="10">
                    <c:v>PROGRAM</c:v>
                  </c:pt>
                </c:lvl>
              </c:multiLvlStrCache>
            </c:multiLvlStrRef>
          </c:cat>
          <c:val>
            <c:numRef>
              <c:f>Data!$U$33:$U$43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EA2B-4EBE-9688-10A2E9A245F6}"/>
            </c:ext>
          </c:extLst>
        </c:ser>
        <c:dLbls>
          <c:showLegendKey val="0"/>
          <c:showVal val="0"/>
          <c:showCatName val="0"/>
          <c:showSerName val="0"/>
          <c:showPercent val="0"/>
          <c:showBubbleSize val="0"/>
        </c:dLbls>
        <c:axId val="949963520"/>
        <c:axId val="949963848"/>
      </c:radarChart>
      <c:catAx>
        <c:axId val="949963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solidFill>
                <a:latin typeface="+mn-lt"/>
                <a:ea typeface="+mn-ea"/>
                <a:cs typeface="+mn-cs"/>
              </a:defRPr>
            </a:pPr>
            <a:endParaRPr lang="fi-FI"/>
          </a:p>
        </c:txPr>
        <c:crossAx val="949963848"/>
        <c:crosses val="autoZero"/>
        <c:auto val="1"/>
        <c:lblAlgn val="ctr"/>
        <c:lblOffset val="100"/>
        <c:noMultiLvlLbl val="0"/>
      </c:catAx>
      <c:valAx>
        <c:axId val="949963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996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'R7'!$V$26</c:f>
          <c:strCache>
            <c:ptCount val="1"/>
            <c:pt idx="0">
              <c:v>10</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dLbls>
          <c:showLegendKey val="0"/>
          <c:showVal val="0"/>
          <c:showCatName val="0"/>
          <c:showSerName val="0"/>
          <c:showPercent val="0"/>
          <c:showBubbleSize val="0"/>
          <c:showLeaderLines val="0"/>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'R7'!$W$26</c:f>
          <c:strCache>
            <c:ptCount val="1"/>
            <c:pt idx="0">
              <c:v>12</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dLbls>
          <c:showLegendKey val="0"/>
          <c:showVal val="0"/>
          <c:showCatName val="0"/>
          <c:showSerName val="0"/>
          <c:showPercent val="0"/>
          <c:showBubbleSize val="0"/>
          <c:showLeaderLines val="0"/>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'R7'!$R$26</c:f>
          <c:strCache>
            <c:ptCount val="1"/>
            <c:pt idx="0">
              <c:v>5</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2.3817839033954478E-2"/>
          <c:y val="5.3420138888888899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7FC5-431B-9D57-A22A0AF469C6}"/>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7FC5-431B-9D57-A22A0AF469C6}"/>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7FC5-431B-9D57-A22A0AF469C6}"/>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7FC5-431B-9D57-A22A0AF469C6}"/>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7FC5-431B-9D57-A22A0AF469C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'R7'!$R$27:$R$31</c:f>
              <c:numCache>
                <c:formatCode>General</c:formatCode>
                <c:ptCount val="5"/>
                <c:pt idx="0">
                  <c:v>0</c:v>
                </c:pt>
                <c:pt idx="1">
                  <c:v>0</c:v>
                </c:pt>
                <c:pt idx="2">
                  <c:v>0</c:v>
                </c:pt>
                <c:pt idx="3">
                  <c:v>0</c:v>
                </c:pt>
                <c:pt idx="4">
                  <c:v>5</c:v>
                </c:pt>
              </c:numCache>
            </c:numRef>
          </c:val>
          <c:extLst>
            <c:ext xmlns:c16="http://schemas.microsoft.com/office/drawing/2014/chart" uri="{C3380CC4-5D6E-409C-BE32-E72D297353CC}">
              <c16:uniqueId val="{0000000A-7FC5-431B-9D57-A22A0AF469C6}"/>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'R7'!$S$38</c:f>
          <c:strCache>
            <c:ptCount val="1"/>
            <c:pt idx="0">
              <c:v>5</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8AA-4DE6-B737-055536C4D7F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8AA-4DE6-B737-055536C4D7F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8AA-4DE6-B737-055536C4D7F9}"/>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8AA-4DE6-B737-055536C4D7F9}"/>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8AA-4DE6-B737-055536C4D7F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'R7'!$S$39:$S$43</c:f>
              <c:numCache>
                <c:formatCode>General</c:formatCode>
                <c:ptCount val="5"/>
                <c:pt idx="0">
                  <c:v>0</c:v>
                </c:pt>
                <c:pt idx="1">
                  <c:v>0</c:v>
                </c:pt>
                <c:pt idx="2">
                  <c:v>0</c:v>
                </c:pt>
                <c:pt idx="3">
                  <c:v>0</c:v>
                </c:pt>
                <c:pt idx="4">
                  <c:v>5</c:v>
                </c:pt>
              </c:numCache>
            </c:numRef>
          </c:val>
          <c:extLst>
            <c:ext xmlns:c16="http://schemas.microsoft.com/office/drawing/2014/chart" uri="{C3380CC4-5D6E-409C-BE32-E72D297353CC}">
              <c16:uniqueId val="{0000000A-98AA-4DE6-B737-055536C4D7F9}"/>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5.xml"/><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3" Type="http://schemas.openxmlformats.org/officeDocument/2006/relationships/chart" Target="../charts/chart18.xml"/><Relationship Id="rId18" Type="http://schemas.openxmlformats.org/officeDocument/2006/relationships/chart" Target="../charts/chart23.xml"/><Relationship Id="rId26" Type="http://schemas.openxmlformats.org/officeDocument/2006/relationships/chart" Target="../charts/chart31.xml"/><Relationship Id="rId3" Type="http://schemas.openxmlformats.org/officeDocument/2006/relationships/chart" Target="../charts/chart8.xml"/><Relationship Id="rId21" Type="http://schemas.openxmlformats.org/officeDocument/2006/relationships/chart" Target="../charts/chart26.xml"/><Relationship Id="rId34" Type="http://schemas.openxmlformats.org/officeDocument/2006/relationships/chart" Target="../charts/chart39.xml"/><Relationship Id="rId7" Type="http://schemas.openxmlformats.org/officeDocument/2006/relationships/chart" Target="../charts/chart12.xml"/><Relationship Id="rId12" Type="http://schemas.openxmlformats.org/officeDocument/2006/relationships/chart" Target="../charts/chart17.xml"/><Relationship Id="rId17" Type="http://schemas.openxmlformats.org/officeDocument/2006/relationships/chart" Target="../charts/chart22.xml"/><Relationship Id="rId25" Type="http://schemas.openxmlformats.org/officeDocument/2006/relationships/chart" Target="../charts/chart30.xml"/><Relationship Id="rId33" Type="http://schemas.openxmlformats.org/officeDocument/2006/relationships/chart" Target="../charts/chart38.xml"/><Relationship Id="rId2" Type="http://schemas.openxmlformats.org/officeDocument/2006/relationships/chart" Target="../charts/chart7.xml"/><Relationship Id="rId16" Type="http://schemas.openxmlformats.org/officeDocument/2006/relationships/chart" Target="../charts/chart21.xml"/><Relationship Id="rId20" Type="http://schemas.openxmlformats.org/officeDocument/2006/relationships/chart" Target="../charts/chart25.xml"/><Relationship Id="rId29" Type="http://schemas.openxmlformats.org/officeDocument/2006/relationships/chart" Target="../charts/chart34.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24" Type="http://schemas.openxmlformats.org/officeDocument/2006/relationships/chart" Target="../charts/chart29.xml"/><Relationship Id="rId32" Type="http://schemas.openxmlformats.org/officeDocument/2006/relationships/chart" Target="../charts/chart37.xml"/><Relationship Id="rId5" Type="http://schemas.openxmlformats.org/officeDocument/2006/relationships/chart" Target="../charts/chart10.xml"/><Relationship Id="rId15" Type="http://schemas.openxmlformats.org/officeDocument/2006/relationships/chart" Target="../charts/chart20.xml"/><Relationship Id="rId23" Type="http://schemas.openxmlformats.org/officeDocument/2006/relationships/chart" Target="../charts/chart28.xml"/><Relationship Id="rId28" Type="http://schemas.openxmlformats.org/officeDocument/2006/relationships/chart" Target="../charts/chart33.xml"/><Relationship Id="rId36" Type="http://schemas.openxmlformats.org/officeDocument/2006/relationships/image" Target="../media/image10.jpeg"/><Relationship Id="rId10" Type="http://schemas.openxmlformats.org/officeDocument/2006/relationships/chart" Target="../charts/chart15.xml"/><Relationship Id="rId19" Type="http://schemas.openxmlformats.org/officeDocument/2006/relationships/chart" Target="../charts/chart24.xml"/><Relationship Id="rId31" Type="http://schemas.openxmlformats.org/officeDocument/2006/relationships/chart" Target="../charts/chart36.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 Id="rId22" Type="http://schemas.openxmlformats.org/officeDocument/2006/relationships/chart" Target="../charts/chart27.xml"/><Relationship Id="rId27" Type="http://schemas.openxmlformats.org/officeDocument/2006/relationships/chart" Target="../charts/chart32.xml"/><Relationship Id="rId30" Type="http://schemas.openxmlformats.org/officeDocument/2006/relationships/chart" Target="../charts/chart35.xml"/><Relationship Id="rId35" Type="http://schemas.openxmlformats.org/officeDocument/2006/relationships/chart" Target="../charts/chart40.xml"/><Relationship Id="rId8"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13</xdr:col>
      <xdr:colOff>196850</xdr:colOff>
      <xdr:row>1</xdr:row>
      <xdr:rowOff>165100</xdr:rowOff>
    </xdr:from>
    <xdr:to>
      <xdr:col>14</xdr:col>
      <xdr:colOff>340180</xdr:colOff>
      <xdr:row>3</xdr:row>
      <xdr:rowOff>193796</xdr:rowOff>
    </xdr:to>
    <xdr:pic>
      <xdr:nvPicPr>
        <xdr:cNvPr id="3" name="Picture 2">
          <a:extLst>
            <a:ext uri="{FF2B5EF4-FFF2-40B4-BE49-F238E27FC236}">
              <a16:creationId xmlns:a16="http://schemas.microsoft.com/office/drawing/2014/main" id="{353AD269-7626-4380-926B-D627834ED1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62100" y="342900"/>
          <a:ext cx="1434920" cy="5049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476250</xdr:colOff>
      <xdr:row>2</xdr:row>
      <xdr:rowOff>152400</xdr:rowOff>
    </xdr:from>
    <xdr:to>
      <xdr:col>17</xdr:col>
      <xdr:colOff>226060</xdr:colOff>
      <xdr:row>41</xdr:row>
      <xdr:rowOff>27940</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488950</xdr:colOff>
      <xdr:row>43</xdr:row>
      <xdr:rowOff>146050</xdr:rowOff>
    </xdr:from>
    <xdr:to>
      <xdr:col>17</xdr:col>
      <xdr:colOff>238760</xdr:colOff>
      <xdr:row>82</xdr:row>
      <xdr:rowOff>21590</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611188</xdr:colOff>
      <xdr:row>1</xdr:row>
      <xdr:rowOff>111125</xdr:rowOff>
    </xdr:from>
    <xdr:to>
      <xdr:col>17</xdr:col>
      <xdr:colOff>574178</xdr:colOff>
      <xdr:row>4</xdr:row>
      <xdr:rowOff>79496</xdr:rowOff>
    </xdr:to>
    <xdr:pic>
      <xdr:nvPicPr>
        <xdr:cNvPr id="4" name="Picture 3">
          <a:extLst>
            <a:ext uri="{FF2B5EF4-FFF2-40B4-BE49-F238E27FC236}">
              <a16:creationId xmlns:a16="http://schemas.microsoft.com/office/drawing/2014/main" id="{D03D7E7B-C929-4768-AC6D-94766F76C5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77563" y="285750"/>
          <a:ext cx="1438730" cy="5049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202235</xdr:colOff>
      <xdr:row>7</xdr:row>
      <xdr:rowOff>760185</xdr:rowOff>
    </xdr:from>
    <xdr:to>
      <xdr:col>7</xdr:col>
      <xdr:colOff>1582377</xdr:colOff>
      <xdr:row>8</xdr:row>
      <xdr:rowOff>1438185</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220057</xdr:colOff>
      <xdr:row>7</xdr:row>
      <xdr:rowOff>760185</xdr:rowOff>
    </xdr:from>
    <xdr:to>
      <xdr:col>8</xdr:col>
      <xdr:colOff>1600199</xdr:colOff>
      <xdr:row>8</xdr:row>
      <xdr:rowOff>1438185</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7</xdr:row>
      <xdr:rowOff>760185</xdr:rowOff>
    </xdr:from>
    <xdr:to>
      <xdr:col>8</xdr:col>
      <xdr:colOff>1637551</xdr:colOff>
      <xdr:row>10</xdr:row>
      <xdr:rowOff>1467214</xdr:rowOff>
    </xdr:to>
    <xdr:grpSp>
      <xdr:nvGrpSpPr>
        <xdr:cNvPr id="39" name="Group 38">
          <a:extLst>
            <a:ext uri="{FF2B5EF4-FFF2-40B4-BE49-F238E27FC236}">
              <a16:creationId xmlns:a16="http://schemas.microsoft.com/office/drawing/2014/main" id="{00000000-0008-0000-1500-000027000000}"/>
            </a:ext>
          </a:extLst>
        </xdr:cNvPr>
        <xdr:cNvGrpSpPr/>
      </xdr:nvGrpSpPr>
      <xdr:grpSpPr>
        <a:xfrm>
          <a:off x="1724025" y="2969985"/>
          <a:ext cx="8571751" cy="4517029"/>
          <a:chOff x="1724025" y="2969985"/>
          <a:chExt cx="8571751" cy="4517029"/>
        </a:xfrm>
      </xdr:grpSpPr>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1724025" y="2969985"/>
          <a:ext cx="1380142" cy="144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a:extLst>
              <a:ext uri="{FF2B5EF4-FFF2-40B4-BE49-F238E27FC236}">
                <a16:creationId xmlns:a16="http://schemas.microsoft.com/office/drawing/2014/main" id="{00000000-0008-0000-1500-000006000000}"/>
              </a:ext>
            </a:extLst>
          </xdr:cNvPr>
          <xdr:cNvGraphicFramePr>
            <a:graphicFrameLocks/>
          </xdr:cNvGraphicFramePr>
        </xdr:nvGraphicFramePr>
        <xdr:xfrm>
          <a:off x="3522380" y="6047014"/>
          <a:ext cx="1376514" cy="14400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Chart 6">
            <a:extLst>
              <a:ext uri="{FF2B5EF4-FFF2-40B4-BE49-F238E27FC236}">
                <a16:creationId xmlns:a16="http://schemas.microsoft.com/office/drawing/2014/main" id="{00000000-0008-0000-1500-000007000000}"/>
              </a:ext>
            </a:extLst>
          </xdr:cNvPr>
          <xdr:cNvGraphicFramePr>
            <a:graphicFrameLocks/>
          </xdr:cNvGraphicFramePr>
        </xdr:nvGraphicFramePr>
        <xdr:xfrm>
          <a:off x="5320735" y="6047014"/>
          <a:ext cx="1376514" cy="144000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Chart 7">
            <a:extLst>
              <a:ext uri="{FF2B5EF4-FFF2-40B4-BE49-F238E27FC236}">
                <a16:creationId xmlns:a16="http://schemas.microsoft.com/office/drawing/2014/main" id="{00000000-0008-0000-1500-000008000000}"/>
              </a:ext>
            </a:extLst>
          </xdr:cNvPr>
          <xdr:cNvGraphicFramePr>
            <a:graphicFrameLocks/>
          </xdr:cNvGraphicFramePr>
        </xdr:nvGraphicFramePr>
        <xdr:xfrm>
          <a:off x="7119091" y="6047014"/>
          <a:ext cx="1376514" cy="144000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9" name="Chart 8">
            <a:extLst>
              <a:ext uri="{FF2B5EF4-FFF2-40B4-BE49-F238E27FC236}">
                <a16:creationId xmlns:a16="http://schemas.microsoft.com/office/drawing/2014/main" id="{00000000-0008-0000-1500-000009000000}"/>
              </a:ext>
            </a:extLst>
          </xdr:cNvPr>
          <xdr:cNvGraphicFramePr/>
        </xdr:nvGraphicFramePr>
        <xdr:xfrm>
          <a:off x="1724025" y="4594224"/>
          <a:ext cx="1373507" cy="144000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0" name="Chart 9">
            <a:extLst>
              <a:ext uri="{FF2B5EF4-FFF2-40B4-BE49-F238E27FC236}">
                <a16:creationId xmlns:a16="http://schemas.microsoft.com/office/drawing/2014/main" id="{00000000-0008-0000-1500-00000A000000}"/>
              </a:ext>
            </a:extLst>
          </xdr:cNvPr>
          <xdr:cNvGraphicFramePr>
            <a:graphicFrameLocks/>
          </xdr:cNvGraphicFramePr>
        </xdr:nvGraphicFramePr>
        <xdr:xfrm>
          <a:off x="3522757" y="4594224"/>
          <a:ext cx="1373506" cy="1440000"/>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1" name="Chart 10">
            <a:extLst>
              <a:ext uri="{FF2B5EF4-FFF2-40B4-BE49-F238E27FC236}">
                <a16:creationId xmlns:a16="http://schemas.microsoft.com/office/drawing/2014/main" id="{00000000-0008-0000-1500-00000B000000}"/>
              </a:ext>
            </a:extLst>
          </xdr:cNvPr>
          <xdr:cNvGraphicFramePr>
            <a:graphicFrameLocks/>
          </xdr:cNvGraphicFramePr>
        </xdr:nvGraphicFramePr>
        <xdr:xfrm>
          <a:off x="5321488" y="4594224"/>
          <a:ext cx="1373506" cy="144000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7120220" y="4594224"/>
          <a:ext cx="1373506" cy="1440000"/>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8918952" y="4594224"/>
          <a:ext cx="1373507" cy="1440000"/>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4" name="Chart 13">
            <a:extLst>
              <a:ext uri="{FF2B5EF4-FFF2-40B4-BE49-F238E27FC236}">
                <a16:creationId xmlns:a16="http://schemas.microsoft.com/office/drawing/2014/main" id="{00000000-0008-0000-1500-00000E000000}"/>
              </a:ext>
            </a:extLst>
          </xdr:cNvPr>
          <xdr:cNvGraphicFramePr>
            <a:graphicFrameLocks/>
          </xdr:cNvGraphicFramePr>
        </xdr:nvGraphicFramePr>
        <xdr:xfrm>
          <a:off x="8917448" y="6019800"/>
          <a:ext cx="1376514" cy="1440000"/>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3472182" y="3022225"/>
          <a:ext cx="1470482" cy="1387759"/>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5310679" y="2969985"/>
          <a:ext cx="1380142" cy="1440000"/>
        </xdr:xfrm>
        <a:graphic>
          <a:graphicData uri="http://schemas.openxmlformats.org/drawingml/2006/chart">
            <c:chart xmlns:c="http://schemas.openxmlformats.org/drawingml/2006/chart" xmlns:r="http://schemas.openxmlformats.org/officeDocument/2006/relationships" r:id="rId14"/>
          </a:graphicData>
        </a:graphic>
      </xdr:graphicFrame>
      <xdr:graphicFrame macro="">
        <xdr:nvGraphicFramePr>
          <xdr:cNvPr id="17" name="Chart 16">
            <a:extLst>
              <a:ext uri="{FF2B5EF4-FFF2-40B4-BE49-F238E27FC236}">
                <a16:creationId xmlns:a16="http://schemas.microsoft.com/office/drawing/2014/main" id="{00000000-0008-0000-1500-000011000000}"/>
              </a:ext>
            </a:extLst>
          </xdr:cNvPr>
          <xdr:cNvGraphicFramePr>
            <a:graphicFrameLocks/>
          </xdr:cNvGraphicFramePr>
        </xdr:nvGraphicFramePr>
        <xdr:xfrm>
          <a:off x="7058837" y="2969985"/>
          <a:ext cx="1380142" cy="1440000"/>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18" name="Chart 17">
            <a:extLst>
              <a:ext uri="{FF2B5EF4-FFF2-40B4-BE49-F238E27FC236}">
                <a16:creationId xmlns:a16="http://schemas.microsoft.com/office/drawing/2014/main" id="{00000000-0008-0000-1500-000012000000}"/>
              </a:ext>
            </a:extLst>
          </xdr:cNvPr>
          <xdr:cNvGraphicFramePr>
            <a:graphicFrameLocks/>
          </xdr:cNvGraphicFramePr>
        </xdr:nvGraphicFramePr>
        <xdr:xfrm>
          <a:off x="8915634" y="2969985"/>
          <a:ext cx="1380142" cy="1440000"/>
        </xdr:xfrm>
        <a:graphic>
          <a:graphicData uri="http://schemas.openxmlformats.org/drawingml/2006/chart">
            <c:chart xmlns:c="http://schemas.openxmlformats.org/drawingml/2006/chart" xmlns:r="http://schemas.openxmlformats.org/officeDocument/2006/relationships" r:id="rId16"/>
          </a:graphicData>
        </a:graphic>
      </xdr:graphicFrame>
      <xdr:graphicFrame macro="">
        <xdr:nvGraphicFramePr>
          <xdr:cNvPr id="19" name="Chart 18">
            <a:extLst>
              <a:ext uri="{FF2B5EF4-FFF2-40B4-BE49-F238E27FC236}">
                <a16:creationId xmlns:a16="http://schemas.microsoft.com/office/drawing/2014/main" id="{00000000-0008-0000-1500-000013000000}"/>
              </a:ext>
            </a:extLst>
          </xdr:cNvPr>
          <xdr:cNvGraphicFramePr>
            <a:graphicFrameLocks/>
          </xdr:cNvGraphicFramePr>
        </xdr:nvGraphicFramePr>
        <xdr:xfrm>
          <a:off x="1724025" y="6019800"/>
          <a:ext cx="1376514" cy="1440000"/>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4</xdr:col>
      <xdr:colOff>82586</xdr:colOff>
      <xdr:row>15</xdr:row>
      <xdr:rowOff>92526</xdr:rowOff>
    </xdr:from>
    <xdr:to>
      <xdr:col>9</xdr:col>
      <xdr:colOff>1380142</xdr:colOff>
      <xdr:row>17</xdr:row>
      <xdr:rowOff>1440000</xdr:rowOff>
    </xdr:to>
    <xdr:grpSp>
      <xdr:nvGrpSpPr>
        <xdr:cNvPr id="20" name="Group 19">
          <a:extLst>
            <a:ext uri="{FF2B5EF4-FFF2-40B4-BE49-F238E27FC236}">
              <a16:creationId xmlns:a16="http://schemas.microsoft.com/office/drawing/2014/main" id="{00000000-0008-0000-1500-000014000000}"/>
            </a:ext>
          </a:extLst>
        </xdr:cNvPr>
        <xdr:cNvGrpSpPr/>
      </xdr:nvGrpSpPr>
      <xdr:grpSpPr>
        <a:xfrm>
          <a:off x="1806611" y="9255576"/>
          <a:ext cx="9965306" cy="4395474"/>
          <a:chOff x="1806611" y="9255576"/>
          <a:chExt cx="9965306" cy="4395474"/>
        </a:xfrm>
      </xdr:grpSpPr>
      <xdr:graphicFrame macro="">
        <xdr:nvGraphicFramePr>
          <xdr:cNvPr id="21" name="Chart 20">
            <a:extLst>
              <a:ext uri="{FF2B5EF4-FFF2-40B4-BE49-F238E27FC236}">
                <a16:creationId xmlns:a16="http://schemas.microsoft.com/office/drawing/2014/main" id="{00000000-0008-0000-1500-000015000000}"/>
              </a:ext>
            </a:extLst>
          </xdr:cNvPr>
          <xdr:cNvGraphicFramePr>
            <a:graphicFrameLocks/>
          </xdr:cNvGraphicFramePr>
        </xdr:nvGraphicFramePr>
        <xdr:xfrm>
          <a:off x="1806611" y="9255576"/>
          <a:ext cx="1380142" cy="1440000"/>
        </xdr:xfrm>
        <a:graphic>
          <a:graphicData uri="http://schemas.openxmlformats.org/drawingml/2006/chart">
            <c:chart xmlns:c="http://schemas.openxmlformats.org/drawingml/2006/chart" xmlns:r="http://schemas.openxmlformats.org/officeDocument/2006/relationships" r:id="rId18"/>
          </a:graphicData>
        </a:graphic>
      </xdr:graphicFrame>
      <xdr:graphicFrame macro="">
        <xdr:nvGraphicFramePr>
          <xdr:cNvPr id="22" name="Chart 21">
            <a:extLst>
              <a:ext uri="{FF2B5EF4-FFF2-40B4-BE49-F238E27FC236}">
                <a16:creationId xmlns:a16="http://schemas.microsoft.com/office/drawing/2014/main" id="{00000000-0008-0000-1500-000016000000}"/>
              </a:ext>
            </a:extLst>
          </xdr:cNvPr>
          <xdr:cNvGraphicFramePr>
            <a:graphicFrameLocks/>
          </xdr:cNvGraphicFramePr>
        </xdr:nvGraphicFramePr>
        <xdr:xfrm>
          <a:off x="1810169" y="10786833"/>
          <a:ext cx="1373026" cy="1440000"/>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23" name="Chart 22">
            <a:extLst>
              <a:ext uri="{FF2B5EF4-FFF2-40B4-BE49-F238E27FC236}">
                <a16:creationId xmlns:a16="http://schemas.microsoft.com/office/drawing/2014/main" id="{00000000-0008-0000-1500-000017000000}"/>
              </a:ext>
            </a:extLst>
          </xdr:cNvPr>
          <xdr:cNvGraphicFramePr>
            <a:graphicFrameLocks/>
          </xdr:cNvGraphicFramePr>
        </xdr:nvGraphicFramePr>
        <xdr:xfrm>
          <a:off x="3589713" y="9255576"/>
          <a:ext cx="1380142" cy="1440000"/>
        </xdr:xfrm>
        <a:graphic>
          <a:graphicData uri="http://schemas.openxmlformats.org/drawingml/2006/chart">
            <c:chart xmlns:c="http://schemas.openxmlformats.org/drawingml/2006/chart" xmlns:r="http://schemas.openxmlformats.org/officeDocument/2006/relationships" r:id="rId20"/>
          </a:graphicData>
        </a:graphic>
      </xdr:graphicFrame>
      <xdr:graphicFrame macro="">
        <xdr:nvGraphicFramePr>
          <xdr:cNvPr id="24" name="Chart 23">
            <a:extLst>
              <a:ext uri="{FF2B5EF4-FFF2-40B4-BE49-F238E27FC236}">
                <a16:creationId xmlns:a16="http://schemas.microsoft.com/office/drawing/2014/main" id="{00000000-0008-0000-1500-000018000000}"/>
              </a:ext>
            </a:extLst>
          </xdr:cNvPr>
          <xdr:cNvGraphicFramePr>
            <a:graphicFrameLocks/>
          </xdr:cNvGraphicFramePr>
        </xdr:nvGraphicFramePr>
        <xdr:xfrm>
          <a:off x="3526490" y="10786833"/>
          <a:ext cx="1373026" cy="1440000"/>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25" name="Chart 24">
            <a:extLst>
              <a:ext uri="{FF2B5EF4-FFF2-40B4-BE49-F238E27FC236}">
                <a16:creationId xmlns:a16="http://schemas.microsoft.com/office/drawing/2014/main" id="{00000000-0008-0000-1500-000019000000}"/>
              </a:ext>
            </a:extLst>
          </xdr:cNvPr>
          <xdr:cNvGraphicFramePr>
            <a:graphicFrameLocks/>
          </xdr:cNvGraphicFramePr>
        </xdr:nvGraphicFramePr>
        <xdr:xfrm>
          <a:off x="5290228" y="9255576"/>
          <a:ext cx="1380142" cy="1440000"/>
        </xdr:xfrm>
        <a:graphic>
          <a:graphicData uri="http://schemas.openxmlformats.org/drawingml/2006/chart">
            <c:chart xmlns:c="http://schemas.openxmlformats.org/drawingml/2006/chart" xmlns:r="http://schemas.openxmlformats.org/officeDocument/2006/relationships" r:id="rId22"/>
          </a:graphicData>
        </a:graphic>
      </xdr:graphicFrame>
      <xdr:graphicFrame macro="">
        <xdr:nvGraphicFramePr>
          <xdr:cNvPr id="26" name="Chart 25">
            <a:extLst>
              <a:ext uri="{FF2B5EF4-FFF2-40B4-BE49-F238E27FC236}">
                <a16:creationId xmlns:a16="http://schemas.microsoft.com/office/drawing/2014/main" id="{00000000-0008-0000-1500-00001A000000}"/>
              </a:ext>
            </a:extLst>
          </xdr:cNvPr>
          <xdr:cNvGraphicFramePr>
            <a:graphicFrameLocks/>
          </xdr:cNvGraphicFramePr>
        </xdr:nvGraphicFramePr>
        <xdr:xfrm>
          <a:off x="5242811" y="10786833"/>
          <a:ext cx="1373026" cy="1440000"/>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27" name="Chart 26">
            <a:extLst>
              <a:ext uri="{FF2B5EF4-FFF2-40B4-BE49-F238E27FC236}">
                <a16:creationId xmlns:a16="http://schemas.microsoft.com/office/drawing/2014/main" id="{00000000-0008-0000-1500-00001B000000}"/>
              </a:ext>
            </a:extLst>
          </xdr:cNvPr>
          <xdr:cNvGraphicFramePr>
            <a:graphicFrameLocks/>
          </xdr:cNvGraphicFramePr>
        </xdr:nvGraphicFramePr>
        <xdr:xfrm>
          <a:off x="6990744" y="9255576"/>
          <a:ext cx="1380142" cy="1440000"/>
        </xdr:xfrm>
        <a:graphic>
          <a:graphicData uri="http://schemas.openxmlformats.org/drawingml/2006/chart">
            <c:chart xmlns:c="http://schemas.openxmlformats.org/drawingml/2006/chart" xmlns:r="http://schemas.openxmlformats.org/officeDocument/2006/relationships" r:id="rId24"/>
          </a:graphicData>
        </a:graphic>
      </xdr:graphicFrame>
      <xdr:graphicFrame macro="">
        <xdr:nvGraphicFramePr>
          <xdr:cNvPr id="28" name="Chart 27">
            <a:extLst>
              <a:ext uri="{FF2B5EF4-FFF2-40B4-BE49-F238E27FC236}">
                <a16:creationId xmlns:a16="http://schemas.microsoft.com/office/drawing/2014/main" id="{00000000-0008-0000-1500-00001C000000}"/>
              </a:ext>
            </a:extLst>
          </xdr:cNvPr>
          <xdr:cNvGraphicFramePr>
            <a:graphicFrameLocks/>
          </xdr:cNvGraphicFramePr>
        </xdr:nvGraphicFramePr>
        <xdr:xfrm>
          <a:off x="6959133" y="10786833"/>
          <a:ext cx="1373026" cy="1440000"/>
        </xdr:xfrm>
        <a:graphic>
          <a:graphicData uri="http://schemas.openxmlformats.org/drawingml/2006/chart">
            <c:chart xmlns:c="http://schemas.openxmlformats.org/drawingml/2006/chart" xmlns:r="http://schemas.openxmlformats.org/officeDocument/2006/relationships" r:id="rId25"/>
          </a:graphicData>
        </a:graphic>
      </xdr:graphicFrame>
      <xdr:graphicFrame macro="">
        <xdr:nvGraphicFramePr>
          <xdr:cNvPr id="29" name="Chart 28">
            <a:extLst>
              <a:ext uri="{FF2B5EF4-FFF2-40B4-BE49-F238E27FC236}">
                <a16:creationId xmlns:a16="http://schemas.microsoft.com/office/drawing/2014/main" id="{00000000-0008-0000-1500-00001D000000}"/>
              </a:ext>
            </a:extLst>
          </xdr:cNvPr>
          <xdr:cNvGraphicFramePr>
            <a:graphicFrameLocks/>
          </xdr:cNvGraphicFramePr>
        </xdr:nvGraphicFramePr>
        <xdr:xfrm>
          <a:off x="8691259" y="9255576"/>
          <a:ext cx="1380142" cy="1440000"/>
        </xdr:xfrm>
        <a:graphic>
          <a:graphicData uri="http://schemas.openxmlformats.org/drawingml/2006/chart">
            <c:chart xmlns:c="http://schemas.openxmlformats.org/drawingml/2006/chart" xmlns:r="http://schemas.openxmlformats.org/officeDocument/2006/relationships" r:id="rId26"/>
          </a:graphicData>
        </a:graphic>
      </xdr:graphicFrame>
      <xdr:graphicFrame macro="">
        <xdr:nvGraphicFramePr>
          <xdr:cNvPr id="30" name="Chart 29">
            <a:extLst>
              <a:ext uri="{FF2B5EF4-FFF2-40B4-BE49-F238E27FC236}">
                <a16:creationId xmlns:a16="http://schemas.microsoft.com/office/drawing/2014/main" id="{00000000-0008-0000-1500-00001E000000}"/>
              </a:ext>
            </a:extLst>
          </xdr:cNvPr>
          <xdr:cNvGraphicFramePr>
            <a:graphicFrameLocks/>
          </xdr:cNvGraphicFramePr>
        </xdr:nvGraphicFramePr>
        <xdr:xfrm>
          <a:off x="8675454" y="10786833"/>
          <a:ext cx="1373026" cy="1440000"/>
        </xdr:xfrm>
        <a:graphic>
          <a:graphicData uri="http://schemas.openxmlformats.org/drawingml/2006/chart">
            <c:chart xmlns:c="http://schemas.openxmlformats.org/drawingml/2006/chart" xmlns:r="http://schemas.openxmlformats.org/officeDocument/2006/relationships" r:id="rId27"/>
          </a:graphicData>
        </a:graphic>
      </xdr:graphicFrame>
      <xdr:graphicFrame macro="">
        <xdr:nvGraphicFramePr>
          <xdr:cNvPr id="31" name="Chart 30">
            <a:extLst>
              <a:ext uri="{FF2B5EF4-FFF2-40B4-BE49-F238E27FC236}">
                <a16:creationId xmlns:a16="http://schemas.microsoft.com/office/drawing/2014/main" id="{00000000-0008-0000-1500-00001F000000}"/>
              </a:ext>
            </a:extLst>
          </xdr:cNvPr>
          <xdr:cNvGraphicFramePr>
            <a:graphicFrameLocks/>
          </xdr:cNvGraphicFramePr>
        </xdr:nvGraphicFramePr>
        <xdr:xfrm>
          <a:off x="1808425" y="12211050"/>
          <a:ext cx="1376514" cy="1440000"/>
        </xdr:xfrm>
        <a:graphic>
          <a:graphicData uri="http://schemas.openxmlformats.org/drawingml/2006/chart">
            <c:chart xmlns:c="http://schemas.openxmlformats.org/drawingml/2006/chart" xmlns:r="http://schemas.openxmlformats.org/officeDocument/2006/relationships" r:id="rId28"/>
          </a:graphicData>
        </a:graphic>
      </xdr:graphicFrame>
      <xdr:graphicFrame macro="">
        <xdr:nvGraphicFramePr>
          <xdr:cNvPr id="32" name="Chart 31">
            <a:extLst>
              <a:ext uri="{FF2B5EF4-FFF2-40B4-BE49-F238E27FC236}">
                <a16:creationId xmlns:a16="http://schemas.microsoft.com/office/drawing/2014/main" id="{00000000-0008-0000-1500-000020000000}"/>
              </a:ext>
            </a:extLst>
          </xdr:cNvPr>
          <xdr:cNvGraphicFramePr>
            <a:graphicFrameLocks/>
          </xdr:cNvGraphicFramePr>
        </xdr:nvGraphicFramePr>
        <xdr:xfrm>
          <a:off x="5241765" y="12211050"/>
          <a:ext cx="1376514" cy="1440000"/>
        </xdr:xfrm>
        <a:graphic>
          <a:graphicData uri="http://schemas.openxmlformats.org/drawingml/2006/chart">
            <c:chart xmlns:c="http://schemas.openxmlformats.org/drawingml/2006/chart" xmlns:r="http://schemas.openxmlformats.org/officeDocument/2006/relationships" r:id="rId29"/>
          </a:graphicData>
        </a:graphic>
      </xdr:graphicFrame>
      <xdr:graphicFrame macro="">
        <xdr:nvGraphicFramePr>
          <xdr:cNvPr id="33" name="Chart 32">
            <a:extLst>
              <a:ext uri="{FF2B5EF4-FFF2-40B4-BE49-F238E27FC236}">
                <a16:creationId xmlns:a16="http://schemas.microsoft.com/office/drawing/2014/main" id="{00000000-0008-0000-1500-000021000000}"/>
              </a:ext>
            </a:extLst>
          </xdr:cNvPr>
          <xdr:cNvGraphicFramePr>
            <a:graphicFrameLocks/>
          </xdr:cNvGraphicFramePr>
        </xdr:nvGraphicFramePr>
        <xdr:xfrm>
          <a:off x="6958436" y="12211050"/>
          <a:ext cx="1376514" cy="1440000"/>
        </xdr:xfrm>
        <a:graphic>
          <a:graphicData uri="http://schemas.openxmlformats.org/drawingml/2006/chart">
            <c:chart xmlns:c="http://schemas.openxmlformats.org/drawingml/2006/chart" xmlns:r="http://schemas.openxmlformats.org/officeDocument/2006/relationships" r:id="rId30"/>
          </a:graphicData>
        </a:graphic>
      </xdr:graphicFrame>
      <xdr:graphicFrame macro="">
        <xdr:nvGraphicFramePr>
          <xdr:cNvPr id="34" name="Chart 33">
            <a:extLst>
              <a:ext uri="{FF2B5EF4-FFF2-40B4-BE49-F238E27FC236}">
                <a16:creationId xmlns:a16="http://schemas.microsoft.com/office/drawing/2014/main" id="{00000000-0008-0000-1500-000022000000}"/>
              </a:ext>
            </a:extLst>
          </xdr:cNvPr>
          <xdr:cNvGraphicFramePr>
            <a:graphicFrameLocks/>
          </xdr:cNvGraphicFramePr>
        </xdr:nvGraphicFramePr>
        <xdr:xfrm>
          <a:off x="8675106" y="12211050"/>
          <a:ext cx="1376514" cy="1440000"/>
        </xdr:xfrm>
        <a:graphic>
          <a:graphicData uri="http://schemas.openxmlformats.org/drawingml/2006/chart">
            <c:chart xmlns:c="http://schemas.openxmlformats.org/drawingml/2006/chart" xmlns:r="http://schemas.openxmlformats.org/officeDocument/2006/relationships" r:id="rId31"/>
          </a:graphicData>
        </a:graphic>
      </xdr:graphicFrame>
      <xdr:graphicFrame macro="">
        <xdr:nvGraphicFramePr>
          <xdr:cNvPr id="35" name="Chart 34">
            <a:extLst>
              <a:ext uri="{FF2B5EF4-FFF2-40B4-BE49-F238E27FC236}">
                <a16:creationId xmlns:a16="http://schemas.microsoft.com/office/drawing/2014/main" id="{00000000-0008-0000-1500-000023000000}"/>
              </a:ext>
            </a:extLst>
          </xdr:cNvPr>
          <xdr:cNvGraphicFramePr>
            <a:graphicFrameLocks/>
          </xdr:cNvGraphicFramePr>
        </xdr:nvGraphicFramePr>
        <xdr:xfrm>
          <a:off x="3525095" y="12211050"/>
          <a:ext cx="1376514" cy="1440000"/>
        </xdr:xfrm>
        <a:graphic>
          <a:graphicData uri="http://schemas.openxmlformats.org/drawingml/2006/chart">
            <c:chart xmlns:c="http://schemas.openxmlformats.org/drawingml/2006/chart" xmlns:r="http://schemas.openxmlformats.org/officeDocument/2006/relationships" r:id="rId32"/>
          </a:graphicData>
        </a:graphic>
      </xdr:graphicFrame>
      <xdr:graphicFrame macro="">
        <xdr:nvGraphicFramePr>
          <xdr:cNvPr id="36" name="Chart 35">
            <a:extLst>
              <a:ext uri="{FF2B5EF4-FFF2-40B4-BE49-F238E27FC236}">
                <a16:creationId xmlns:a16="http://schemas.microsoft.com/office/drawing/2014/main" id="{00000000-0008-0000-1500-000024000000}"/>
              </a:ext>
            </a:extLst>
          </xdr:cNvPr>
          <xdr:cNvGraphicFramePr>
            <a:graphicFrameLocks/>
          </xdr:cNvGraphicFramePr>
        </xdr:nvGraphicFramePr>
        <xdr:xfrm>
          <a:off x="10391775" y="9255576"/>
          <a:ext cx="1380142" cy="1440000"/>
        </xdr:xfrm>
        <a:graphic>
          <a:graphicData uri="http://schemas.openxmlformats.org/drawingml/2006/chart">
            <c:chart xmlns:c="http://schemas.openxmlformats.org/drawingml/2006/chart" xmlns:r="http://schemas.openxmlformats.org/officeDocument/2006/relationships" r:id="rId33"/>
          </a:graphicData>
        </a:graphic>
      </xdr:graphicFrame>
      <xdr:graphicFrame macro="">
        <xdr:nvGraphicFramePr>
          <xdr:cNvPr id="37" name="Chart 36">
            <a:extLst>
              <a:ext uri="{FF2B5EF4-FFF2-40B4-BE49-F238E27FC236}">
                <a16:creationId xmlns:a16="http://schemas.microsoft.com/office/drawing/2014/main" id="{00000000-0008-0000-1500-000025000000}"/>
              </a:ext>
            </a:extLst>
          </xdr:cNvPr>
          <xdr:cNvGraphicFramePr>
            <a:graphicFrameLocks/>
          </xdr:cNvGraphicFramePr>
        </xdr:nvGraphicFramePr>
        <xdr:xfrm>
          <a:off x="10391775" y="10786833"/>
          <a:ext cx="1373026" cy="1440000"/>
        </xdr:xfrm>
        <a:graphic>
          <a:graphicData uri="http://schemas.openxmlformats.org/drawingml/2006/chart">
            <c:chart xmlns:c="http://schemas.openxmlformats.org/drawingml/2006/chart" xmlns:r="http://schemas.openxmlformats.org/officeDocument/2006/relationships" r:id="rId34"/>
          </a:graphicData>
        </a:graphic>
      </xdr:graphicFrame>
      <xdr:graphicFrame macro="">
        <xdr:nvGraphicFramePr>
          <xdr:cNvPr id="38" name="Chart 37">
            <a:extLst>
              <a:ext uri="{FF2B5EF4-FFF2-40B4-BE49-F238E27FC236}">
                <a16:creationId xmlns:a16="http://schemas.microsoft.com/office/drawing/2014/main" id="{00000000-0008-0000-1500-000026000000}"/>
              </a:ext>
            </a:extLst>
          </xdr:cNvPr>
          <xdr:cNvGraphicFramePr>
            <a:graphicFrameLocks/>
          </xdr:cNvGraphicFramePr>
        </xdr:nvGraphicFramePr>
        <xdr:xfrm>
          <a:off x="10391775" y="12211050"/>
          <a:ext cx="1376514" cy="1440000"/>
        </xdr:xfrm>
        <a:graphic>
          <a:graphicData uri="http://schemas.openxmlformats.org/drawingml/2006/chart">
            <c:chart xmlns:c="http://schemas.openxmlformats.org/drawingml/2006/chart" xmlns:r="http://schemas.openxmlformats.org/officeDocument/2006/relationships" r:id="rId35"/>
          </a:graphicData>
        </a:graphic>
      </xdr:graphicFrame>
    </xdr:grpSp>
    <xdr:clientData/>
  </xdr:twoCellAnchor>
  <xdr:twoCellAnchor editAs="oneCell">
    <xdr:from>
      <xdr:col>9</xdr:col>
      <xdr:colOff>754063</xdr:colOff>
      <xdr:row>1</xdr:row>
      <xdr:rowOff>142875</xdr:rowOff>
    </xdr:from>
    <xdr:to>
      <xdr:col>12</xdr:col>
      <xdr:colOff>17918</xdr:colOff>
      <xdr:row>3</xdr:row>
      <xdr:rowOff>191256</xdr:rowOff>
    </xdr:to>
    <xdr:pic>
      <xdr:nvPicPr>
        <xdr:cNvPr id="40" name="Picture 39">
          <a:extLst>
            <a:ext uri="{FF2B5EF4-FFF2-40B4-BE49-F238E27FC236}">
              <a16:creationId xmlns:a16="http://schemas.microsoft.com/office/drawing/2014/main" id="{390994D4-0802-42EB-8EBA-C3B5E96EDE75}"/>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1144251" y="309563"/>
          <a:ext cx="1438730" cy="5087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476250</xdr:colOff>
      <xdr:row>2</xdr:row>
      <xdr:rowOff>152400</xdr:rowOff>
    </xdr:from>
    <xdr:to>
      <xdr:col>17</xdr:col>
      <xdr:colOff>226060</xdr:colOff>
      <xdr:row>41</xdr:row>
      <xdr:rowOff>27940</xdr:rowOff>
    </xdr:to>
    <xdr:graphicFrame macro="">
      <xdr:nvGraphicFramePr>
        <xdr:cNvPr id="2" name="Chart 1">
          <a:extLst>
            <a:ext uri="{FF2B5EF4-FFF2-40B4-BE49-F238E27FC236}">
              <a16:creationId xmlns:a16="http://schemas.microsoft.com/office/drawing/2014/main" id="{E1FD60E1-166A-4E5B-BE76-C74D4756E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488950</xdr:colOff>
      <xdr:row>43</xdr:row>
      <xdr:rowOff>146050</xdr:rowOff>
    </xdr:from>
    <xdr:to>
      <xdr:col>17</xdr:col>
      <xdr:colOff>238760</xdr:colOff>
      <xdr:row>82</xdr:row>
      <xdr:rowOff>21590</xdr:rowOff>
    </xdr:to>
    <xdr:graphicFrame macro="">
      <xdr:nvGraphicFramePr>
        <xdr:cNvPr id="3" name="Chart 2">
          <a:extLst>
            <a:ext uri="{FF2B5EF4-FFF2-40B4-BE49-F238E27FC236}">
              <a16:creationId xmlns:a16="http://schemas.microsoft.com/office/drawing/2014/main" id="{E371E162-19CE-4601-B168-6F1C6BF95D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611188</xdr:colOff>
      <xdr:row>1</xdr:row>
      <xdr:rowOff>111125</xdr:rowOff>
    </xdr:from>
    <xdr:to>
      <xdr:col>17</xdr:col>
      <xdr:colOff>574178</xdr:colOff>
      <xdr:row>4</xdr:row>
      <xdr:rowOff>79496</xdr:rowOff>
    </xdr:to>
    <xdr:pic>
      <xdr:nvPicPr>
        <xdr:cNvPr id="4" name="Picture 3">
          <a:extLst>
            <a:ext uri="{FF2B5EF4-FFF2-40B4-BE49-F238E27FC236}">
              <a16:creationId xmlns:a16="http://schemas.microsoft.com/office/drawing/2014/main" id="{13FAED7B-9363-4718-99F7-138A3D818C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74388" y="288925"/>
          <a:ext cx="1436190" cy="51193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777874</xdr:colOff>
      <xdr:row>1</xdr:row>
      <xdr:rowOff>126999</xdr:rowOff>
    </xdr:from>
    <xdr:to>
      <xdr:col>13</xdr:col>
      <xdr:colOff>296</xdr:colOff>
      <xdr:row>3</xdr:row>
      <xdr:rowOff>155060</xdr:rowOff>
    </xdr:to>
    <xdr:pic>
      <xdr:nvPicPr>
        <xdr:cNvPr id="3" name="Picture 2">
          <a:extLst>
            <a:ext uri="{FF2B5EF4-FFF2-40B4-BE49-F238E27FC236}">
              <a16:creationId xmlns:a16="http://schemas.microsoft.com/office/drawing/2014/main" id="{7EC8CDD1-344E-4F35-8D74-454F2B787F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6437" y="301624"/>
          <a:ext cx="1437460" cy="50621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714375</xdr:colOff>
      <xdr:row>1</xdr:row>
      <xdr:rowOff>92710</xdr:rowOff>
    </xdr:from>
    <xdr:to>
      <xdr:col>9</xdr:col>
      <xdr:colOff>356690</xdr:colOff>
      <xdr:row>3</xdr:row>
      <xdr:rowOff>117596</xdr:rowOff>
    </xdr:to>
    <xdr:pic>
      <xdr:nvPicPr>
        <xdr:cNvPr id="2" name="Picture 1">
          <a:extLst>
            <a:ext uri="{FF2B5EF4-FFF2-40B4-BE49-F238E27FC236}">
              <a16:creationId xmlns:a16="http://schemas.microsoft.com/office/drawing/2014/main" id="{3CB540B2-EDB3-446B-B701-CDCB1E1EB1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600" y="264160"/>
          <a:ext cx="1450160" cy="482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2050635</xdr:colOff>
      <xdr:row>1</xdr:row>
      <xdr:rowOff>90489</xdr:rowOff>
    </xdr:from>
    <xdr:to>
      <xdr:col>11</xdr:col>
      <xdr:colOff>72748</xdr:colOff>
      <xdr:row>4</xdr:row>
      <xdr:rowOff>1233</xdr:rowOff>
    </xdr:to>
    <xdr:pic>
      <xdr:nvPicPr>
        <xdr:cNvPr id="4" name="Picture 3">
          <a:extLst>
            <a:ext uri="{FF2B5EF4-FFF2-40B4-BE49-F238E27FC236}">
              <a16:creationId xmlns:a16="http://schemas.microsoft.com/office/drawing/2014/main" id="{A9856A64-A41E-4E76-A25F-14B6DABC5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4448" y="233364"/>
          <a:ext cx="1437460" cy="5062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730250</xdr:colOff>
      <xdr:row>1</xdr:row>
      <xdr:rowOff>87313</xdr:rowOff>
    </xdr:from>
    <xdr:to>
      <xdr:col>12</xdr:col>
      <xdr:colOff>37920</xdr:colOff>
      <xdr:row>2</xdr:row>
      <xdr:rowOff>283966</xdr:rowOff>
    </xdr:to>
    <xdr:pic>
      <xdr:nvPicPr>
        <xdr:cNvPr id="4" name="Picture 3">
          <a:extLst>
            <a:ext uri="{FF2B5EF4-FFF2-40B4-BE49-F238E27FC236}">
              <a16:creationId xmlns:a16="http://schemas.microsoft.com/office/drawing/2014/main" id="{A9EC6C76-3093-4240-B72F-1A3A19A1B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3500" y="230188"/>
          <a:ext cx="1434920" cy="50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154214</xdr:colOff>
      <xdr:row>5</xdr:row>
      <xdr:rowOff>478972</xdr:rowOff>
    </xdr:from>
    <xdr:to>
      <xdr:col>9</xdr:col>
      <xdr:colOff>1272643</xdr:colOff>
      <xdr:row>6</xdr:row>
      <xdr:rowOff>3750972</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2094518</xdr:colOff>
      <xdr:row>7</xdr:row>
      <xdr:rowOff>66731</xdr:rowOff>
    </xdr:from>
    <xdr:to>
      <xdr:col>4</xdr:col>
      <xdr:colOff>2274518</xdr:colOff>
      <xdr:row>7</xdr:row>
      <xdr:rowOff>246731</xdr:rowOff>
    </xdr:to>
    <xdr:sp macro="" textlink="Parameters!B11">
      <xdr:nvSpPr>
        <xdr:cNvPr id="8" name="Rectangle 7">
          <a:extLst>
            <a:ext uri="{FF2B5EF4-FFF2-40B4-BE49-F238E27FC236}">
              <a16:creationId xmlns:a16="http://schemas.microsoft.com/office/drawing/2014/main" id="{00000000-0008-0000-0F00-000008000000}"/>
            </a:ext>
          </a:extLst>
        </xdr:cNvPr>
        <xdr:cNvSpPr/>
      </xdr:nvSpPr>
      <xdr:spPr>
        <a:xfrm>
          <a:off x="2856518" y="5470004"/>
          <a:ext cx="180000" cy="180000"/>
        </a:xfrm>
        <a:prstGeom prst="rect">
          <a:avLst/>
        </a:prstGeom>
        <a:solidFill>
          <a:srgbClr val="0058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EEEF7064-1644-4025-A29A-507DA3849281}" type="TxLink">
            <a:rPr lang="en-US" sz="1100" b="0" i="0" u="none" strike="noStrike" dirty="0" err="1" smtClean="0">
              <a:solidFill>
                <a:srgbClr val="0058B1"/>
              </a:solidFill>
              <a:latin typeface="Verdana"/>
              <a:ea typeface="Verdana"/>
            </a:rPr>
            <a:pPr algn="l"/>
            <a:t>Organisaation nykytila</a:t>
          </a:fld>
          <a:endParaRPr lang="fi-FI" sz="2000" dirty="0" err="1">
            <a:solidFill>
              <a:srgbClr val="0058B1"/>
            </a:solidFill>
            <a:latin typeface="+mj-lt"/>
          </a:endParaRPr>
        </a:p>
      </xdr:txBody>
    </xdr:sp>
    <xdr:clientData/>
  </xdr:twoCellAnchor>
  <xdr:twoCellAnchor>
    <xdr:from>
      <xdr:col>8</xdr:col>
      <xdr:colOff>590925</xdr:colOff>
      <xdr:row>7</xdr:row>
      <xdr:rowOff>66731</xdr:rowOff>
    </xdr:from>
    <xdr:to>
      <xdr:col>8</xdr:col>
      <xdr:colOff>777644</xdr:colOff>
      <xdr:row>7</xdr:row>
      <xdr:rowOff>246731</xdr:rowOff>
    </xdr:to>
    <xdr:sp macro="" textlink="Parameters!B12">
      <xdr:nvSpPr>
        <xdr:cNvPr id="9" name="Rectangle 8">
          <a:extLst>
            <a:ext uri="{FF2B5EF4-FFF2-40B4-BE49-F238E27FC236}">
              <a16:creationId xmlns:a16="http://schemas.microsoft.com/office/drawing/2014/main" id="{00000000-0008-0000-0F00-000009000000}"/>
            </a:ext>
          </a:extLst>
        </xdr:cNvPr>
        <xdr:cNvSpPr/>
      </xdr:nvSpPr>
      <xdr:spPr>
        <a:xfrm>
          <a:off x="5324561" y="5470004"/>
          <a:ext cx="186719" cy="180000"/>
        </a:xfrm>
        <a:prstGeom prst="rect">
          <a:avLst/>
        </a:prstGeom>
        <a:solidFill>
          <a:schemeClr val="bg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0BF44093-533C-47FD-8E21-4107FA9DC163}" type="TxLink">
            <a:rPr lang="en-US" sz="1100" b="0" i="0" u="none" strike="noStrike" dirty="0" err="1" smtClean="0">
              <a:solidFill>
                <a:srgbClr val="0058B1"/>
              </a:solidFill>
              <a:latin typeface="Verdana"/>
              <a:ea typeface="Verdana"/>
            </a:rPr>
            <a:pPr algn="l"/>
            <a:t>Organisaation edellinen arviointi</a:t>
          </a:fld>
          <a:endParaRPr lang="fi-FI" sz="2000" dirty="0" err="1">
            <a:solidFill>
              <a:srgbClr val="0058B1"/>
            </a:solidFill>
            <a:latin typeface="+mj-lt"/>
          </a:endParaRPr>
        </a:p>
      </xdr:txBody>
    </xdr:sp>
    <xdr:clientData/>
  </xdr:twoCellAnchor>
  <xdr:twoCellAnchor>
    <xdr:from>
      <xdr:col>8</xdr:col>
      <xdr:colOff>3660253</xdr:colOff>
      <xdr:row>7</xdr:row>
      <xdr:rowOff>66731</xdr:rowOff>
    </xdr:from>
    <xdr:to>
      <xdr:col>8</xdr:col>
      <xdr:colOff>3840253</xdr:colOff>
      <xdr:row>7</xdr:row>
      <xdr:rowOff>246731</xdr:rowOff>
    </xdr:to>
    <xdr:sp macro="" textlink="Parameters!B13">
      <xdr:nvSpPr>
        <xdr:cNvPr id="10" name="Rectangle 9">
          <a:extLst>
            <a:ext uri="{FF2B5EF4-FFF2-40B4-BE49-F238E27FC236}">
              <a16:creationId xmlns:a16="http://schemas.microsoft.com/office/drawing/2014/main" id="{00000000-0008-0000-0F00-00000A000000}"/>
            </a:ext>
          </a:extLst>
        </xdr:cNvPr>
        <xdr:cNvSpPr/>
      </xdr:nvSpPr>
      <xdr:spPr>
        <a:xfrm>
          <a:off x="8393889" y="5470004"/>
          <a:ext cx="180000" cy="18000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D0E14ED9-5FE7-42BC-A5F3-0B2E4847617D}" type="TxLink">
            <a:rPr lang="en-US" sz="1100" b="0" i="0" u="none" strike="noStrike" dirty="0" err="1" smtClean="0">
              <a:solidFill>
                <a:srgbClr val="0058B1"/>
              </a:solidFill>
              <a:latin typeface="Verdana"/>
              <a:ea typeface="Verdana"/>
            </a:rPr>
            <a:pPr algn="l"/>
            <a:t>Referenssiryhmän keskiarvo</a:t>
          </a:fld>
          <a:endParaRPr lang="fi-FI" sz="2000" dirty="0" err="1">
            <a:solidFill>
              <a:srgbClr val="0058B1"/>
            </a:solidFill>
            <a:latin typeface="+mj-lt"/>
          </a:endParaRPr>
        </a:p>
      </xdr:txBody>
    </xdr:sp>
    <xdr:clientData/>
  </xdr:twoCellAnchor>
  <xdr:twoCellAnchor>
    <xdr:from>
      <xdr:col>10</xdr:col>
      <xdr:colOff>52946</xdr:colOff>
      <xdr:row>6</xdr:row>
      <xdr:rowOff>2922311</xdr:rowOff>
    </xdr:from>
    <xdr:to>
      <xdr:col>10</xdr:col>
      <xdr:colOff>170326</xdr:colOff>
      <xdr:row>6</xdr:row>
      <xdr:rowOff>3282311</xdr:rowOff>
    </xdr:to>
    <xdr:sp macro="" textlink="">
      <xdr:nvSpPr>
        <xdr:cNvPr id="11" name="Rectangle 10">
          <a:extLst>
            <a:ext uri="{FF2B5EF4-FFF2-40B4-BE49-F238E27FC236}">
              <a16:creationId xmlns:a16="http://schemas.microsoft.com/office/drawing/2014/main" id="{00000000-0008-0000-0F00-00000B000000}"/>
            </a:ext>
          </a:extLst>
        </xdr:cNvPr>
        <xdr:cNvSpPr/>
      </xdr:nvSpPr>
      <xdr:spPr>
        <a:xfrm>
          <a:off x="10847946" y="4515584"/>
          <a:ext cx="11738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200" b="1" dirty="0" err="1">
              <a:solidFill>
                <a:schemeClr val="tx1">
                  <a:lumMod val="50000"/>
                  <a:lumOff val="50000"/>
                </a:schemeClr>
              </a:solidFill>
              <a:latin typeface="+mj-lt"/>
            </a:rPr>
            <a:t>0</a:t>
          </a:r>
        </a:p>
      </xdr:txBody>
    </xdr:sp>
    <xdr:clientData/>
  </xdr:twoCellAnchor>
  <xdr:twoCellAnchor>
    <xdr:from>
      <xdr:col>8</xdr:col>
      <xdr:colOff>5704447</xdr:colOff>
      <xdr:row>6</xdr:row>
      <xdr:rowOff>1977069</xdr:rowOff>
    </xdr:from>
    <xdr:to>
      <xdr:col>13</xdr:col>
      <xdr:colOff>27215</xdr:colOff>
      <xdr:row>6</xdr:row>
      <xdr:rowOff>2639787</xdr:rowOff>
    </xdr:to>
    <xdr:sp macro="" textlink="$R$5">
      <xdr:nvSpPr>
        <xdr:cNvPr id="12" name="Rectangle 11">
          <a:extLst>
            <a:ext uri="{FF2B5EF4-FFF2-40B4-BE49-F238E27FC236}">
              <a16:creationId xmlns:a16="http://schemas.microsoft.com/office/drawing/2014/main" id="{00000000-0008-0000-0F00-00000C000000}"/>
            </a:ext>
          </a:extLst>
        </xdr:cNvPr>
        <xdr:cNvSpPr/>
      </xdr:nvSpPr>
      <xdr:spPr>
        <a:xfrm>
          <a:off x="10421590" y="3555498"/>
          <a:ext cx="917696" cy="6627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A4328DE-0FB1-4F9D-8F16-CA125712BBB2}" type="TxLink">
            <a:rPr lang="en-US" sz="1100" b="1" i="0" u="none" strike="noStrike" dirty="0" err="1" smtClean="0">
              <a:solidFill>
                <a:schemeClr val="tx1">
                  <a:lumMod val="50000"/>
                  <a:lumOff val="50000"/>
                </a:schemeClr>
              </a:solidFill>
              <a:latin typeface="Verdana"/>
              <a:ea typeface="Verdana"/>
            </a:rPr>
            <a:pPr algn="ctr"/>
            <a:t>1
&gt; 30%</a:t>
          </a:fld>
          <a:endParaRPr lang="fi-FI" sz="1100" b="1" dirty="0" err="1">
            <a:solidFill>
              <a:schemeClr val="tx1">
                <a:lumMod val="50000"/>
                <a:lumOff val="50000"/>
              </a:schemeClr>
            </a:solidFill>
            <a:latin typeface="+mj-lt"/>
          </a:endParaRPr>
        </a:p>
      </xdr:txBody>
    </xdr:sp>
    <xdr:clientData/>
  </xdr:twoCellAnchor>
  <xdr:twoCellAnchor>
    <xdr:from>
      <xdr:col>8</xdr:col>
      <xdr:colOff>5668159</xdr:colOff>
      <xdr:row>6</xdr:row>
      <xdr:rowOff>1068110</xdr:rowOff>
    </xdr:from>
    <xdr:to>
      <xdr:col>13</xdr:col>
      <xdr:colOff>45356</xdr:colOff>
      <xdr:row>6</xdr:row>
      <xdr:rowOff>1623785</xdr:rowOff>
    </xdr:to>
    <xdr:sp macro="" textlink="$R$4">
      <xdr:nvSpPr>
        <xdr:cNvPr id="13" name="Rectangle 12">
          <a:extLst>
            <a:ext uri="{FF2B5EF4-FFF2-40B4-BE49-F238E27FC236}">
              <a16:creationId xmlns:a16="http://schemas.microsoft.com/office/drawing/2014/main" id="{00000000-0008-0000-0F00-00000D000000}"/>
            </a:ext>
          </a:extLst>
        </xdr:cNvPr>
        <xdr:cNvSpPr/>
      </xdr:nvSpPr>
      <xdr:spPr>
        <a:xfrm>
          <a:off x="10385302" y="2646539"/>
          <a:ext cx="972125" cy="555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9888ADB-CB04-4D41-829B-ED04CC7D8E84}" type="TxLink">
            <a:rPr lang="en-US" sz="1100" b="1" i="0" u="none" strike="noStrike" dirty="0" err="1" smtClean="0">
              <a:solidFill>
                <a:schemeClr val="tx1">
                  <a:lumMod val="50000"/>
                  <a:lumOff val="50000"/>
                </a:schemeClr>
              </a:solidFill>
              <a:latin typeface="Verdana"/>
              <a:ea typeface="Verdana"/>
            </a:rPr>
            <a:pPr algn="ctr"/>
            <a:t>2
&gt; 60%</a:t>
          </a:fld>
          <a:endParaRPr lang="fi-FI" sz="1600" b="1" dirty="0" err="1">
            <a:solidFill>
              <a:schemeClr val="tx1">
                <a:lumMod val="50000"/>
                <a:lumOff val="50000"/>
              </a:schemeClr>
            </a:solidFill>
            <a:latin typeface="+mj-lt"/>
          </a:endParaRPr>
        </a:p>
      </xdr:txBody>
    </xdr:sp>
    <xdr:clientData/>
  </xdr:twoCellAnchor>
  <xdr:twoCellAnchor>
    <xdr:from>
      <xdr:col>8</xdr:col>
      <xdr:colOff>5713517</xdr:colOff>
      <xdr:row>5</xdr:row>
      <xdr:rowOff>225132</xdr:rowOff>
    </xdr:from>
    <xdr:to>
      <xdr:col>13</xdr:col>
      <xdr:colOff>9072</xdr:colOff>
      <xdr:row>6</xdr:row>
      <xdr:rowOff>780142</xdr:rowOff>
    </xdr:to>
    <xdr:sp macro="" textlink="$R$3">
      <xdr:nvSpPr>
        <xdr:cNvPr id="14" name="Rectangle 13">
          <a:extLst>
            <a:ext uri="{FF2B5EF4-FFF2-40B4-BE49-F238E27FC236}">
              <a16:creationId xmlns:a16="http://schemas.microsoft.com/office/drawing/2014/main" id="{00000000-0008-0000-0F00-00000E000000}"/>
            </a:ext>
          </a:extLst>
        </xdr:cNvPr>
        <xdr:cNvSpPr/>
      </xdr:nvSpPr>
      <xdr:spPr>
        <a:xfrm>
          <a:off x="10430660" y="1549561"/>
          <a:ext cx="890483" cy="8090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B5F6B17-9769-4672-8FFB-9827D73BF98A}" type="TxLink">
            <a:rPr lang="en-US" sz="1100" b="1" i="0" u="none" strike="noStrike" dirty="0" err="1" smtClean="0">
              <a:solidFill>
                <a:schemeClr val="tx1">
                  <a:lumMod val="50000"/>
                  <a:lumOff val="50000"/>
                </a:schemeClr>
              </a:solidFill>
              <a:latin typeface="Verdana"/>
              <a:ea typeface="Verdana"/>
            </a:rPr>
            <a:pPr algn="ctr"/>
            <a:t>3
&gt; 90%</a:t>
          </a:fld>
          <a:endParaRPr lang="fi-FI" sz="3200" b="1" dirty="0" err="1">
            <a:solidFill>
              <a:schemeClr val="tx1">
                <a:lumMod val="50000"/>
                <a:lumOff val="50000"/>
              </a:schemeClr>
            </a:solidFill>
            <a:latin typeface="+mj-lt"/>
          </a:endParaRPr>
        </a:p>
      </xdr:txBody>
    </xdr:sp>
    <xdr:clientData/>
  </xdr:twoCellAnchor>
  <xdr:twoCellAnchor editAs="oneCell">
    <xdr:from>
      <xdr:col>8</xdr:col>
      <xdr:colOff>4405312</xdr:colOff>
      <xdr:row>1</xdr:row>
      <xdr:rowOff>182562</xdr:rowOff>
    </xdr:from>
    <xdr:to>
      <xdr:col>10</xdr:col>
      <xdr:colOff>119835</xdr:colOff>
      <xdr:row>3</xdr:row>
      <xdr:rowOff>227133</xdr:rowOff>
    </xdr:to>
    <xdr:pic>
      <xdr:nvPicPr>
        <xdr:cNvPr id="16" name="Picture 15">
          <a:extLst>
            <a:ext uri="{FF2B5EF4-FFF2-40B4-BE49-F238E27FC236}">
              <a16:creationId xmlns:a16="http://schemas.microsoft.com/office/drawing/2014/main" id="{9A0E565B-BCCF-4AD9-97E5-2D4A0885F8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74125" y="349250"/>
          <a:ext cx="1437460" cy="5049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154214</xdr:colOff>
      <xdr:row>5</xdr:row>
      <xdr:rowOff>478972</xdr:rowOff>
    </xdr:from>
    <xdr:to>
      <xdr:col>9</xdr:col>
      <xdr:colOff>1272643</xdr:colOff>
      <xdr:row>6</xdr:row>
      <xdr:rowOff>3750972</xdr:rowOff>
    </xdr:to>
    <xdr:graphicFrame macro="">
      <xdr:nvGraphicFramePr>
        <xdr:cNvPr id="2" name="Chart 1">
          <a:extLst>
            <a:ext uri="{FF2B5EF4-FFF2-40B4-BE49-F238E27FC236}">
              <a16:creationId xmlns:a16="http://schemas.microsoft.com/office/drawing/2014/main" id="{AE11936C-2B3D-4D20-9E36-0523EF386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2094518</xdr:colOff>
      <xdr:row>7</xdr:row>
      <xdr:rowOff>66731</xdr:rowOff>
    </xdr:from>
    <xdr:to>
      <xdr:col>4</xdr:col>
      <xdr:colOff>2274518</xdr:colOff>
      <xdr:row>7</xdr:row>
      <xdr:rowOff>246731</xdr:rowOff>
    </xdr:to>
    <xdr:sp macro="" textlink="Parameters!B11">
      <xdr:nvSpPr>
        <xdr:cNvPr id="3" name="Rectangle 2">
          <a:extLst>
            <a:ext uri="{FF2B5EF4-FFF2-40B4-BE49-F238E27FC236}">
              <a16:creationId xmlns:a16="http://schemas.microsoft.com/office/drawing/2014/main" id="{59034795-8C25-414D-98C6-4A7810EA42CA}"/>
            </a:ext>
          </a:extLst>
        </xdr:cNvPr>
        <xdr:cNvSpPr/>
      </xdr:nvSpPr>
      <xdr:spPr>
        <a:xfrm>
          <a:off x="2818418" y="5452801"/>
          <a:ext cx="182540" cy="176190"/>
        </a:xfrm>
        <a:prstGeom prst="rect">
          <a:avLst/>
        </a:prstGeom>
        <a:solidFill>
          <a:srgbClr val="0058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EEEF7064-1644-4025-A29A-507DA3849281}" type="TxLink">
            <a:rPr lang="en-US" sz="1100" b="0" i="0" u="none" strike="noStrike" dirty="0" err="1" smtClean="0">
              <a:solidFill>
                <a:srgbClr val="0058B1"/>
              </a:solidFill>
              <a:latin typeface="Verdana"/>
              <a:ea typeface="Verdana"/>
            </a:rPr>
            <a:pPr algn="l"/>
            <a:t>Organisaation nykytila</a:t>
          </a:fld>
          <a:endParaRPr lang="fi-FI" sz="2000" dirty="0" err="1">
            <a:solidFill>
              <a:srgbClr val="0058B1"/>
            </a:solidFill>
            <a:latin typeface="+mj-lt"/>
          </a:endParaRPr>
        </a:p>
      </xdr:txBody>
    </xdr:sp>
    <xdr:clientData/>
  </xdr:twoCellAnchor>
  <xdr:twoCellAnchor>
    <xdr:from>
      <xdr:col>8</xdr:col>
      <xdr:colOff>590925</xdr:colOff>
      <xdr:row>7</xdr:row>
      <xdr:rowOff>66731</xdr:rowOff>
    </xdr:from>
    <xdr:to>
      <xdr:col>8</xdr:col>
      <xdr:colOff>777644</xdr:colOff>
      <xdr:row>7</xdr:row>
      <xdr:rowOff>246731</xdr:rowOff>
    </xdr:to>
    <xdr:sp macro="" textlink="Parameters!B12">
      <xdr:nvSpPr>
        <xdr:cNvPr id="4" name="Rectangle 3">
          <a:extLst>
            <a:ext uri="{FF2B5EF4-FFF2-40B4-BE49-F238E27FC236}">
              <a16:creationId xmlns:a16="http://schemas.microsoft.com/office/drawing/2014/main" id="{5989C111-E284-4ADA-AB3E-DF20917FCBB6}"/>
            </a:ext>
          </a:extLst>
        </xdr:cNvPr>
        <xdr:cNvSpPr/>
      </xdr:nvSpPr>
      <xdr:spPr>
        <a:xfrm>
          <a:off x="5051165" y="5452801"/>
          <a:ext cx="181639" cy="176190"/>
        </a:xfrm>
        <a:prstGeom prst="rect">
          <a:avLst/>
        </a:prstGeom>
        <a:solidFill>
          <a:schemeClr val="bg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0BF44093-533C-47FD-8E21-4107FA9DC163}" type="TxLink">
            <a:rPr lang="en-US" sz="1100" b="0" i="0" u="none" strike="noStrike" dirty="0" err="1" smtClean="0">
              <a:solidFill>
                <a:srgbClr val="0058B1"/>
              </a:solidFill>
              <a:latin typeface="Verdana"/>
              <a:ea typeface="Verdana"/>
            </a:rPr>
            <a:pPr algn="l"/>
            <a:t>Organisaation edellinen arviointi</a:t>
          </a:fld>
          <a:endParaRPr lang="fi-FI" sz="2000" dirty="0" err="1">
            <a:solidFill>
              <a:srgbClr val="0058B1"/>
            </a:solidFill>
            <a:latin typeface="+mj-lt"/>
          </a:endParaRPr>
        </a:p>
      </xdr:txBody>
    </xdr:sp>
    <xdr:clientData/>
  </xdr:twoCellAnchor>
  <xdr:twoCellAnchor>
    <xdr:from>
      <xdr:col>8</xdr:col>
      <xdr:colOff>3660253</xdr:colOff>
      <xdr:row>7</xdr:row>
      <xdr:rowOff>66731</xdr:rowOff>
    </xdr:from>
    <xdr:to>
      <xdr:col>8</xdr:col>
      <xdr:colOff>3840253</xdr:colOff>
      <xdr:row>7</xdr:row>
      <xdr:rowOff>246731</xdr:rowOff>
    </xdr:to>
    <xdr:sp macro="" textlink="Parameters!B13">
      <xdr:nvSpPr>
        <xdr:cNvPr id="5" name="Rectangle 4">
          <a:extLst>
            <a:ext uri="{FF2B5EF4-FFF2-40B4-BE49-F238E27FC236}">
              <a16:creationId xmlns:a16="http://schemas.microsoft.com/office/drawing/2014/main" id="{8B4E127C-EC1F-4E9A-B1C4-643884CF205C}"/>
            </a:ext>
          </a:extLst>
        </xdr:cNvPr>
        <xdr:cNvSpPr/>
      </xdr:nvSpPr>
      <xdr:spPr>
        <a:xfrm>
          <a:off x="8117953" y="5452801"/>
          <a:ext cx="181270" cy="17619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D0E14ED9-5FE7-42BC-A5F3-0B2E4847617D}" type="TxLink">
            <a:rPr lang="en-US" sz="1100" b="0" i="0" u="none" strike="noStrike" dirty="0" err="1" smtClean="0">
              <a:solidFill>
                <a:srgbClr val="0058B1"/>
              </a:solidFill>
              <a:latin typeface="Verdana"/>
              <a:ea typeface="Verdana"/>
            </a:rPr>
            <a:pPr algn="l"/>
            <a:t>Referenssiryhmän keskiarvo</a:t>
          </a:fld>
          <a:endParaRPr lang="fi-FI" sz="2000" dirty="0" err="1">
            <a:solidFill>
              <a:srgbClr val="0058B1"/>
            </a:solidFill>
            <a:latin typeface="+mj-lt"/>
          </a:endParaRPr>
        </a:p>
      </xdr:txBody>
    </xdr:sp>
    <xdr:clientData/>
  </xdr:twoCellAnchor>
  <xdr:twoCellAnchor>
    <xdr:from>
      <xdr:col>10</xdr:col>
      <xdr:colOff>52946</xdr:colOff>
      <xdr:row>6</xdr:row>
      <xdr:rowOff>2922311</xdr:rowOff>
    </xdr:from>
    <xdr:to>
      <xdr:col>10</xdr:col>
      <xdr:colOff>170326</xdr:colOff>
      <xdr:row>6</xdr:row>
      <xdr:rowOff>3282311</xdr:rowOff>
    </xdr:to>
    <xdr:sp macro="" textlink="">
      <xdr:nvSpPr>
        <xdr:cNvPr id="6" name="Rectangle 5">
          <a:extLst>
            <a:ext uri="{FF2B5EF4-FFF2-40B4-BE49-F238E27FC236}">
              <a16:creationId xmlns:a16="http://schemas.microsoft.com/office/drawing/2014/main" id="{9BB4056F-CF2C-4E82-BCC1-425A2E2D6C4C}"/>
            </a:ext>
          </a:extLst>
        </xdr:cNvPr>
        <xdr:cNvSpPr/>
      </xdr:nvSpPr>
      <xdr:spPr>
        <a:xfrm>
          <a:off x="10229456" y="4498381"/>
          <a:ext cx="117380" cy="357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200" b="1" dirty="0" err="1">
              <a:solidFill>
                <a:schemeClr val="tx1">
                  <a:lumMod val="50000"/>
                  <a:lumOff val="50000"/>
                </a:schemeClr>
              </a:solidFill>
              <a:latin typeface="+mj-lt"/>
            </a:rPr>
            <a:t>0</a:t>
          </a:r>
        </a:p>
      </xdr:txBody>
    </xdr:sp>
    <xdr:clientData/>
  </xdr:twoCellAnchor>
  <xdr:twoCellAnchor>
    <xdr:from>
      <xdr:col>8</xdr:col>
      <xdr:colOff>5704447</xdr:colOff>
      <xdr:row>6</xdr:row>
      <xdr:rowOff>1977069</xdr:rowOff>
    </xdr:from>
    <xdr:to>
      <xdr:col>13</xdr:col>
      <xdr:colOff>27215</xdr:colOff>
      <xdr:row>6</xdr:row>
      <xdr:rowOff>2639787</xdr:rowOff>
    </xdr:to>
    <xdr:sp macro="" textlink="$R$5">
      <xdr:nvSpPr>
        <xdr:cNvPr id="7" name="Rectangle 6">
          <a:extLst>
            <a:ext uri="{FF2B5EF4-FFF2-40B4-BE49-F238E27FC236}">
              <a16:creationId xmlns:a16="http://schemas.microsoft.com/office/drawing/2014/main" id="{761CC58D-3FA6-4412-9433-458602EB9E2D}"/>
            </a:ext>
          </a:extLst>
        </xdr:cNvPr>
        <xdr:cNvSpPr/>
      </xdr:nvSpPr>
      <xdr:spPr>
        <a:xfrm>
          <a:off x="9953867" y="3553139"/>
          <a:ext cx="755318" cy="6601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A4328DE-0FB1-4F9D-8F16-CA125712BBB2}" type="TxLink">
            <a:rPr lang="en-US" sz="1100" b="1" i="0" u="none" strike="noStrike" dirty="0" err="1" smtClean="0">
              <a:solidFill>
                <a:schemeClr val="tx1">
                  <a:lumMod val="50000"/>
                  <a:lumOff val="50000"/>
                </a:schemeClr>
              </a:solidFill>
              <a:latin typeface="Verdana"/>
              <a:ea typeface="Verdana"/>
            </a:rPr>
            <a:pPr algn="ctr"/>
            <a:t>1
&gt; 30%</a:t>
          </a:fld>
          <a:endParaRPr lang="fi-FI" sz="1100" b="1" dirty="0" err="1">
            <a:solidFill>
              <a:schemeClr val="tx1">
                <a:lumMod val="50000"/>
                <a:lumOff val="50000"/>
              </a:schemeClr>
            </a:solidFill>
            <a:latin typeface="+mj-lt"/>
          </a:endParaRPr>
        </a:p>
      </xdr:txBody>
    </xdr:sp>
    <xdr:clientData/>
  </xdr:twoCellAnchor>
  <xdr:twoCellAnchor>
    <xdr:from>
      <xdr:col>8</xdr:col>
      <xdr:colOff>5668159</xdr:colOff>
      <xdr:row>6</xdr:row>
      <xdr:rowOff>1068110</xdr:rowOff>
    </xdr:from>
    <xdr:to>
      <xdr:col>13</xdr:col>
      <xdr:colOff>45356</xdr:colOff>
      <xdr:row>6</xdr:row>
      <xdr:rowOff>1623785</xdr:rowOff>
    </xdr:to>
    <xdr:sp macro="" textlink="$R$4">
      <xdr:nvSpPr>
        <xdr:cNvPr id="8" name="Rectangle 7">
          <a:extLst>
            <a:ext uri="{FF2B5EF4-FFF2-40B4-BE49-F238E27FC236}">
              <a16:creationId xmlns:a16="http://schemas.microsoft.com/office/drawing/2014/main" id="{6965BA74-C181-4EE6-A8EC-4818DD2B335E}"/>
            </a:ext>
          </a:extLst>
        </xdr:cNvPr>
        <xdr:cNvSpPr/>
      </xdr:nvSpPr>
      <xdr:spPr>
        <a:xfrm>
          <a:off x="9955679" y="2642910"/>
          <a:ext cx="769107" cy="5582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9888ADB-CB04-4D41-829B-ED04CC7D8E84}" type="TxLink">
            <a:rPr lang="en-US" sz="1100" b="1" i="0" u="none" strike="noStrike" dirty="0" err="1" smtClean="0">
              <a:solidFill>
                <a:schemeClr val="tx1">
                  <a:lumMod val="50000"/>
                  <a:lumOff val="50000"/>
                </a:schemeClr>
              </a:solidFill>
              <a:latin typeface="Verdana"/>
              <a:ea typeface="Verdana"/>
            </a:rPr>
            <a:pPr algn="ctr"/>
            <a:t>2
&gt; 60%</a:t>
          </a:fld>
          <a:endParaRPr lang="fi-FI" sz="1600" b="1" dirty="0" err="1">
            <a:solidFill>
              <a:schemeClr val="tx1">
                <a:lumMod val="50000"/>
                <a:lumOff val="50000"/>
              </a:schemeClr>
            </a:solidFill>
            <a:latin typeface="+mj-lt"/>
          </a:endParaRPr>
        </a:p>
      </xdr:txBody>
    </xdr:sp>
    <xdr:clientData/>
  </xdr:twoCellAnchor>
  <xdr:twoCellAnchor>
    <xdr:from>
      <xdr:col>8</xdr:col>
      <xdr:colOff>5713517</xdr:colOff>
      <xdr:row>5</xdr:row>
      <xdr:rowOff>225132</xdr:rowOff>
    </xdr:from>
    <xdr:to>
      <xdr:col>13</xdr:col>
      <xdr:colOff>9072</xdr:colOff>
      <xdr:row>6</xdr:row>
      <xdr:rowOff>780142</xdr:rowOff>
    </xdr:to>
    <xdr:sp macro="" textlink="$R$3">
      <xdr:nvSpPr>
        <xdr:cNvPr id="9" name="Rectangle 8">
          <a:extLst>
            <a:ext uri="{FF2B5EF4-FFF2-40B4-BE49-F238E27FC236}">
              <a16:creationId xmlns:a16="http://schemas.microsoft.com/office/drawing/2014/main" id="{B57F50A7-3B0F-4E58-88D7-5FE8AFAD365E}"/>
            </a:ext>
          </a:extLst>
        </xdr:cNvPr>
        <xdr:cNvSpPr/>
      </xdr:nvSpPr>
      <xdr:spPr>
        <a:xfrm>
          <a:off x="9955317" y="1545932"/>
          <a:ext cx="733185" cy="8064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B5F6B17-9769-4672-8FFB-9827D73BF98A}" type="TxLink">
            <a:rPr lang="en-US" sz="1100" b="1" i="0" u="none" strike="noStrike" dirty="0" err="1" smtClean="0">
              <a:solidFill>
                <a:schemeClr val="tx1">
                  <a:lumMod val="50000"/>
                  <a:lumOff val="50000"/>
                </a:schemeClr>
              </a:solidFill>
              <a:latin typeface="Verdana"/>
              <a:ea typeface="Verdana"/>
            </a:rPr>
            <a:pPr algn="ctr"/>
            <a:t>3
&gt; 90%</a:t>
          </a:fld>
          <a:endParaRPr lang="fi-FI" sz="3200" b="1" dirty="0" err="1">
            <a:solidFill>
              <a:schemeClr val="tx1">
                <a:lumMod val="50000"/>
                <a:lumOff val="50000"/>
              </a:schemeClr>
            </a:solidFill>
            <a:latin typeface="+mj-lt"/>
          </a:endParaRPr>
        </a:p>
      </xdr:txBody>
    </xdr:sp>
    <xdr:clientData/>
  </xdr:twoCellAnchor>
  <xdr:twoCellAnchor editAs="oneCell">
    <xdr:from>
      <xdr:col>8</xdr:col>
      <xdr:colOff>4405312</xdr:colOff>
      <xdr:row>1</xdr:row>
      <xdr:rowOff>182562</xdr:rowOff>
    </xdr:from>
    <xdr:to>
      <xdr:col>10</xdr:col>
      <xdr:colOff>117295</xdr:colOff>
      <xdr:row>3</xdr:row>
      <xdr:rowOff>227133</xdr:rowOff>
    </xdr:to>
    <xdr:pic>
      <xdr:nvPicPr>
        <xdr:cNvPr id="10" name="Picture 9">
          <a:extLst>
            <a:ext uri="{FF2B5EF4-FFF2-40B4-BE49-F238E27FC236}">
              <a16:creationId xmlns:a16="http://schemas.microsoft.com/office/drawing/2014/main" id="{967D0069-30D0-4145-980C-3772C42770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5552" y="348932"/>
          <a:ext cx="1432063" cy="500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154214</xdr:colOff>
      <xdr:row>5</xdr:row>
      <xdr:rowOff>478972</xdr:rowOff>
    </xdr:from>
    <xdr:to>
      <xdr:col>7</xdr:col>
      <xdr:colOff>1272643</xdr:colOff>
      <xdr:row>6</xdr:row>
      <xdr:rowOff>3750972</xdr:rowOff>
    </xdr:to>
    <xdr:graphicFrame macro="">
      <xdr:nvGraphicFramePr>
        <xdr:cNvPr id="6" name="Chart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52610</xdr:colOff>
      <xdr:row>44</xdr:row>
      <xdr:rowOff>129719</xdr:rowOff>
    </xdr:from>
    <xdr:to>
      <xdr:col>3</xdr:col>
      <xdr:colOff>232610</xdr:colOff>
      <xdr:row>44</xdr:row>
      <xdr:rowOff>309719</xdr:rowOff>
    </xdr:to>
    <xdr:sp macro="" textlink="Parameters!B14">
      <xdr:nvSpPr>
        <xdr:cNvPr id="19" name="Rectangle 18">
          <a:extLst>
            <a:ext uri="{FF2B5EF4-FFF2-40B4-BE49-F238E27FC236}">
              <a16:creationId xmlns:a16="http://schemas.microsoft.com/office/drawing/2014/main" id="{00000000-0008-0000-1000-000013000000}"/>
            </a:ext>
          </a:extLst>
        </xdr:cNvPr>
        <xdr:cNvSpPr/>
      </xdr:nvSpPr>
      <xdr:spPr>
        <a:xfrm>
          <a:off x="578753" y="14181362"/>
          <a:ext cx="180000" cy="180000"/>
        </a:xfrm>
        <a:prstGeom prst="rect">
          <a:avLst/>
        </a:prstGeom>
        <a:solidFill>
          <a:srgbClr val="FDECE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251EE8D8-1C2C-41D2-A6C2-2716C3FD3AA8}" type="TxLink">
            <a:rPr lang="en-US" sz="1200" b="0" i="0" u="none" strike="noStrike" dirty="0" err="1" smtClean="0">
              <a:solidFill>
                <a:srgbClr val="0058B1"/>
              </a:solidFill>
              <a:latin typeface="Verdana"/>
              <a:ea typeface="Verdana"/>
            </a:rPr>
            <a:pPr algn="l"/>
            <a:t>Kypsyystaso 0</a:t>
          </a:fld>
          <a:endParaRPr lang="en-US" dirty="0" err="1"/>
        </a:p>
      </xdr:txBody>
    </xdr:sp>
    <xdr:clientData/>
  </xdr:twoCellAnchor>
  <xdr:twoCellAnchor>
    <xdr:from>
      <xdr:col>3</xdr:col>
      <xdr:colOff>1898949</xdr:colOff>
      <xdr:row>44</xdr:row>
      <xdr:rowOff>129719</xdr:rowOff>
    </xdr:from>
    <xdr:to>
      <xdr:col>3</xdr:col>
      <xdr:colOff>2078949</xdr:colOff>
      <xdr:row>44</xdr:row>
      <xdr:rowOff>309719</xdr:rowOff>
    </xdr:to>
    <xdr:sp macro="" textlink="Parameters!B15">
      <xdr:nvSpPr>
        <xdr:cNvPr id="20" name="Rectangle 19">
          <a:extLst>
            <a:ext uri="{FF2B5EF4-FFF2-40B4-BE49-F238E27FC236}">
              <a16:creationId xmlns:a16="http://schemas.microsoft.com/office/drawing/2014/main" id="{00000000-0008-0000-1000-000014000000}"/>
            </a:ext>
          </a:extLst>
        </xdr:cNvPr>
        <xdr:cNvSpPr/>
      </xdr:nvSpPr>
      <xdr:spPr>
        <a:xfrm>
          <a:off x="2425092" y="14081576"/>
          <a:ext cx="180000" cy="180000"/>
        </a:xfrm>
        <a:prstGeom prst="rect">
          <a:avLst/>
        </a:prstGeom>
        <a:solidFill>
          <a:srgbClr val="E7F3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1907CDBE-9F1F-4A0C-814C-0B93D1F43A19}" type="TxLink">
            <a:rPr lang="en-US" sz="1200" b="0" i="0" u="none" strike="noStrike" dirty="0" err="1" smtClean="0">
              <a:solidFill>
                <a:srgbClr val="0058B1"/>
              </a:solidFill>
              <a:latin typeface="Verdana"/>
              <a:ea typeface="Verdana"/>
            </a:rPr>
            <a:pPr algn="l"/>
            <a:t>Kypsyystaso 1</a:t>
          </a:fld>
          <a:endParaRPr lang="fi-FI" sz="1100" dirty="0" err="1">
            <a:solidFill>
              <a:srgbClr val="0058B1"/>
            </a:solidFill>
            <a:latin typeface="+mj-lt"/>
          </a:endParaRPr>
        </a:p>
      </xdr:txBody>
    </xdr:sp>
    <xdr:clientData/>
  </xdr:twoCellAnchor>
  <xdr:twoCellAnchor>
    <xdr:from>
      <xdr:col>3</xdr:col>
      <xdr:colOff>3745288</xdr:colOff>
      <xdr:row>44</xdr:row>
      <xdr:rowOff>129719</xdr:rowOff>
    </xdr:from>
    <xdr:to>
      <xdr:col>3</xdr:col>
      <xdr:colOff>3925288</xdr:colOff>
      <xdr:row>44</xdr:row>
      <xdr:rowOff>309719</xdr:rowOff>
    </xdr:to>
    <xdr:sp macro="" textlink="Parameters!B16">
      <xdr:nvSpPr>
        <xdr:cNvPr id="21" name="Rectangle 20">
          <a:extLst>
            <a:ext uri="{FF2B5EF4-FFF2-40B4-BE49-F238E27FC236}">
              <a16:creationId xmlns:a16="http://schemas.microsoft.com/office/drawing/2014/main" id="{00000000-0008-0000-1000-000015000000}"/>
            </a:ext>
          </a:extLst>
        </xdr:cNvPr>
        <xdr:cNvSpPr/>
      </xdr:nvSpPr>
      <xdr:spPr>
        <a:xfrm>
          <a:off x="4271431" y="14081576"/>
          <a:ext cx="180000" cy="180000"/>
        </a:xfrm>
        <a:prstGeom prst="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3360F72B-A86B-4A08-8B0D-97C8F825A06B}" type="TxLink">
            <a:rPr lang="en-US" sz="1200" b="0" i="0" u="none" strike="noStrike" dirty="0" err="1" smtClean="0">
              <a:solidFill>
                <a:srgbClr val="0058B1"/>
              </a:solidFill>
              <a:latin typeface="Verdana"/>
              <a:ea typeface="Verdana"/>
            </a:rPr>
            <a:pPr algn="l"/>
            <a:t>Kypsyystaso 2</a:t>
          </a:fld>
          <a:endParaRPr lang="fi-FI" sz="1100" dirty="0" err="1">
            <a:solidFill>
              <a:srgbClr val="0058B1"/>
            </a:solidFill>
            <a:latin typeface="+mj-lt"/>
          </a:endParaRPr>
        </a:p>
      </xdr:txBody>
    </xdr:sp>
    <xdr:clientData/>
  </xdr:twoCellAnchor>
  <xdr:twoCellAnchor>
    <xdr:from>
      <xdr:col>4</xdr:col>
      <xdr:colOff>1092198</xdr:colOff>
      <xdr:row>44</xdr:row>
      <xdr:rowOff>129719</xdr:rowOff>
    </xdr:from>
    <xdr:to>
      <xdr:col>4</xdr:col>
      <xdr:colOff>1272198</xdr:colOff>
      <xdr:row>44</xdr:row>
      <xdr:rowOff>309719</xdr:rowOff>
    </xdr:to>
    <xdr:sp macro="" textlink="Parameters!B17">
      <xdr:nvSpPr>
        <xdr:cNvPr id="22" name="Rectangle 21">
          <a:extLst>
            <a:ext uri="{FF2B5EF4-FFF2-40B4-BE49-F238E27FC236}">
              <a16:creationId xmlns:a16="http://schemas.microsoft.com/office/drawing/2014/main" id="{00000000-0008-0000-1000-000016000000}"/>
            </a:ext>
          </a:extLst>
        </xdr:cNvPr>
        <xdr:cNvSpPr/>
      </xdr:nvSpPr>
      <xdr:spPr>
        <a:xfrm>
          <a:off x="6117769" y="14181362"/>
          <a:ext cx="180000" cy="180000"/>
        </a:xfrm>
        <a:prstGeom prst="rect">
          <a:avLst/>
        </a:prstGeom>
        <a:solidFill>
          <a:schemeClr val="bg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C6649E6B-A329-4F57-8B60-AB99E2ED6461}" type="TxLink">
            <a:rPr lang="en-US" sz="1200" b="0" i="0" u="none" strike="noStrike" dirty="0" err="1" smtClean="0">
              <a:solidFill>
                <a:srgbClr val="0058B1"/>
              </a:solidFill>
              <a:latin typeface="Verdana"/>
              <a:ea typeface="Verdana"/>
            </a:rPr>
            <a:pPr algn="l"/>
            <a:t>Kypsyystaso 3</a:t>
          </a:fld>
          <a:endParaRPr lang="fi-FI" sz="1100" dirty="0" err="1">
            <a:solidFill>
              <a:srgbClr val="0058B1"/>
            </a:solidFill>
            <a:latin typeface="+mj-lt"/>
          </a:endParaRPr>
        </a:p>
      </xdr:txBody>
    </xdr:sp>
    <xdr:clientData/>
  </xdr:twoCellAnchor>
  <xdr:twoCellAnchor>
    <xdr:from>
      <xdr:col>3</xdr:col>
      <xdr:colOff>3565071</xdr:colOff>
      <xdr:row>7</xdr:row>
      <xdr:rowOff>142416</xdr:rowOff>
    </xdr:from>
    <xdr:to>
      <xdr:col>3</xdr:col>
      <xdr:colOff>3745071</xdr:colOff>
      <xdr:row>7</xdr:row>
      <xdr:rowOff>322416</xdr:rowOff>
    </xdr:to>
    <xdr:sp macro="" textlink="Parameters!B11">
      <xdr:nvSpPr>
        <xdr:cNvPr id="23" name="Rectangle 22">
          <a:extLst>
            <a:ext uri="{FF2B5EF4-FFF2-40B4-BE49-F238E27FC236}">
              <a16:creationId xmlns:a16="http://schemas.microsoft.com/office/drawing/2014/main" id="{00000000-0008-0000-1000-000017000000}"/>
            </a:ext>
          </a:extLst>
        </xdr:cNvPr>
        <xdr:cNvSpPr/>
      </xdr:nvSpPr>
      <xdr:spPr>
        <a:xfrm>
          <a:off x="4091214" y="5394773"/>
          <a:ext cx="180000" cy="180000"/>
        </a:xfrm>
        <a:prstGeom prst="rect">
          <a:avLst/>
        </a:prstGeom>
        <a:solidFill>
          <a:srgbClr val="0058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EEEF7064-1644-4025-A29A-507DA3849281}" type="TxLink">
            <a:rPr lang="en-US" sz="1100" b="0" i="0" u="none" strike="noStrike" dirty="0" err="1" smtClean="0">
              <a:solidFill>
                <a:srgbClr val="0058B1"/>
              </a:solidFill>
              <a:latin typeface="Verdana"/>
              <a:ea typeface="Verdana"/>
            </a:rPr>
            <a:pPr algn="l"/>
            <a:t>Organisaation nykytila</a:t>
          </a:fld>
          <a:endParaRPr lang="fi-FI" sz="2000" dirty="0" err="1">
            <a:solidFill>
              <a:srgbClr val="0058B1"/>
            </a:solidFill>
            <a:latin typeface="+mj-lt"/>
          </a:endParaRPr>
        </a:p>
      </xdr:txBody>
    </xdr:sp>
    <xdr:clientData/>
  </xdr:twoCellAnchor>
  <xdr:twoCellAnchor>
    <xdr:from>
      <xdr:col>5</xdr:col>
      <xdr:colOff>429076</xdr:colOff>
      <xdr:row>7</xdr:row>
      <xdr:rowOff>142416</xdr:rowOff>
    </xdr:from>
    <xdr:to>
      <xdr:col>6</xdr:col>
      <xdr:colOff>110147</xdr:colOff>
      <xdr:row>7</xdr:row>
      <xdr:rowOff>322416</xdr:rowOff>
    </xdr:to>
    <xdr:sp macro="" textlink="Parameters!B12">
      <xdr:nvSpPr>
        <xdr:cNvPr id="24" name="Rectangle 23">
          <a:extLst>
            <a:ext uri="{FF2B5EF4-FFF2-40B4-BE49-F238E27FC236}">
              <a16:creationId xmlns:a16="http://schemas.microsoft.com/office/drawing/2014/main" id="{00000000-0008-0000-1000-000018000000}"/>
            </a:ext>
          </a:extLst>
        </xdr:cNvPr>
        <xdr:cNvSpPr/>
      </xdr:nvSpPr>
      <xdr:spPr>
        <a:xfrm>
          <a:off x="6842576" y="5394773"/>
          <a:ext cx="180000" cy="180000"/>
        </a:xfrm>
        <a:prstGeom prst="rect">
          <a:avLst/>
        </a:prstGeom>
        <a:solidFill>
          <a:schemeClr val="bg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0BF44093-533C-47FD-8E21-4107FA9DC163}" type="TxLink">
            <a:rPr lang="en-US" sz="1100" b="0" i="0" u="none" strike="noStrike" dirty="0" err="1" smtClean="0">
              <a:solidFill>
                <a:srgbClr val="0058B1"/>
              </a:solidFill>
              <a:latin typeface="Verdana"/>
              <a:ea typeface="Verdana"/>
            </a:rPr>
            <a:pPr algn="l"/>
            <a:t>Organisaation edellinen arviointi</a:t>
          </a:fld>
          <a:endParaRPr lang="fi-FI" sz="2000" dirty="0" err="1">
            <a:solidFill>
              <a:srgbClr val="0058B1"/>
            </a:solidFill>
            <a:latin typeface="+mj-lt"/>
          </a:endParaRPr>
        </a:p>
      </xdr:txBody>
    </xdr:sp>
    <xdr:clientData/>
  </xdr:twoCellAnchor>
  <xdr:twoCellAnchor>
    <xdr:from>
      <xdr:col>6</xdr:col>
      <xdr:colOff>3225801</xdr:colOff>
      <xdr:row>7</xdr:row>
      <xdr:rowOff>142416</xdr:rowOff>
    </xdr:from>
    <xdr:to>
      <xdr:col>6</xdr:col>
      <xdr:colOff>3405801</xdr:colOff>
      <xdr:row>7</xdr:row>
      <xdr:rowOff>322416</xdr:rowOff>
    </xdr:to>
    <xdr:sp macro="" textlink="Parameters!B13">
      <xdr:nvSpPr>
        <xdr:cNvPr id="25" name="Rectangle 24">
          <a:extLst>
            <a:ext uri="{FF2B5EF4-FFF2-40B4-BE49-F238E27FC236}">
              <a16:creationId xmlns:a16="http://schemas.microsoft.com/office/drawing/2014/main" id="{00000000-0008-0000-1000-000019000000}"/>
            </a:ext>
          </a:extLst>
        </xdr:cNvPr>
        <xdr:cNvSpPr/>
      </xdr:nvSpPr>
      <xdr:spPr>
        <a:xfrm>
          <a:off x="10138230" y="5394773"/>
          <a:ext cx="180000" cy="18000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D0E14ED9-5FE7-42BC-A5F3-0B2E4847617D}" type="TxLink">
            <a:rPr lang="en-US" sz="1100" b="0" i="0" u="none" strike="noStrike" dirty="0" err="1" smtClean="0">
              <a:solidFill>
                <a:srgbClr val="0058B1"/>
              </a:solidFill>
              <a:latin typeface="Verdana"/>
              <a:ea typeface="Verdana"/>
            </a:rPr>
            <a:pPr algn="l"/>
            <a:t>Referenssiryhmän keskiarvo</a:t>
          </a:fld>
          <a:endParaRPr lang="fi-FI" sz="2000" dirty="0" err="1">
            <a:solidFill>
              <a:srgbClr val="0058B1"/>
            </a:solidFill>
            <a:latin typeface="+mj-lt"/>
          </a:endParaRPr>
        </a:p>
      </xdr:txBody>
    </xdr:sp>
    <xdr:clientData/>
  </xdr:twoCellAnchor>
  <xdr:twoCellAnchor>
    <xdr:from>
      <xdr:col>7</xdr:col>
      <xdr:colOff>1152075</xdr:colOff>
      <xdr:row>6</xdr:row>
      <xdr:rowOff>2645225</xdr:rowOff>
    </xdr:from>
    <xdr:to>
      <xdr:col>8</xdr:col>
      <xdr:colOff>124146</xdr:colOff>
      <xdr:row>6</xdr:row>
      <xdr:rowOff>3005225</xdr:rowOff>
    </xdr:to>
    <xdr:sp macro="" textlink="">
      <xdr:nvSpPr>
        <xdr:cNvPr id="12" name="Rectangle 11">
          <a:extLst>
            <a:ext uri="{FF2B5EF4-FFF2-40B4-BE49-F238E27FC236}">
              <a16:creationId xmlns:a16="http://schemas.microsoft.com/office/drawing/2014/main" id="{00000000-0008-0000-1000-00000C000000}"/>
            </a:ext>
          </a:extLst>
        </xdr:cNvPr>
        <xdr:cNvSpPr/>
      </xdr:nvSpPr>
      <xdr:spPr>
        <a:xfrm>
          <a:off x="12563932" y="4214582"/>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a:solidFill>
                <a:schemeClr val="tx1">
                  <a:lumMod val="50000"/>
                  <a:lumOff val="50000"/>
                </a:schemeClr>
              </a:solidFill>
              <a:latin typeface="+mj-lt"/>
            </a:rPr>
            <a:t>0</a:t>
          </a:r>
        </a:p>
      </xdr:txBody>
    </xdr:sp>
    <xdr:clientData/>
  </xdr:twoCellAnchor>
  <xdr:twoCellAnchor>
    <xdr:from>
      <xdr:col>7</xdr:col>
      <xdr:colOff>1152075</xdr:colOff>
      <xdr:row>6</xdr:row>
      <xdr:rowOff>1727196</xdr:rowOff>
    </xdr:from>
    <xdr:to>
      <xdr:col>8</xdr:col>
      <xdr:colOff>124146</xdr:colOff>
      <xdr:row>6</xdr:row>
      <xdr:rowOff>2087196</xdr:rowOff>
    </xdr:to>
    <xdr:sp macro="" textlink="">
      <xdr:nvSpPr>
        <xdr:cNvPr id="13" name="Rectangle 12">
          <a:extLst>
            <a:ext uri="{FF2B5EF4-FFF2-40B4-BE49-F238E27FC236}">
              <a16:creationId xmlns:a16="http://schemas.microsoft.com/office/drawing/2014/main" id="{00000000-0008-0000-1000-00000D000000}"/>
            </a:ext>
          </a:extLst>
        </xdr:cNvPr>
        <xdr:cNvSpPr/>
      </xdr:nvSpPr>
      <xdr:spPr>
        <a:xfrm>
          <a:off x="12563932" y="3296553"/>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a:solidFill>
                <a:schemeClr val="tx1">
                  <a:lumMod val="50000"/>
                  <a:lumOff val="50000"/>
                </a:schemeClr>
              </a:solidFill>
              <a:latin typeface="+mj-lt"/>
            </a:rPr>
            <a:t>1</a:t>
          </a:r>
        </a:p>
      </xdr:txBody>
    </xdr:sp>
    <xdr:clientData/>
  </xdr:twoCellAnchor>
  <xdr:twoCellAnchor>
    <xdr:from>
      <xdr:col>7</xdr:col>
      <xdr:colOff>1152075</xdr:colOff>
      <xdr:row>6</xdr:row>
      <xdr:rowOff>754739</xdr:rowOff>
    </xdr:from>
    <xdr:to>
      <xdr:col>8</xdr:col>
      <xdr:colOff>124146</xdr:colOff>
      <xdr:row>6</xdr:row>
      <xdr:rowOff>1114739</xdr:rowOff>
    </xdr:to>
    <xdr:sp macro="" textlink="">
      <xdr:nvSpPr>
        <xdr:cNvPr id="14" name="Rectangle 13">
          <a:extLst>
            <a:ext uri="{FF2B5EF4-FFF2-40B4-BE49-F238E27FC236}">
              <a16:creationId xmlns:a16="http://schemas.microsoft.com/office/drawing/2014/main" id="{00000000-0008-0000-1000-00000E000000}"/>
            </a:ext>
          </a:extLst>
        </xdr:cNvPr>
        <xdr:cNvSpPr/>
      </xdr:nvSpPr>
      <xdr:spPr>
        <a:xfrm>
          <a:off x="12563932" y="2324096"/>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a:solidFill>
                <a:schemeClr val="tx1">
                  <a:lumMod val="50000"/>
                  <a:lumOff val="50000"/>
                </a:schemeClr>
              </a:solidFill>
              <a:latin typeface="+mj-lt"/>
            </a:rPr>
            <a:t>2</a:t>
          </a:r>
        </a:p>
      </xdr:txBody>
    </xdr:sp>
    <xdr:clientData/>
  </xdr:twoCellAnchor>
  <xdr:twoCellAnchor>
    <xdr:from>
      <xdr:col>7</xdr:col>
      <xdr:colOff>1152075</xdr:colOff>
      <xdr:row>6</xdr:row>
      <xdr:rowOff>54426</xdr:rowOff>
    </xdr:from>
    <xdr:to>
      <xdr:col>8</xdr:col>
      <xdr:colOff>124146</xdr:colOff>
      <xdr:row>6</xdr:row>
      <xdr:rowOff>414426</xdr:rowOff>
    </xdr:to>
    <xdr:sp macro="" textlink="">
      <xdr:nvSpPr>
        <xdr:cNvPr id="16" name="Rectangle 15">
          <a:extLst>
            <a:ext uri="{FF2B5EF4-FFF2-40B4-BE49-F238E27FC236}">
              <a16:creationId xmlns:a16="http://schemas.microsoft.com/office/drawing/2014/main" id="{00000000-0008-0000-1000-000010000000}"/>
            </a:ext>
          </a:extLst>
        </xdr:cNvPr>
        <xdr:cNvSpPr/>
      </xdr:nvSpPr>
      <xdr:spPr>
        <a:xfrm>
          <a:off x="12563932" y="1623783"/>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a:solidFill>
                <a:schemeClr val="tx1">
                  <a:lumMod val="50000"/>
                  <a:lumOff val="50000"/>
                </a:schemeClr>
              </a:solidFill>
              <a:latin typeface="+mj-lt"/>
            </a:rPr>
            <a:t>3</a:t>
          </a:r>
        </a:p>
      </xdr:txBody>
    </xdr:sp>
    <xdr:clientData/>
  </xdr:twoCellAnchor>
  <xdr:twoCellAnchor editAs="oneCell">
    <xdr:from>
      <xdr:col>7</xdr:col>
      <xdr:colOff>47625</xdr:colOff>
      <xdr:row>1</xdr:row>
      <xdr:rowOff>198437</xdr:rowOff>
    </xdr:from>
    <xdr:to>
      <xdr:col>8</xdr:col>
      <xdr:colOff>172857</xdr:colOff>
      <xdr:row>3</xdr:row>
      <xdr:rowOff>243008</xdr:rowOff>
    </xdr:to>
    <xdr:pic>
      <xdr:nvPicPr>
        <xdr:cNvPr id="17" name="Picture 16">
          <a:extLst>
            <a:ext uri="{FF2B5EF4-FFF2-40B4-BE49-F238E27FC236}">
              <a16:creationId xmlns:a16="http://schemas.microsoft.com/office/drawing/2014/main" id="{580C77B4-E54A-4150-8E9D-29457487C2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10875" y="365125"/>
          <a:ext cx="1434920" cy="5049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611188</xdr:colOff>
      <xdr:row>1</xdr:row>
      <xdr:rowOff>150812</xdr:rowOff>
    </xdr:from>
    <xdr:to>
      <xdr:col>16</xdr:col>
      <xdr:colOff>284618</xdr:colOff>
      <xdr:row>3</xdr:row>
      <xdr:rowOff>210623</xdr:rowOff>
    </xdr:to>
    <xdr:pic>
      <xdr:nvPicPr>
        <xdr:cNvPr id="4" name="Picture 3">
          <a:extLst>
            <a:ext uri="{FF2B5EF4-FFF2-40B4-BE49-F238E27FC236}">
              <a16:creationId xmlns:a16="http://schemas.microsoft.com/office/drawing/2014/main" id="{47A56EF3-98BA-47CE-AE3E-CD410557B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1438" y="317500"/>
          <a:ext cx="1434920" cy="5049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71437</xdr:colOff>
      <xdr:row>1</xdr:row>
      <xdr:rowOff>142874</xdr:rowOff>
    </xdr:from>
    <xdr:to>
      <xdr:col>8</xdr:col>
      <xdr:colOff>196669</xdr:colOff>
      <xdr:row>3</xdr:row>
      <xdr:rowOff>189985</xdr:rowOff>
    </xdr:to>
    <xdr:pic>
      <xdr:nvPicPr>
        <xdr:cNvPr id="4" name="Picture 3">
          <a:extLst>
            <a:ext uri="{FF2B5EF4-FFF2-40B4-BE49-F238E27FC236}">
              <a16:creationId xmlns:a16="http://schemas.microsoft.com/office/drawing/2014/main" id="{D928362F-1C88-4E2C-A717-8A1F64DB89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34687" y="309562"/>
          <a:ext cx="1434920" cy="5074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97789</xdr:colOff>
      <xdr:row>1</xdr:row>
      <xdr:rowOff>117791</xdr:rowOff>
    </xdr:from>
    <xdr:to>
      <xdr:col>14</xdr:col>
      <xdr:colOff>81734</xdr:colOff>
      <xdr:row>3</xdr:row>
      <xdr:rowOff>62985</xdr:rowOff>
    </xdr:to>
    <xdr:pic>
      <xdr:nvPicPr>
        <xdr:cNvPr id="2" name="Picture 1">
          <a:extLst>
            <a:ext uri="{FF2B5EF4-FFF2-40B4-BE49-F238E27FC236}">
              <a16:creationId xmlns:a16="http://schemas.microsoft.com/office/drawing/2014/main" id="{84E8B122-9AFD-4308-A297-E0170F8A2D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6102" y="284479"/>
          <a:ext cx="1428570" cy="5087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J20:K31" totalsRowShown="0" headerRowDxfId="70" dataDxfId="68" headerRowBorderDxfId="69" tableBorderDxfId="67">
  <autoFilter ref="J20:K31" xr:uid="{00000000-0009-0000-0100-000002000000}"/>
  <tableColumns count="2">
    <tableColumn id="1" xr3:uid="{00000000-0010-0000-0300-000001000000}" name="(ENG) Domain" dataDxfId="66"/>
    <tableColumn id="2" xr3:uid="{00000000-0010-0000-0300-000002000000}" name="(ENG) Answer" dataDxfId="65"/>
  </tableColumns>
  <tableStyleInfo name="TableStyleMedium2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ExportKTK" displayName="ExportKTK" ref="A5:B464" totalsRowShown="0" headerRowDxfId="75" dataDxfId="74" tableBorderDxfId="73">
  <autoFilter ref="A5:B464" xr:uid="{00000000-0009-0000-0100-000009000000}"/>
  <tableColumns count="2">
    <tableColumn id="1" xr3:uid="{00000000-0010-0000-0200-000001000000}" name="Practice" dataDxfId="72"/>
    <tableColumn id="2" xr3:uid="{00000000-0010-0000-0200-000002000000}" name="Answer" dataDxfId="7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7CD1749-580F-450C-B1FB-E3A14DF7ED2C}" name="Table2612" displayName="Table2612" ref="C11:H471" totalsRowShown="0" headerRowDxfId="9" dataDxfId="7" headerRowBorderDxfId="8" tableBorderDxfId="6">
  <autoFilter ref="C11:H471" xr:uid="{00000000-0009-0000-0100-000005000000}"/>
  <tableColumns count="6">
    <tableColumn id="1" xr3:uid="{0F428C65-1888-4BFA-BE51-C0E856ADA168}" name="(FIN) Käytäntö" dataDxfId="5"/>
    <tableColumn id="2" xr3:uid="{7C28F9C7-3A9C-4D67-B713-493C01D2D620}" name="MIL" dataDxfId="4"/>
    <tableColumn id="3" xr3:uid="{84E9190D-F3AB-44C7-97C3-4FC338E39FCF}" name="Käytäntö" dataDxfId="3"/>
    <tableColumn id="5" xr3:uid="{BC6B08EE-6088-412D-BE40-0CCE348DEC72}" name="Valinta" dataDxfId="2"/>
    <tableColumn id="6" xr3:uid="{FE33E059-7CBA-4B84-9C3E-D9051A0FB47F}" name="Kommentti" dataDxfId="1"/>
    <tableColumn id="4" xr3:uid="{7245F4BA-DD01-4584-AB1D-86BADA0F27C6}" name="Kommentti 2" dataDxfId="0"/>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4" displayName="Table4" ref="M20:N31" totalsRowShown="0" headerRowDxfId="64" dataDxfId="62" headerRowBorderDxfId="63" tableBorderDxfId="61">
  <autoFilter ref="M20:N31" xr:uid="{00000000-0009-0000-0100-000003000000}"/>
  <tableColumns count="2">
    <tableColumn id="1" xr3:uid="{00000000-0010-0000-0400-000001000000}" name="(ENG) Domain" dataDxfId="60"/>
    <tableColumn id="2" xr3:uid="{00000000-0010-0000-0400-000002000000}" name="(ENG) Answer" dataDxfId="59"/>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26" displayName="Table26" ref="C11:H470" totalsRowShown="0" headerRowDxfId="58" dataDxfId="56" headerRowBorderDxfId="57" tableBorderDxfId="55">
  <autoFilter ref="C11:H470" xr:uid="{00000000-0009-0000-0100-000005000000}"/>
  <tableColumns count="6">
    <tableColumn id="1" xr3:uid="{00000000-0010-0000-0500-000001000000}" name="(FIN) Käytäntö" dataDxfId="54"/>
    <tableColumn id="2" xr3:uid="{00000000-0010-0000-0500-000002000000}" name="(FIN) Vastaus" dataDxfId="53"/>
    <tableColumn id="3" xr3:uid="{00000000-0010-0000-0500-000003000000}" name="(FIN) Kommentit" dataDxfId="52"/>
    <tableColumn id="5" xr3:uid="{00000000-0010-0000-0500-000005000000}" name="(FIN) Sisäinen viittaus" dataDxfId="51"/>
    <tableColumn id="6" xr3:uid="{00000000-0010-0000-0500-000006000000}" name="(FIN) Ulkoinen viittaus" dataDxfId="50"/>
    <tableColumn id="4" xr3:uid="{00000000-0010-0000-0500-000004000000}" name="(FIN) Kehityskohde" dataDxfId="49"/>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27" displayName="Table27" ref="J11:K16" totalsRowShown="0" headerRowDxfId="48" dataDxfId="46" headerRowBorderDxfId="47" tableBorderDxfId="45">
  <autoFilter ref="J11:K16" xr:uid="{00000000-0009-0000-0100-000006000000}"/>
  <tableColumns count="2">
    <tableColumn id="1" xr3:uid="{00000000-0010-0000-0600-000001000000}" name="(ENG) Domain" dataDxfId="44"/>
    <tableColumn id="2" xr3:uid="{00000000-0010-0000-0600-000002000000}" name="(ENG) Answer" dataDxfId="43"/>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278" displayName="Table278" ref="M11:N16" totalsRowShown="0" headerRowDxfId="42" dataDxfId="40" headerRowBorderDxfId="41" tableBorderDxfId="39">
  <autoFilter ref="M11:N16" xr:uid="{00000000-0009-0000-0100-000007000000}"/>
  <tableColumns count="2">
    <tableColumn id="1" xr3:uid="{00000000-0010-0000-0700-000001000000}" name="(ENG) Domain" dataDxfId="38"/>
    <tableColumn id="2" xr3:uid="{00000000-0010-0000-0700-000002000000}" name="(ENG) Answer" dataDxfId="37"/>
  </tableColumns>
  <tableStyleInfo name="TableStyleMedium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3722AF-9503-4DEB-95BC-BB272C64B934}" name="Table272" displayName="Table272" ref="J35:K41" totalsRowShown="0" headerRowDxfId="36" dataDxfId="34" headerRowBorderDxfId="35" tableBorderDxfId="33">
  <autoFilter ref="J35:K41" xr:uid="{AD3722AF-9503-4DEB-95BC-BB272C64B934}"/>
  <tableColumns count="2">
    <tableColumn id="1" xr3:uid="{4099374E-F46B-415A-9457-0FB0CE11F02F}" name="(ENG) Domain" dataDxfId="32"/>
    <tableColumn id="2" xr3:uid="{EB637047-A36E-42D9-96EA-C91EEE081E1C}" name="(ENG) Answer" dataDxfId="31"/>
  </tableColumns>
  <tableStyleInfo name="TableStyleMedium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81098A-82B8-4A15-972F-B9E442D54D7B}" name="Table2785" displayName="Table2785" ref="M35:N41" totalsRowShown="0" headerRowDxfId="30" dataDxfId="28" headerRowBorderDxfId="29" tableBorderDxfId="27">
  <autoFilter ref="M35:N41" xr:uid="{A581098A-82B8-4A15-972F-B9E442D54D7B}"/>
  <tableColumns count="2">
    <tableColumn id="1" xr3:uid="{343EB953-2C1F-4FBC-B73B-CD917E7B6DA0}" name="(ENG) Domain" dataDxfId="26"/>
    <tableColumn id="2" xr3:uid="{3CF1C0E7-88E2-45C0-8ACD-D6EFF73FD207}" name="(ENG) Answer" dataDxfId="25" dataCellStyle="Percent"/>
  </tableColumns>
  <tableStyleInfo name="TableStyleMedium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1628" displayName="Table1628" ref="G9:L468" totalsRowShown="0" headerRowDxfId="89" dataDxfId="88" tableBorderDxfId="87">
  <autoFilter ref="G9:L468" xr:uid="{00000000-0009-0000-0100-00001B000000}"/>
  <tableColumns count="6">
    <tableColumn id="1" xr3:uid="{00000000-0010-0000-0000-000001000000}" name="Practice" dataDxfId="86"/>
    <tableColumn id="2" xr3:uid="{00000000-0010-0000-0000-000002000000}" name="Answer" dataDxfId="85"/>
    <tableColumn id="3" xr3:uid="{00000000-0010-0000-0000-000003000000}" name="Comment" dataDxfId="84"/>
    <tableColumn id="4" xr3:uid="{00000000-0010-0000-0000-000004000000}" name="Int_reference" dataDxfId="83"/>
    <tableColumn id="5" xr3:uid="{00000000-0010-0000-0000-000005000000}" name="Ext_reference" dataDxfId="82"/>
    <tableColumn id="6" xr3:uid="{00000000-0010-0000-0000-000006000000}" name="Development" dataDxfId="81"/>
  </tableColumns>
  <tableStyleInfo name="TableStyleLight13"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1000000}" name="Table29" displayName="Table29" ref="D9:E468" totalsRowShown="0" headerRowDxfId="80" dataDxfId="79" tableBorderDxfId="78">
  <autoFilter ref="D9:E468" xr:uid="{00000000-0009-0000-0100-00001D000000}"/>
  <tableColumns count="2">
    <tableColumn id="1" xr3:uid="{00000000-0010-0000-0100-000001000000}" name="Practice" dataDxfId="77"/>
    <tableColumn id="2" xr3:uid="{00000000-0010-0000-0100-000002000000}" name="Answer" dataDxfId="76"/>
  </tableColumns>
  <tableStyleInfo showFirstColumn="0" showLastColumn="0" showRowStripes="1" showColumnStripes="0"/>
</table>
</file>

<file path=xl/theme/theme1.xml><?xml version="1.0" encoding="utf-8"?>
<a:theme xmlns:a="http://schemas.openxmlformats.org/drawingml/2006/main" name="A) Traficom 1 su">
  <a:themeElements>
    <a:clrScheme name="Traficom">
      <a:dk1>
        <a:sysClr val="windowText" lastClr="000000"/>
      </a:dk1>
      <a:lt1>
        <a:sysClr val="window" lastClr="FFFFFF"/>
      </a:lt1>
      <a:dk2>
        <a:srgbClr val="018285"/>
      </a:dk2>
      <a:lt2>
        <a:srgbClr val="1C6BBA"/>
      </a:lt2>
      <a:accent1>
        <a:srgbClr val="00AEB2"/>
      </a:accent1>
      <a:accent2>
        <a:srgbClr val="018285"/>
      </a:accent2>
      <a:accent3>
        <a:srgbClr val="81D600"/>
      </a:accent3>
      <a:accent4>
        <a:srgbClr val="EC017F"/>
      </a:accent4>
      <a:accent5>
        <a:srgbClr val="0058B1"/>
      </a:accent5>
      <a:accent6>
        <a:srgbClr val="159637"/>
      </a:accent6>
      <a:hlink>
        <a:srgbClr val="0563C1"/>
      </a:hlink>
      <a:folHlink>
        <a:srgbClr val="954F72"/>
      </a:folHlink>
    </a:clrScheme>
    <a:fontScheme name="Mukautettu 1">
      <a:majorFont>
        <a:latin typeface="Verdana"/>
        <a:ea typeface=""/>
        <a:cs typeface=""/>
      </a:majorFont>
      <a:minorFont>
        <a:latin typeface="Verdana"/>
        <a:ea typeface=""/>
        <a:cs typeface=""/>
      </a:minorFont>
    </a:fontScheme>
    <a:fmtScheme name="Office-tee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AEB2"/>
        </a:solidFill>
        <a:ln>
          <a:solidFill>
            <a:srgbClr val="00AEB2"/>
          </a:solidFill>
        </a:ln>
      </a:spPr>
      <a:bodyPr rtlCol="0" anchor="t"/>
      <a:lstStyle>
        <a:defPPr algn="ctr">
          <a:defRPr dirty="0" err="1" smtClean="0">
            <a:solidFill>
              <a:schemeClr val="bg1"/>
            </a:solidFill>
            <a:latin typeface="+mj-lt"/>
          </a:defRPr>
        </a:defPPr>
      </a:lstStyle>
      <a:style>
        <a:lnRef idx="2">
          <a:schemeClr val="accent1">
            <a:shade val="50000"/>
          </a:schemeClr>
        </a:lnRef>
        <a:fillRef idx="1">
          <a:schemeClr val="accent1"/>
        </a:fillRef>
        <a:effectRef idx="0">
          <a:schemeClr val="accent1"/>
        </a:effectRef>
        <a:fontRef idx="minor">
          <a:schemeClr val="lt1"/>
        </a:fontRef>
      </a:style>
    </a:spDef>
    <a:lnDef>
      <a:spPr>
        <a:ln w="31750">
          <a:solidFill>
            <a:srgbClr val="00AEB2"/>
          </a:solidFill>
        </a:ln>
      </a:spPr>
      <a:bodyPr/>
      <a:lstStyle/>
      <a:style>
        <a:lnRef idx="1">
          <a:schemeClr val="accent1"/>
        </a:lnRef>
        <a:fillRef idx="0">
          <a:schemeClr val="accent1"/>
        </a:fillRef>
        <a:effectRef idx="0">
          <a:schemeClr val="accent1"/>
        </a:effectRef>
        <a:fontRef idx="minor">
          <a:schemeClr val="tx1"/>
        </a:fontRef>
      </a:style>
    </a:lnDef>
    <a:txDef>
      <a:spPr>
        <a:solidFill>
          <a:srgbClr val="00AEB2"/>
        </a:solidFill>
      </a:spPr>
      <a:bodyPr wrap="none" rtlCol="0">
        <a:spAutoFit/>
      </a:bodyPr>
      <a:lstStyle>
        <a:defPPr algn="l">
          <a:defRPr dirty="0" err="1" smtClean="0">
            <a:solidFill>
              <a:schemeClr val="bg1"/>
            </a:solidFill>
          </a:defRPr>
        </a:defPPr>
      </a:lstStyle>
    </a:txDef>
  </a:objectDefaults>
  <a:extraClrSchemeLst/>
  <a:custClrLst>
    <a:custClr name="Traficom 1">
      <a:srgbClr val="00AEB2"/>
    </a:custClr>
    <a:custClr name="Traficom 2">
      <a:srgbClr val="018285"/>
    </a:custClr>
    <a:custClr name="Traficom 3">
      <a:srgbClr val="0058B1"/>
    </a:custClr>
    <a:custClr name="Traficom 4">
      <a:srgbClr val="159637"/>
    </a:custClr>
    <a:custClr name="Traficom 5">
      <a:srgbClr val="81D600"/>
    </a:custClr>
    <a:custClr name="Traficom 6">
      <a:srgbClr val="009EFF"/>
    </a:custClr>
    <a:custClr name="Traficom 7">
      <a:srgbClr val="0066CC"/>
    </a:custClr>
    <a:custClr name="Traficom 8">
      <a:srgbClr val="EC017F"/>
    </a:custClr>
    <a:custClr name="Traficom 9">
      <a:srgbClr val="E90008"/>
    </a:custClr>
    <a:custClr name="Traficom 10">
      <a:srgbClr val="FF7D00"/>
    </a:custClr>
    <a:custClr name="Traficom 11">
      <a:srgbClr val="FFD400"/>
    </a:custClr>
    <a:custClr name="Traficom 12">
      <a:srgbClr val="056805"/>
    </a:custClr>
    <a:custClr name="Traficom 13">
      <a:srgbClr val="026273"/>
    </a:custClr>
    <a:custClr name="Traficom 14">
      <a:srgbClr val="002C74"/>
    </a:custClr>
    <a:custClr name="Traficom 15">
      <a:srgbClr val="820084"/>
    </a:custClr>
    <a:custClr name="Traficom 16">
      <a:srgbClr val="9E003B"/>
    </a:custClr>
  </a:custClrLst>
  <a:extLst>
    <a:ext uri="{05A4C25C-085E-4340-85A3-A5531E510DB2}">
      <thm15:themeFamily xmlns:thm15="http://schemas.microsoft.com/office/thememl/2012/main" name="A) Traficom 1 su" id="{417F7FBC-8D82-49A1-8EC6-4B6731C85255}" vid="{FB2437AC-8BEC-40D3-B6CF-A3569723B9A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3.xml"/><Relationship Id="rId1" Type="http://schemas.openxmlformats.org/officeDocument/2006/relationships/printerSettings" Target="../printerSettings/printerSettings20.bin"/><Relationship Id="rId4" Type="http://schemas.openxmlformats.org/officeDocument/2006/relationships/table" Target="../tables/table9.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ww.nccoe.nist.gov/sites/default/files/2023-03/DOE-C2M2V2_1-CSF-mapping.xlsx" TargetMode="External"/><Relationship Id="rId1" Type="http://schemas.openxmlformats.org/officeDocument/2006/relationships/hyperlink" Target="https://energy.gov/c2m2"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theme="0"/>
  </sheetPr>
  <dimension ref="A1:G50"/>
  <sheetViews>
    <sheetView tabSelected="1" workbookViewId="0"/>
  </sheetViews>
  <sheetFormatPr defaultRowHeight="13.8" x14ac:dyDescent="0.25"/>
  <cols>
    <col min="1" max="1" width="8.7265625" style="397"/>
    <col min="2" max="2" width="3.26953125" style="397" customWidth="1"/>
    <col min="3" max="3" width="12.54296875" style="397" customWidth="1"/>
    <col min="4" max="4" width="10.26953125" style="397" customWidth="1"/>
    <col min="5" max="5" width="56.08984375" style="397" customWidth="1"/>
    <col min="6" max="6" width="2.08984375" style="397" customWidth="1"/>
    <col min="7" max="16384" width="8.7265625" style="397"/>
  </cols>
  <sheetData>
    <row r="1" spans="1:7" x14ac:dyDescent="0.25">
      <c r="A1" s="134"/>
      <c r="B1" s="134"/>
      <c r="C1" s="134"/>
      <c r="D1" s="134"/>
      <c r="E1" s="134"/>
      <c r="F1" s="134"/>
      <c r="G1" s="134"/>
    </row>
    <row r="2" spans="1:7" x14ac:dyDescent="0.25">
      <c r="A2" s="251"/>
      <c r="B2" s="511"/>
      <c r="C2" s="512" t="s">
        <v>1892</v>
      </c>
      <c r="D2" s="512" t="s">
        <v>1893</v>
      </c>
      <c r="E2" s="512" t="s">
        <v>1894</v>
      </c>
      <c r="F2" s="513"/>
      <c r="G2" s="251"/>
    </row>
    <row r="3" spans="1:7" ht="14.4" thickBot="1" x14ac:dyDescent="0.3">
      <c r="A3" s="134"/>
      <c r="B3" s="574"/>
      <c r="C3" s="575" t="s">
        <v>2516</v>
      </c>
      <c r="D3" s="575"/>
      <c r="E3" s="575"/>
      <c r="F3" s="576"/>
      <c r="G3" s="134"/>
    </row>
    <row r="4" spans="1:7" x14ac:dyDescent="0.25">
      <c r="A4" s="165"/>
      <c r="B4" s="514"/>
      <c r="C4" s="671"/>
      <c r="D4" s="671"/>
      <c r="E4" s="671"/>
      <c r="F4" s="515"/>
      <c r="G4" s="261"/>
    </row>
    <row r="5" spans="1:7" x14ac:dyDescent="0.25">
      <c r="A5" s="165"/>
      <c r="B5" s="514"/>
      <c r="C5" s="1201" t="s">
        <v>3879</v>
      </c>
      <c r="D5" s="1202"/>
      <c r="E5" s="1203"/>
      <c r="F5" s="515"/>
      <c r="G5" s="261"/>
    </row>
    <row r="6" spans="1:7" x14ac:dyDescent="0.25">
      <c r="A6" s="165"/>
      <c r="B6" s="514"/>
      <c r="C6" s="1204"/>
      <c r="D6" s="1205"/>
      <c r="E6" s="1206"/>
      <c r="F6" s="515"/>
      <c r="G6" s="261"/>
    </row>
    <row r="7" spans="1:7" x14ac:dyDescent="0.25">
      <c r="A7" s="165"/>
      <c r="B7" s="514"/>
      <c r="C7" s="1204"/>
      <c r="D7" s="1205"/>
      <c r="E7" s="1206"/>
      <c r="F7" s="515"/>
      <c r="G7" s="261"/>
    </row>
    <row r="8" spans="1:7" x14ac:dyDescent="0.25">
      <c r="A8" s="165"/>
      <c r="B8" s="514"/>
      <c r="C8" s="1204"/>
      <c r="D8" s="1205"/>
      <c r="E8" s="1206"/>
      <c r="F8" s="515"/>
      <c r="G8" s="261"/>
    </row>
    <row r="9" spans="1:7" x14ac:dyDescent="0.25">
      <c r="A9" s="165"/>
      <c r="B9" s="514"/>
      <c r="C9" s="1204"/>
      <c r="D9" s="1205"/>
      <c r="E9" s="1206"/>
      <c r="F9" s="515"/>
      <c r="G9" s="261"/>
    </row>
    <row r="10" spans="1:7" x14ac:dyDescent="0.25">
      <c r="A10" s="165"/>
      <c r="B10" s="514"/>
      <c r="C10" s="1204"/>
      <c r="D10" s="1205"/>
      <c r="E10" s="1206"/>
      <c r="F10" s="515"/>
      <c r="G10" s="261"/>
    </row>
    <row r="11" spans="1:7" x14ac:dyDescent="0.25">
      <c r="A11" s="165"/>
      <c r="B11" s="514"/>
      <c r="C11" s="1204"/>
      <c r="D11" s="1205"/>
      <c r="E11" s="1206"/>
      <c r="F11" s="515"/>
      <c r="G11" s="261"/>
    </row>
    <row r="12" spans="1:7" x14ac:dyDescent="0.25">
      <c r="A12" s="165"/>
      <c r="B12" s="514"/>
      <c r="C12" s="1204"/>
      <c r="D12" s="1205"/>
      <c r="E12" s="1206"/>
      <c r="F12" s="515"/>
      <c r="G12" s="261"/>
    </row>
    <row r="13" spans="1:7" x14ac:dyDescent="0.25">
      <c r="A13" s="165"/>
      <c r="B13" s="514"/>
      <c r="C13" s="1204"/>
      <c r="D13" s="1205"/>
      <c r="E13" s="1206"/>
      <c r="F13" s="515"/>
      <c r="G13" s="261"/>
    </row>
    <row r="14" spans="1:7" x14ac:dyDescent="0.25">
      <c r="A14" s="165"/>
      <c r="B14" s="514"/>
      <c r="C14" s="1204"/>
      <c r="D14" s="1205"/>
      <c r="E14" s="1206"/>
      <c r="F14" s="515"/>
      <c r="G14" s="261"/>
    </row>
    <row r="15" spans="1:7" x14ac:dyDescent="0.25">
      <c r="A15" s="165"/>
      <c r="B15" s="514"/>
      <c r="C15" s="1204"/>
      <c r="D15" s="1205"/>
      <c r="E15" s="1206"/>
      <c r="F15" s="515"/>
      <c r="G15" s="261"/>
    </row>
    <row r="16" spans="1:7" x14ac:dyDescent="0.25">
      <c r="A16" s="165"/>
      <c r="B16" s="514"/>
      <c r="C16" s="1204"/>
      <c r="D16" s="1205"/>
      <c r="E16" s="1206"/>
      <c r="F16" s="515"/>
      <c r="G16" s="261"/>
    </row>
    <row r="17" spans="1:7" x14ac:dyDescent="0.25">
      <c r="A17" s="165"/>
      <c r="B17" s="514"/>
      <c r="C17" s="1204"/>
      <c r="D17" s="1205"/>
      <c r="E17" s="1206"/>
      <c r="F17" s="515"/>
      <c r="G17" s="261"/>
    </row>
    <row r="18" spans="1:7" x14ac:dyDescent="0.25">
      <c r="A18" s="165"/>
      <c r="B18" s="514"/>
      <c r="C18" s="1204"/>
      <c r="D18" s="1205"/>
      <c r="E18" s="1206"/>
      <c r="F18" s="515"/>
      <c r="G18" s="261"/>
    </row>
    <row r="19" spans="1:7" x14ac:dyDescent="0.25">
      <c r="A19" s="165"/>
      <c r="B19" s="514"/>
      <c r="C19" s="1204"/>
      <c r="D19" s="1205"/>
      <c r="E19" s="1206"/>
      <c r="F19" s="515"/>
      <c r="G19" s="261"/>
    </row>
    <row r="20" spans="1:7" x14ac:dyDescent="0.25">
      <c r="A20" s="165"/>
      <c r="B20" s="514"/>
      <c r="C20" s="1204"/>
      <c r="D20" s="1205"/>
      <c r="E20" s="1206"/>
      <c r="F20" s="515"/>
      <c r="G20" s="261"/>
    </row>
    <row r="21" spans="1:7" x14ac:dyDescent="0.25">
      <c r="A21" s="165"/>
      <c r="B21" s="514"/>
      <c r="C21" s="1204"/>
      <c r="D21" s="1205"/>
      <c r="E21" s="1206"/>
      <c r="F21" s="515"/>
      <c r="G21" s="261"/>
    </row>
    <row r="22" spans="1:7" x14ac:dyDescent="0.25">
      <c r="A22" s="165"/>
      <c r="B22" s="514"/>
      <c r="C22" s="1204"/>
      <c r="D22" s="1205"/>
      <c r="E22" s="1206"/>
      <c r="F22" s="515"/>
      <c r="G22" s="261"/>
    </row>
    <row r="23" spans="1:7" x14ac:dyDescent="0.25">
      <c r="A23" s="165"/>
      <c r="B23" s="514"/>
      <c r="C23" s="1204"/>
      <c r="D23" s="1205"/>
      <c r="E23" s="1206"/>
      <c r="F23" s="515"/>
      <c r="G23" s="261"/>
    </row>
    <row r="24" spans="1:7" x14ac:dyDescent="0.25">
      <c r="A24" s="165"/>
      <c r="B24" s="514"/>
      <c r="C24" s="1204"/>
      <c r="D24" s="1205"/>
      <c r="E24" s="1206"/>
      <c r="F24" s="515"/>
      <c r="G24" s="261"/>
    </row>
    <row r="25" spans="1:7" x14ac:dyDescent="0.25">
      <c r="A25" s="165"/>
      <c r="B25" s="514"/>
      <c r="C25" s="1204"/>
      <c r="D25" s="1205"/>
      <c r="E25" s="1206"/>
      <c r="F25" s="515"/>
      <c r="G25" s="261"/>
    </row>
    <row r="26" spans="1:7" x14ac:dyDescent="0.25">
      <c r="A26" s="165"/>
      <c r="B26" s="514"/>
      <c r="C26" s="1204"/>
      <c r="D26" s="1205"/>
      <c r="E26" s="1206"/>
      <c r="F26" s="515"/>
      <c r="G26" s="261"/>
    </row>
    <row r="27" spans="1:7" x14ac:dyDescent="0.25">
      <c r="A27" s="165"/>
      <c r="B27" s="514"/>
      <c r="C27" s="1204"/>
      <c r="D27" s="1205"/>
      <c r="E27" s="1206"/>
      <c r="F27" s="515"/>
      <c r="G27" s="261"/>
    </row>
    <row r="28" spans="1:7" x14ac:dyDescent="0.25">
      <c r="A28" s="165"/>
      <c r="B28" s="514"/>
      <c r="C28" s="1204"/>
      <c r="D28" s="1205"/>
      <c r="E28" s="1206"/>
      <c r="F28" s="515"/>
      <c r="G28" s="261"/>
    </row>
    <row r="29" spans="1:7" x14ac:dyDescent="0.25">
      <c r="A29" s="165"/>
      <c r="B29" s="514"/>
      <c r="C29" s="1204"/>
      <c r="D29" s="1205"/>
      <c r="E29" s="1206"/>
      <c r="F29" s="515"/>
      <c r="G29" s="261"/>
    </row>
    <row r="30" spans="1:7" x14ac:dyDescent="0.25">
      <c r="A30" s="165"/>
      <c r="B30" s="514"/>
      <c r="C30" s="1204"/>
      <c r="D30" s="1205"/>
      <c r="E30" s="1206"/>
      <c r="F30" s="515"/>
      <c r="G30" s="261"/>
    </row>
    <row r="31" spans="1:7" x14ac:dyDescent="0.25">
      <c r="A31" s="165"/>
      <c r="B31" s="514"/>
      <c r="C31" s="1204"/>
      <c r="D31" s="1205"/>
      <c r="E31" s="1206"/>
      <c r="F31" s="515"/>
      <c r="G31" s="261"/>
    </row>
    <row r="32" spans="1:7" x14ac:dyDescent="0.25">
      <c r="A32" s="165"/>
      <c r="B32" s="514"/>
      <c r="C32" s="1204"/>
      <c r="D32" s="1205"/>
      <c r="E32" s="1206"/>
      <c r="F32" s="515"/>
      <c r="G32" s="261"/>
    </row>
    <row r="33" spans="1:7" x14ac:dyDescent="0.25">
      <c r="A33" s="165"/>
      <c r="B33" s="514"/>
      <c r="C33" s="1204"/>
      <c r="D33" s="1205"/>
      <c r="E33" s="1206"/>
      <c r="F33" s="515"/>
      <c r="G33" s="261"/>
    </row>
    <row r="34" spans="1:7" x14ac:dyDescent="0.25">
      <c r="A34" s="165"/>
      <c r="B34" s="514"/>
      <c r="C34" s="1204"/>
      <c r="D34" s="1205"/>
      <c r="E34" s="1206"/>
      <c r="F34" s="515"/>
      <c r="G34" s="261"/>
    </row>
    <row r="35" spans="1:7" x14ac:dyDescent="0.25">
      <c r="A35" s="165"/>
      <c r="B35" s="514"/>
      <c r="C35" s="1204"/>
      <c r="D35" s="1205"/>
      <c r="E35" s="1206"/>
      <c r="F35" s="515"/>
      <c r="G35" s="261"/>
    </row>
    <row r="36" spans="1:7" x14ac:dyDescent="0.25">
      <c r="A36" s="165"/>
      <c r="B36" s="514"/>
      <c r="C36" s="1204"/>
      <c r="D36" s="1205"/>
      <c r="E36" s="1206"/>
      <c r="F36" s="515"/>
      <c r="G36" s="261"/>
    </row>
    <row r="37" spans="1:7" x14ac:dyDescent="0.25">
      <c r="A37" s="165"/>
      <c r="B37" s="514"/>
      <c r="C37" s="1204"/>
      <c r="D37" s="1205"/>
      <c r="E37" s="1206"/>
      <c r="F37" s="515"/>
      <c r="G37" s="261"/>
    </row>
    <row r="38" spans="1:7" ht="13.2" customHeight="1" x14ac:dyDescent="0.25">
      <c r="A38" s="521"/>
      <c r="B38" s="522"/>
      <c r="C38" s="1204"/>
      <c r="D38" s="1205"/>
      <c r="E38" s="1206"/>
      <c r="F38" s="523"/>
      <c r="G38" s="524"/>
    </row>
    <row r="39" spans="1:7" ht="13.2" customHeight="1" x14ac:dyDescent="0.25">
      <c r="A39" s="521"/>
      <c r="B39" s="522"/>
      <c r="C39" s="1204"/>
      <c r="D39" s="1205"/>
      <c r="E39" s="1206"/>
      <c r="F39" s="523"/>
      <c r="G39" s="524"/>
    </row>
    <row r="40" spans="1:7" ht="13.2" customHeight="1" x14ac:dyDescent="0.25">
      <c r="A40" s="521"/>
      <c r="B40" s="522"/>
      <c r="C40" s="1204"/>
      <c r="D40" s="1205"/>
      <c r="E40" s="1206"/>
      <c r="F40" s="523"/>
      <c r="G40" s="524"/>
    </row>
    <row r="41" spans="1:7" ht="13.2" customHeight="1" x14ac:dyDescent="0.25">
      <c r="A41" s="521"/>
      <c r="B41" s="522"/>
      <c r="C41" s="1204"/>
      <c r="D41" s="1205"/>
      <c r="E41" s="1206"/>
      <c r="F41" s="523"/>
      <c r="G41" s="524"/>
    </row>
    <row r="42" spans="1:7" ht="13.2" customHeight="1" x14ac:dyDescent="0.25">
      <c r="A42" s="521"/>
      <c r="B42" s="522"/>
      <c r="C42" s="1204"/>
      <c r="D42" s="1205"/>
      <c r="E42" s="1206"/>
      <c r="F42" s="523"/>
      <c r="G42" s="524"/>
    </row>
    <row r="43" spans="1:7" ht="69.599999999999994" customHeight="1" x14ac:dyDescent="0.25">
      <c r="A43" s="521"/>
      <c r="B43" s="522"/>
      <c r="C43" s="1204"/>
      <c r="D43" s="1205"/>
      <c r="E43" s="1206"/>
      <c r="F43" s="523"/>
      <c r="G43" s="524"/>
    </row>
    <row r="44" spans="1:7" ht="69.599999999999994" customHeight="1" x14ac:dyDescent="0.25">
      <c r="A44" s="521"/>
      <c r="B44" s="522"/>
      <c r="C44" s="1204"/>
      <c r="D44" s="1205"/>
      <c r="E44" s="1206"/>
      <c r="F44" s="523"/>
      <c r="G44" s="524"/>
    </row>
    <row r="45" spans="1:7" ht="69.599999999999994" customHeight="1" x14ac:dyDescent="0.25">
      <c r="A45" s="521"/>
      <c r="B45" s="522"/>
      <c r="C45" s="1204"/>
      <c r="D45" s="1205"/>
      <c r="E45" s="1206"/>
      <c r="F45" s="523"/>
      <c r="G45" s="524"/>
    </row>
    <row r="46" spans="1:7" ht="69.599999999999994" customHeight="1" x14ac:dyDescent="0.25">
      <c r="A46" s="521"/>
      <c r="B46" s="522"/>
      <c r="C46" s="1204"/>
      <c r="D46" s="1205"/>
      <c r="E46" s="1206"/>
      <c r="F46" s="523"/>
      <c r="G46" s="524"/>
    </row>
    <row r="47" spans="1:7" ht="69.599999999999994" customHeight="1" x14ac:dyDescent="0.25">
      <c r="A47" s="521"/>
      <c r="B47" s="522"/>
      <c r="C47" s="1204"/>
      <c r="D47" s="1205"/>
      <c r="E47" s="1206"/>
      <c r="F47" s="523"/>
      <c r="G47" s="524"/>
    </row>
    <row r="48" spans="1:7" ht="276.60000000000002" customHeight="1" x14ac:dyDescent="0.25">
      <c r="A48" s="521"/>
      <c r="B48" s="522"/>
      <c r="C48" s="1207"/>
      <c r="D48" s="1208"/>
      <c r="E48" s="1209"/>
      <c r="F48" s="523"/>
      <c r="G48" s="524"/>
    </row>
    <row r="49" spans="1:7" x14ac:dyDescent="0.25">
      <c r="A49" s="235"/>
      <c r="B49" s="516"/>
      <c r="C49" s="517"/>
      <c r="D49" s="518"/>
      <c r="E49" s="518"/>
      <c r="F49" s="519"/>
      <c r="G49" s="235"/>
    </row>
    <row r="50" spans="1:7" x14ac:dyDescent="0.25">
      <c r="A50" s="235"/>
      <c r="B50" s="235"/>
      <c r="C50" s="235"/>
      <c r="D50" s="235"/>
      <c r="E50" s="235"/>
      <c r="F50" s="235"/>
      <c r="G50" s="235"/>
    </row>
  </sheetData>
  <mergeCells count="1">
    <mergeCell ref="C5:E4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0058B1"/>
  </sheetPr>
  <dimension ref="A1:O41"/>
  <sheetViews>
    <sheetView showGridLines="0" zoomScale="108" zoomScaleNormal="108" zoomScalePageLayoutView="70" workbookViewId="0">
      <selection activeCell="D8" sqref="D8:E8"/>
    </sheetView>
  </sheetViews>
  <sheetFormatPr defaultColWidth="9.26953125" defaultRowHeight="18" customHeight="1" x14ac:dyDescent="0.25"/>
  <cols>
    <col min="1" max="2" width="1.6328125" style="5" customWidth="1"/>
    <col min="3" max="3" width="2.6328125" style="5" customWidth="1"/>
    <col min="4" max="4" width="50.6328125" style="13" customWidth="1"/>
    <col min="5" max="5" width="15.6328125" style="47" customWidth="1"/>
    <col min="6" max="6" width="5.6328125" style="5" customWidth="1"/>
    <col min="7" max="7" width="50.6328125" style="5" customWidth="1"/>
    <col min="8" max="8" width="15.6328125" style="5" customWidth="1"/>
    <col min="9" max="9" width="2.6328125" style="5" customWidth="1"/>
    <col min="10" max="10" width="1.6328125" style="5" customWidth="1"/>
    <col min="11" max="11" width="1.6328125" style="13" customWidth="1"/>
    <col min="12" max="12" width="2.6328125" style="46" customWidth="1"/>
    <col min="13" max="13" width="1.6328125" style="77" customWidth="1"/>
    <col min="14" max="14" width="80.6328125" style="77" customWidth="1"/>
    <col min="15" max="15" width="1.6328125" style="77" customWidth="1"/>
    <col min="16" max="16384" width="9.26953125" style="5"/>
  </cols>
  <sheetData>
    <row r="1" spans="1:15" ht="13.5" customHeight="1" x14ac:dyDescent="0.25">
      <c r="A1" s="3"/>
      <c r="B1" s="3"/>
      <c r="C1" s="3"/>
      <c r="D1" s="4"/>
      <c r="E1" s="4"/>
      <c r="F1" s="3"/>
      <c r="G1" s="3"/>
      <c r="H1" s="3"/>
      <c r="I1" s="3"/>
      <c r="J1" s="3"/>
      <c r="K1" s="3"/>
      <c r="L1" s="43"/>
      <c r="M1" s="3"/>
      <c r="N1" s="3"/>
      <c r="O1" s="3"/>
    </row>
    <row r="2" spans="1:15" s="9" customFormat="1" ht="18" customHeight="1" x14ac:dyDescent="0.25">
      <c r="A2" s="6"/>
      <c r="B2" s="7"/>
      <c r="C2" s="35"/>
      <c r="D2" s="35"/>
      <c r="E2" s="49"/>
      <c r="F2" s="35"/>
      <c r="G2" s="35"/>
      <c r="H2" s="35"/>
      <c r="I2" s="35"/>
      <c r="J2" s="8"/>
      <c r="K2" s="6"/>
      <c r="L2" s="44"/>
      <c r="M2" s="6"/>
      <c r="N2" s="585" t="s">
        <v>1882</v>
      </c>
      <c r="O2" s="6"/>
    </row>
    <row r="3" spans="1:15" ht="18" customHeight="1" x14ac:dyDescent="0.2">
      <c r="A3" s="3"/>
      <c r="B3" s="10"/>
      <c r="D3" s="72" t="s">
        <v>418</v>
      </c>
      <c r="E3" s="72"/>
      <c r="F3" s="72"/>
      <c r="G3" s="72"/>
      <c r="H3" s="72"/>
      <c r="I3" s="52"/>
      <c r="J3" s="11"/>
      <c r="K3" s="3"/>
      <c r="L3" s="43"/>
      <c r="M3" s="3"/>
      <c r="N3" s="557"/>
      <c r="O3" s="6"/>
    </row>
    <row r="4" spans="1:15" ht="34.950000000000003" customHeight="1" x14ac:dyDescent="0.2">
      <c r="A4" s="3"/>
      <c r="B4" s="10"/>
      <c r="D4" s="71" t="str">
        <f>IF(VLOOKUP("KM75",Languages!$A:$D,1,TRUE)="KM75",VLOOKUP("KM75",Languages!$A:$D,Summary!$C$7,TRUE),NA())</f>
        <v>Kyberturvallisuuden kehitysalueet</v>
      </c>
      <c r="E4" s="73"/>
      <c r="F4" s="73"/>
      <c r="G4" s="73"/>
      <c r="H4" s="73"/>
      <c r="I4" s="51"/>
      <c r="J4" s="11"/>
      <c r="K4" s="3"/>
      <c r="L4" s="43"/>
      <c r="M4" s="3"/>
      <c r="N4" s="1210" t="s">
        <v>2506</v>
      </c>
      <c r="O4" s="6"/>
    </row>
    <row r="5" spans="1:15" s="34" customFormat="1" ht="19.95" customHeight="1" x14ac:dyDescent="0.2">
      <c r="A5" s="315"/>
      <c r="B5" s="10"/>
      <c r="D5" s="93" t="str">
        <f>IF(VLOOKUP("KM63",Languages!$A:$D,1,TRUE)="KM63",VLOOKUP("KM63",Languages!$A:$D,Summary!$C$7,TRUE),NA())</f>
        <v xml:space="preserve"> Kyberturvallisuuden osioiden mukaisesti</v>
      </c>
      <c r="E5" s="73"/>
      <c r="F5" s="73"/>
      <c r="G5" s="73"/>
      <c r="H5" s="73"/>
      <c r="I5" s="51"/>
      <c r="J5" s="11"/>
      <c r="K5" s="315"/>
      <c r="L5" s="43"/>
      <c r="M5" s="3"/>
      <c r="N5" s="1210"/>
      <c r="O5" s="6"/>
    </row>
    <row r="6" spans="1:15" s="34" customFormat="1" ht="29.55" customHeight="1" x14ac:dyDescent="0.2">
      <c r="A6" s="315"/>
      <c r="B6" s="27"/>
      <c r="C6" s="36"/>
      <c r="D6" s="1284" t="str">
        <f>IF(VLOOKUP("KM74",Languages!$A:$D,1,TRUE)="KM74",VLOOKUP("KM74",Languages!$A:$D,Summary!$C$7,TRUE),NA())</f>
        <v>Kypsyystasolle 1 vaadittavia toimenpiteitä</v>
      </c>
      <c r="E6" s="1284"/>
      <c r="F6" s="1284"/>
      <c r="G6" s="1284"/>
      <c r="H6" s="1284"/>
      <c r="I6" s="28"/>
      <c r="J6" s="29"/>
      <c r="K6" s="315"/>
      <c r="L6" s="43"/>
      <c r="M6" s="3"/>
      <c r="N6" s="1210"/>
      <c r="O6" s="6"/>
    </row>
    <row r="7" spans="1:15" s="17" customFormat="1" ht="10.050000000000001" customHeight="1" x14ac:dyDescent="0.2">
      <c r="A7" s="26"/>
      <c r="B7" s="27"/>
      <c r="C7" s="36"/>
      <c r="E7" s="33"/>
      <c r="F7" s="33"/>
      <c r="G7" s="33"/>
      <c r="H7" s="33"/>
      <c r="I7" s="33"/>
      <c r="J7" s="31"/>
      <c r="K7" s="26"/>
      <c r="L7" s="43"/>
      <c r="M7" s="3"/>
      <c r="N7" s="1210"/>
      <c r="O7" s="6"/>
    </row>
    <row r="8" spans="1:15" s="17" customFormat="1" ht="49.95" customHeight="1" x14ac:dyDescent="0.25">
      <c r="A8" s="26"/>
      <c r="B8" s="59">
        <v>1</v>
      </c>
      <c r="C8" s="60" t="str">
        <f>_xlfn.IFNA(VLOOKUP("0-1-0-"&amp;B8,Data!$W:$X,2,FALSE),"")</f>
        <v>ACCESS-1a</v>
      </c>
      <c r="D8" s="1283" t="str">
        <f>IFERROR("("&amp;VLOOKUP("0-1-0-"&amp;B8,Data!$W:$X,2,FALSE)&amp;") "&amp;IF(VLOOKUP(C8,Languages!$A:$D,1,TRUE)=C8,VLOOKUP(C8,Languages!$A:$D,Summary!$C$7,TRUE),NA()),"")</f>
        <v>(ACCESS-1a) 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E8" s="1283"/>
      <c r="F8" s="316" t="str">
        <f>_xlfn.IFNA(VLOOKUP("0-1-0-"&amp;I8,Data!$W:$X,2,FALSE),"")</f>
        <v>ACCESS-1b</v>
      </c>
      <c r="G8" s="1283" t="str">
        <f>IFERROR("("&amp;VLOOKUP("0-1-0-"&amp;I8,Data!$W:$X,2,FALSE)&amp;") "&amp;IF(VLOOKUP(F8,Languages!$A:$D,1,TRUE)=F8,VLOOKUP(F8,Languages!$A:$D,Summary!$C$7,TRUE),NA()),"")</f>
        <v>(ACCESS-1b) Työntekijöille ja muille entiteeteille jaetaan pääsyvaltuustiedot (kuten salasanat, älykortit tai avaimet). Tasolla 1 tämän ei tarvitse olla systemaattista ja säännöllistä.</v>
      </c>
      <c r="H8" s="1283"/>
      <c r="I8" s="58">
        <v>2</v>
      </c>
      <c r="J8" s="31"/>
      <c r="K8" s="26"/>
      <c r="L8" s="43"/>
      <c r="M8" s="12"/>
      <c r="N8" s="1210"/>
      <c r="O8" s="12"/>
    </row>
    <row r="9" spans="1:15" s="17" customFormat="1" ht="49.95" customHeight="1" x14ac:dyDescent="0.25">
      <c r="A9" s="26"/>
      <c r="B9" s="59">
        <v>3</v>
      </c>
      <c r="C9" s="60" t="str">
        <f>_xlfn.IFNA(VLOOKUP("0-1-0-"&amp;B9,Data!$W:$X,2,FALSE),"")</f>
        <v>ACCESS-1c</v>
      </c>
      <c r="D9" s="1283" t="str">
        <f>IFERROR("("&amp;VLOOKUP("0-1-0-"&amp;B9,Data!$W:$X,2,FALSE)&amp;") "&amp;IF(VLOOKUP(C9,Languages!$A:$D,1,TRUE)=C9,VLOOKUP(C9,Languages!$A:$D,Summary!$C$7,TRUE),NA()),"")</f>
        <v>(ACCESS-1c) Identiteetit poistetaan käytöstä, kun niitä ei enää tarvita. Tasolla 1 tämän ei tarvitse olla systemaattista ja säännöllistä.</v>
      </c>
      <c r="E9" s="1283"/>
      <c r="F9" s="316" t="str">
        <f>_xlfn.IFNA(VLOOKUP("0-1-0-"&amp;I9,Data!$W:$X,2,FALSE),"")</f>
        <v>ACCESS-2a</v>
      </c>
      <c r="G9" s="1283" t="str">
        <f>IFERROR("("&amp;VLOOKUP("0-1-0-"&amp;I9,Data!$W:$X,2,FALSE)&amp;") "&amp;IF(VLOOKUP(F9,Languages!$A:$D,1,TRUE)=F9,VLOOKUP(F9,Languages!$A:$D,Summary!$C$7,TRUE),NA()),"")</f>
        <v>(ACCESS-2a) Loogisten käyttöoikeuksien hallinnan valvontakeinoja on käytössä. Tasolla 1 tämän ei tarvitse olla systemaattista ja säännöllistä.</v>
      </c>
      <c r="H9" s="1283"/>
      <c r="I9" s="58">
        <v>4</v>
      </c>
      <c r="J9" s="31"/>
      <c r="K9" s="26"/>
      <c r="L9" s="45"/>
      <c r="M9" s="12"/>
      <c r="N9" s="1210"/>
      <c r="O9" s="12"/>
    </row>
    <row r="10" spans="1:15" s="17" customFormat="1" ht="49.95" customHeight="1" x14ac:dyDescent="0.25">
      <c r="A10" s="26"/>
      <c r="B10" s="59">
        <v>5</v>
      </c>
      <c r="C10" s="60" t="str">
        <f>_xlfn.IFNA(VLOOKUP("0-1-0-"&amp;B10,Data!$W:$X,2,FALSE),"")</f>
        <v>ACCESS-2b</v>
      </c>
      <c r="D10" s="1283" t="str">
        <f>IFERROR("("&amp;VLOOKUP("0-1-0-"&amp;B10,Data!$W:$X,2,FALSE)&amp;") "&amp;IF(VLOOKUP(C10,Languages!$A:$D,1,TRUE)=C10,VLOOKUP(C10,Languages!$A:$D,Summary!$C$7,TRUE),NA()),"")</f>
        <v>(ACCESS-2b) Käyttöoikeudet poistetaan, kun niitä ei enää tarvita. Tasolla 1 tämän ei tarvitse olla systemaattista ja säännöllistä.</v>
      </c>
      <c r="E10" s="1283"/>
      <c r="F10" s="316" t="str">
        <f>_xlfn.IFNA(VLOOKUP("0-1-0-"&amp;I10,Data!$W:$X,2,FALSE),"")</f>
        <v>ACCESS-3a</v>
      </c>
      <c r="G10" s="1283" t="str">
        <f>IFERROR("("&amp;VLOOKUP("0-1-0-"&amp;I10,Data!$W:$X,2,FALSE)&amp;") "&amp;IF(VLOOKUP(F10,Languages!$A:$D,1,TRUE)=F10,VLOOKUP(F10,Languages!$A:$D,Summary!$C$7,TRUE),NA()),"")</f>
        <v>(ACCESS-3a) Fyysisen pääsynhallinnan valvontakeinoja on käytössä (kuten aitoja, lukkoja tai kylttejä). Tasolla 1 tämän ei tarvitse olla systemaattista ja säännöllistä.</v>
      </c>
      <c r="H10" s="1283"/>
      <c r="I10" s="58">
        <v>6</v>
      </c>
      <c r="J10" s="31"/>
      <c r="K10" s="26"/>
      <c r="L10" s="45"/>
      <c r="M10" s="542"/>
      <c r="N10" s="1210"/>
      <c r="O10" s="542"/>
    </row>
    <row r="11" spans="1:15" s="17" customFormat="1" ht="49.95" customHeight="1" x14ac:dyDescent="0.25">
      <c r="A11" s="26"/>
      <c r="B11" s="59">
        <v>7</v>
      </c>
      <c r="C11" s="60" t="str">
        <f>_xlfn.IFNA(VLOOKUP("0-1-0-"&amp;B11,Data!$W:$X,2,FALSE),"")</f>
        <v>ACCESS-3b</v>
      </c>
      <c r="D11" s="1283" t="str">
        <f>IFERROR("("&amp;VLOOKUP("0-1-0-"&amp;B11,Data!$W:$X,2,FALSE)&amp;") "&amp;IF(VLOOKUP(C11,Languages!$A:$D,1,TRUE)=C11,VLOOKUP(C11,Languages!$A:$D,Summary!$C$7,TRUE),NA()),"")</f>
        <v>(ACCESS-3b) Pääsyoikeudet poistetaan, kun niitä ei enää tarvita. Tasolla 1 tämän ei tarvitse olla systemaattista ja säännöllistä.</v>
      </c>
      <c r="E11" s="1283"/>
      <c r="F11" s="316" t="str">
        <f>_xlfn.IFNA(VLOOKUP("0-1-0-"&amp;I11,Data!$W:$X,2,FALSE),"")</f>
        <v>ACCESS-3c</v>
      </c>
      <c r="G11" s="1283" t="str">
        <f>IFERROR("("&amp;VLOOKUP("0-1-0-"&amp;I11,Data!$W:$X,2,FALSE)&amp;") "&amp;IF(VLOOKUP(F11,Languages!$A:$D,1,TRUE)=F11,VLOOKUP(F11,Languages!$A:$D,Summary!$C$7,TRUE),NA()),"")</f>
        <v>(ACCESS-3c) Pääsyoikeuksien käytöstä pidetään lokia. Tasolla 1 tämän ei tarvitse olla systemaattista ja säännöllistä.</v>
      </c>
      <c r="H11" s="1283"/>
      <c r="I11" s="58">
        <v>8</v>
      </c>
      <c r="J11" s="31"/>
      <c r="K11" s="26"/>
      <c r="L11" s="45"/>
      <c r="M11" s="542"/>
      <c r="N11" s="1210"/>
      <c r="O11" s="542"/>
    </row>
    <row r="12" spans="1:15" s="17" customFormat="1" ht="49.95" customHeight="1" x14ac:dyDescent="0.25">
      <c r="A12" s="26"/>
      <c r="B12" s="59">
        <v>9</v>
      </c>
      <c r="C12" s="60" t="str">
        <f>_xlfn.IFNA(VLOOKUP("0-1-0-"&amp;B12,Data!$W:$X,2,FALSE),"")</f>
        <v>ARCHITECTURE-1a</v>
      </c>
      <c r="D12" s="1283" t="str">
        <f>IFERROR("("&amp;VLOOKUP("0-1-0-"&amp;B12,Data!$W:$X,2,FALSE)&amp;") "&amp;IF(VLOOKUP(C12,Languages!$A:$D,1,TRUE)=C12,VLOOKUP(C12,Languages!$A:$D,Summary!$C$7,TRUE),NA()),"")</f>
        <v>(ARCHITECTURE-1a) Organisaatiolla on suunnitelma tai strategia kyberarkkitehtuurin kehittämiselle (joka sisältää esimerkiksi kyberarkkitehtuurin tavoitteet, prioriteetit, vastuut ja seurannan). Tasolla 1 sen kehittämisen ja ylläpidon ei tarvitse olla systemaattista ja säännöllistä.</v>
      </c>
      <c r="E12" s="1283"/>
      <c r="F12" s="316" t="str">
        <f>_xlfn.IFNA(VLOOKUP("0-1-0-"&amp;I12,Data!$W:$X,2,FALSE),"")</f>
        <v>ARCHITECTURE-2a</v>
      </c>
      <c r="G12" s="1283" t="str">
        <f>IFERROR("("&amp;VLOOKUP("0-1-0-"&amp;I12,Data!$W:$X,2,FALSE)&amp;") "&amp;IF(VLOOKUP(F12,Languages!$A:$D,1,TRUE)=F12,VLOOKUP(F12,Languages!$A:$D,Summary!$C$7,TRUE),NA()),"")</f>
        <v>(ARCHITECTURE-2a) Verkon suojauksia on toteutettu, ainakin tapauskohtaisesti. Tasolla 1 tämän ei tarvitse olla systemaattista tai säännöllistä.</v>
      </c>
      <c r="H12" s="1283"/>
      <c r="I12" s="58">
        <v>10</v>
      </c>
      <c r="J12" s="31"/>
      <c r="K12" s="26"/>
      <c r="L12" s="45"/>
      <c r="M12" s="542"/>
      <c r="N12" s="1211"/>
      <c r="O12" s="542"/>
    </row>
    <row r="13" spans="1:15" s="17" customFormat="1" ht="49.95" customHeight="1" x14ac:dyDescent="0.25">
      <c r="A13" s="26"/>
      <c r="B13" s="59">
        <v>11</v>
      </c>
      <c r="C13" s="60" t="str">
        <f>_xlfn.IFNA(VLOOKUP("0-1-0-"&amp;B13,Data!$W:$X,2,FALSE),"")</f>
        <v>ARCHITECTURE-2b</v>
      </c>
      <c r="D13" s="1283" t="str">
        <f>IFERROR("("&amp;VLOOKUP("0-1-0-"&amp;B13,Data!$W:$X,2,FALSE)&amp;") "&amp;IF(VLOOKUP(C13,Languages!$A:$D,1,TRUE)=C13,VLOOKUP(C13,Languages!$A:$D,Summary!$C$7,TRUE),NA()),"")</f>
        <v>(ARCHITECTURE-2b) 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E13" s="1283"/>
      <c r="F13" s="316" t="str">
        <f>_xlfn.IFNA(VLOOKUP("0-1-0-"&amp;I13,Data!$W:$X,2,FALSE),"")</f>
        <v>ARCHITECTURE-3a</v>
      </c>
      <c r="G13" s="1283" t="str">
        <f>IFERROR("("&amp;VLOOKUP("0-1-0-"&amp;I13,Data!$W:$X,2,FALSE)&amp;") "&amp;IF(VLOOKUP(F13,Languages!$A:$D,1,TRUE)=F13,VLOOKUP(F13,Languages!$A:$D,Summary!$C$7,TRUE),NA()),"")</f>
        <v>(ARCHITECTURE-3a) Käyttöoikeuksien ja pääsynhallinan kontrolleja/suojausmekanismeja on käytössä toiminnon kannalta tärkeille laitteille, ohjelmistoille ja tietovarannoille. Tasolla 1 tämä toteutetaan mikäli tehtävissä, mutta sen ei tarvitse olla systemaattista ja säännöllistä.</v>
      </c>
      <c r="H13" s="1283"/>
      <c r="I13" s="58">
        <v>12</v>
      </c>
      <c r="J13" s="31"/>
      <c r="K13" s="26"/>
      <c r="L13" s="45"/>
      <c r="M13" s="542"/>
      <c r="N13" s="12"/>
      <c r="O13" s="542"/>
    </row>
    <row r="14" spans="1:15" s="17" customFormat="1" ht="49.95" customHeight="1" x14ac:dyDescent="0.25">
      <c r="A14" s="26"/>
      <c r="B14" s="59">
        <v>13</v>
      </c>
      <c r="C14" s="60" t="str">
        <f>_xlfn.IFNA(VLOOKUP("0-1-0-"&amp;B14,Data!$W:$X,2,FALSE),"")</f>
        <v>ARCHITECTURE-3b</v>
      </c>
      <c r="D14" s="1283" t="str">
        <f>IFERROR("("&amp;VLOOKUP("0-1-0-"&amp;B14,Data!$W:$X,2,FALSE)&amp;") "&amp;IF(VLOOKUP(C14,Languages!$A:$D,1,TRUE)=C14,VLOOKUP(C14,Languages!$A:$D,Summary!$C$7,TRUE),NA()),"")</f>
        <v>(ARCHITECTURE-3b) 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E14" s="1283"/>
      <c r="F14" s="316" t="str">
        <f>_xlfn.IFNA(VLOOKUP("0-1-0-"&amp;I14,Data!$W:$X,2,FALSE),"")</f>
        <v>ARCHITECTURE-5a</v>
      </c>
      <c r="G14" s="1283" t="str">
        <f>IFERROR("("&amp;VLOOKUP("0-1-0-"&amp;I14,Data!$W:$X,2,FALSE)&amp;") "&amp;IF(VLOOKUP(F14,Languages!$A:$D,1,TRUE)=F14,VLOOKUP(F14,Languages!$A:$D,Summary!$C$7,TRUE),NA()),"")</f>
        <v>(ARCHITECTURE-5a) Tallennettua arkaluontoista tietoa ("data at rest") suojataan. Tasolla 1 tämän ei tarvitse olla systemaattista ja säännöllistä.</v>
      </c>
      <c r="H14" s="1283"/>
      <c r="I14" s="58">
        <v>14</v>
      </c>
      <c r="J14" s="31"/>
      <c r="K14" s="26"/>
      <c r="L14" s="45"/>
      <c r="M14" s="77"/>
      <c r="N14" s="77"/>
      <c r="O14" s="77"/>
    </row>
    <row r="15" spans="1:15" s="17" customFormat="1" ht="49.95" customHeight="1" x14ac:dyDescent="0.25">
      <c r="A15" s="26"/>
      <c r="B15" s="59">
        <v>15</v>
      </c>
      <c r="C15" s="60" t="str">
        <f>_xlfn.IFNA(VLOOKUP("0-1-0-"&amp;B15,Data!$W:$X,2,FALSE),"")</f>
        <v>ASSET-1a</v>
      </c>
      <c r="D15" s="1283" t="str">
        <f>IFERROR("("&amp;VLOOKUP("0-1-0-"&amp;B15,Data!$W:$X,2,FALSE)&amp;") "&amp;IF(VLOOKUP(C15,Languages!$A:$D,1,TRUE)=C15,VLOOKUP(C15,Languages!$A:$D,Summary!$C$7,TRUE),NA()),"")</f>
        <v>(ASSET-1a) Toiminnon kannalta tärkeistä IT- ja OT-laitteista ja ohjelmistoista on olemassa rekisteri. (Huomioi myös mahdollisten OT-ympäristöjen laitteet ja ohjelmistot). Tasolla 1 rekisterin ylläpidon ei tarvitse olla systemaattista ja säännöllistä.</v>
      </c>
      <c r="E15" s="1283"/>
      <c r="F15" s="316" t="str">
        <f>_xlfn.IFNA(VLOOKUP("0-1-0-"&amp;I15,Data!$W:$X,2,FALSE),"")</f>
        <v>ASSET-2a</v>
      </c>
      <c r="G15" s="1283" t="str">
        <f>IFERROR("("&amp;VLOOKUP("0-1-0-"&amp;I15,Data!$W:$X,2,FALSE)&amp;") "&amp;IF(VLOOKUP(F15,Languages!$A:$D,1,TRUE)=F15,VLOOKUP(F15,Languages!$A:$D,Summary!$C$7,TRUE),NA()),"")</f>
        <v>(ASSET-2a) 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H15" s="1283"/>
      <c r="I15" s="58">
        <v>16</v>
      </c>
      <c r="J15" s="31"/>
      <c r="K15" s="26"/>
      <c r="L15" s="45"/>
      <c r="M15" s="77"/>
      <c r="N15" s="77"/>
      <c r="O15" s="77"/>
    </row>
    <row r="16" spans="1:15" s="17" customFormat="1" ht="49.95" customHeight="1" x14ac:dyDescent="0.25">
      <c r="A16" s="26"/>
      <c r="B16" s="59">
        <v>17</v>
      </c>
      <c r="C16" s="60" t="str">
        <f>_xlfn.IFNA(VLOOKUP("0-1-0-"&amp;B16,Data!$W:$X,2,FALSE),"")</f>
        <v>ASSET-3a</v>
      </c>
      <c r="D16" s="1283" t="str">
        <f>IFERROR("("&amp;VLOOKUP("0-1-0-"&amp;B16,Data!$W:$X,2,FALSE)&amp;") "&amp;IF(VLOOKUP(C16,Languages!$A:$D,1,TRUE)=C16,VLOOKUP(C16,Languages!$A:$D,Summary!$C$7,TRUE),NA()),"")</f>
        <v>(ASSET-3a) Laitteiden, ohjelmistojen ja tietovarantojen konfiguraatioista on luotu vakioidut perusasetukset. Tasolla 1 tämän ei tarvitse olla systemaattista ja säännöllistä.</v>
      </c>
      <c r="E16" s="1283"/>
      <c r="F16" s="316" t="str">
        <f>_xlfn.IFNA(VLOOKUP("0-1-0-"&amp;I16,Data!$W:$X,2,FALSE),"")</f>
        <v>ASSET-4a</v>
      </c>
      <c r="G16" s="1283" t="str">
        <f>IFERROR("("&amp;VLOOKUP("0-1-0-"&amp;I16,Data!$W:$X,2,FALSE)&amp;") "&amp;IF(VLOOKUP(F16,Languages!$A:$D,1,TRUE)=F16,VLOOKUP(F16,Languages!$A:$D,Summary!$C$7,TRUE),NA()),"")</f>
        <v>(ASSET-4a) Laitteisiin, ohjelmistoihin ja tietovarantoihin tehtävät muutokset arvioidaan ja hyväksytetään ennen niiden toteuttamista. Tasolla 1 tämän ei tarvitse olla systemaattista ja säännöllistä. (ad hoc, tapauskohtaisesti)</v>
      </c>
      <c r="H16" s="1283"/>
      <c r="I16" s="58">
        <v>18</v>
      </c>
      <c r="J16" s="31"/>
      <c r="K16" s="26"/>
      <c r="L16" s="45"/>
      <c r="M16" s="77"/>
      <c r="N16" s="77"/>
      <c r="O16" s="77"/>
    </row>
    <row r="17" spans="1:15" s="17" customFormat="1" ht="49.95" customHeight="1" x14ac:dyDescent="0.25">
      <c r="A17" s="26"/>
      <c r="B17" s="59">
        <v>19</v>
      </c>
      <c r="C17" s="60" t="str">
        <f>_xlfn.IFNA(VLOOKUP("0-1-0-"&amp;B17,Data!$W:$X,2,FALSE),"")</f>
        <v>ASSET-4b</v>
      </c>
      <c r="D17" s="1283" t="str">
        <f>IFERROR("("&amp;VLOOKUP("0-1-0-"&amp;B17,Data!$W:$X,2,FALSE)&amp;") "&amp;IF(VLOOKUP(C17,Languages!$A:$D,1,TRUE)=C17,VLOOKUP(C17,Languages!$A:$D,Summary!$C$7,TRUE),NA()),"")</f>
        <v>(ASSET-4b) Laitteisiin, ohjelmistoihin ja tietovarantoihin tehtävistä muutoksista pidetään lokia. Tasolla 1 tämän ei tarvitse olla systemaattista ja säännöllistä. (ad hoc, tapauskohtaisesti)</v>
      </c>
      <c r="E17" s="1283"/>
      <c r="F17" s="316" t="str">
        <f>_xlfn.IFNA(VLOOKUP("0-1-0-"&amp;I17,Data!$W:$X,2,FALSE),"")</f>
        <v>CRITICAL-1a</v>
      </c>
      <c r="G17" s="1283" t="str">
        <f>IFERROR("("&amp;VLOOKUP("0-1-0-"&amp;I17,Data!$W:$X,2,FALSE)&amp;") "&amp;IF(VLOOKUP(F17,Languages!$A:$D,1,TRUE)=F17,VLOOKUP(F17,Languages!$A:$D,Summary!$C$7,TRUE),NA()),"")</f>
        <v>(CRITICAL-1a) Organisaation tuottamat yhteiskunnalle kriittiset palvelut on tunnistettu ja dokumentoitu.</v>
      </c>
      <c r="H17" s="1283"/>
      <c r="I17" s="58">
        <v>20</v>
      </c>
      <c r="J17" s="31"/>
      <c r="K17" s="26"/>
      <c r="L17" s="45"/>
      <c r="M17" s="77"/>
      <c r="N17" s="77"/>
      <c r="O17" s="77"/>
    </row>
    <row r="18" spans="1:15" s="17" customFormat="1" ht="49.95" customHeight="1" x14ac:dyDescent="0.25">
      <c r="A18" s="26"/>
      <c r="B18" s="59">
        <v>21</v>
      </c>
      <c r="C18" s="60" t="str">
        <f>_xlfn.IFNA(VLOOKUP("0-1-0-"&amp;B18,Data!$W:$X,2,FALSE),"")</f>
        <v>CRITICAL-1b</v>
      </c>
      <c r="D18" s="1283" t="str">
        <f>IFERROR("("&amp;VLOOKUP("0-1-0-"&amp;B18,Data!$W:$X,2,FALSE)&amp;") "&amp;IF(VLOOKUP(C18,Languages!$A:$D,1,TRUE)=C18,VLOOKUP(C18,Languages!$A:$D,Summary!$C$7,TRUE),NA()),"")</f>
        <v>(CRITICAL-1b) (Yhteiskunnalle kriittisten) palveluiden tuottamiseen tarvittava data on tunnistettu ja dokumentoitu.</v>
      </c>
      <c r="E18" s="1283"/>
      <c r="F18" s="316" t="str">
        <f>_xlfn.IFNA(VLOOKUP("0-1-0-"&amp;I18,Data!$W:$X,2,FALSE),"")</f>
        <v>CRITICAL-1c</v>
      </c>
      <c r="G18" s="1283" t="str">
        <f>IFERROR("("&amp;VLOOKUP("0-1-0-"&amp;I18,Data!$W:$X,2,FALSE)&amp;") "&amp;IF(VLOOKUP(F18,Languages!$A:$D,1,TRUE)=F18,VLOOKUP(F18,Languages!$A:$D,Summary!$C$7,TRUE),NA()),"")</f>
        <v>(CRITICAL-1c) Palveluiden tuottamiseen tarvittavat prosessit on tunnistettu ja dokumentoitu.</v>
      </c>
      <c r="H18" s="1283"/>
      <c r="I18" s="58">
        <v>22</v>
      </c>
      <c r="J18" s="31"/>
      <c r="K18" s="26"/>
      <c r="L18" s="45"/>
      <c r="M18" s="77"/>
      <c r="N18" s="77"/>
      <c r="O18" s="77"/>
    </row>
    <row r="19" spans="1:15" s="17" customFormat="1" ht="49.95" customHeight="1" x14ac:dyDescent="0.25">
      <c r="A19" s="26"/>
      <c r="B19" s="59">
        <v>23</v>
      </c>
      <c r="C19" s="60" t="str">
        <f>_xlfn.IFNA(VLOOKUP("0-1-0-"&amp;B19,Data!$W:$X,2,FALSE),"")</f>
        <v>CRITICAL-1d</v>
      </c>
      <c r="D19" s="1283" t="str">
        <f>IFERROR("("&amp;VLOOKUP("0-1-0-"&amp;B19,Data!$W:$X,2,FALSE)&amp;") "&amp;IF(VLOOKUP(C19,Languages!$A:$D,1,TRUE)=C19,VLOOKUP(C19,Languages!$A:$D,Summary!$C$7,TRUE),NA()),"")</f>
        <v>(CRITICAL-1d) Palveluiden tuottamiseen tarvittavat järjestelmät (IT- ja OT-omaisuus) on tunnistettu ja dokumentoitu.</v>
      </c>
      <c r="E19" s="1283"/>
      <c r="F19" s="316" t="str">
        <f>_xlfn.IFNA(VLOOKUP("0-1-0-"&amp;I19,Data!$W:$X,2,FALSE),"")</f>
        <v>CRITICAL-2a</v>
      </c>
      <c r="G19" s="1283" t="str">
        <f>IFERROR("("&amp;VLOOKUP("0-1-0-"&amp;I19,Data!$W:$X,2,FALSE)&amp;") "&amp;IF(VLOOKUP(F19,Languages!$A:$D,1,TRUE)=F19,VLOOKUP(F19,Languages!$A:$D,Summary!$C$7,TRUE),NA()),"")</f>
        <v>(CRITICAL-2a) Kaikki resurssit (data, prosessit, järjestelmät, tilat ja toimitusketjut), joita tarvitaan (yhteiskunnalle kriittisten) palveluiden tuottamiseen, ovat organisaation turvallisuuden hallinnan politiikkojen ja prosessien piirissä.</v>
      </c>
      <c r="H19" s="1283"/>
      <c r="I19" s="58">
        <v>24</v>
      </c>
      <c r="J19" s="31"/>
      <c r="K19" s="26"/>
      <c r="L19" s="45"/>
      <c r="M19" s="77"/>
      <c r="N19" s="77"/>
      <c r="O19" s="77"/>
    </row>
    <row r="20" spans="1:15" s="17" customFormat="1" ht="49.95" customHeight="1" x14ac:dyDescent="0.25">
      <c r="A20" s="26"/>
      <c r="B20" s="59">
        <v>25</v>
      </c>
      <c r="C20" s="60" t="str">
        <f>_xlfn.IFNA(VLOOKUP("0-1-0-"&amp;B20,Data!$W:$X,2,FALSE),"")</f>
        <v>CRITICAL-2b</v>
      </c>
      <c r="D20" s="1283" t="str">
        <f>IFERROR("("&amp;VLOOKUP("0-1-0-"&amp;B20,Data!$W:$X,2,FALSE)&amp;") "&amp;IF(VLOOKUP(C20,Languages!$A:$D,1,TRUE)=C20,VLOOKUP(C20,Languages!$A:$D,Summary!$C$7,TRUE),NA()),"")</f>
        <v>(CRITICAL-2b) Kaikki resurssit (data, prosessit, järjestelmät, tilat ja toimitusketjut), joita tarvitaan yhteiskunnallisesti kriittisten palvelujen tuottamiseen, ovat organisaation riskienhallinnan politiikkojen ja prosessien piirissä.</v>
      </c>
      <c r="E20" s="1283"/>
      <c r="F20" s="316" t="str">
        <f>_xlfn.IFNA(VLOOKUP("0-1-0-"&amp;I20,Data!$W:$X,2,FALSE),"")</f>
        <v>CRITICAL-3a</v>
      </c>
      <c r="G20" s="1283" t="str">
        <f>IFERROR("("&amp;VLOOKUP("0-1-0-"&amp;I20,Data!$W:$X,2,FALSE)&amp;") "&amp;IF(VLOOKUP(F20,Languages!$A:$D,1,TRUE)=F20,VLOOKUP(F20,Languages!$A:$D,Summary!$C$7,TRUE),NA()),"")</f>
        <v>(CRITICAL-3a) Organisaatiolla on kybertapahtumien ja -poikkeamien hallintasuunnitelma, joka kattaa kaikki (organisaation tuottamat yhteiskunnalle kriittiset) palvelut.</v>
      </c>
      <c r="H20" s="1283"/>
      <c r="I20" s="58">
        <v>26</v>
      </c>
      <c r="J20" s="31"/>
      <c r="K20" s="26"/>
      <c r="L20" s="42"/>
      <c r="M20" s="80"/>
      <c r="N20" s="80"/>
      <c r="O20" s="80"/>
    </row>
    <row r="21" spans="1:15" s="17" customFormat="1" ht="49.95" customHeight="1" x14ac:dyDescent="0.25">
      <c r="A21" s="26"/>
      <c r="B21" s="59">
        <v>27</v>
      </c>
      <c r="C21" s="60" t="str">
        <f>_xlfn.IFNA(VLOOKUP("0-1-0-"&amp;B21,Data!$W:$X,2,FALSE),"")</f>
        <v>CRITICAL-3b</v>
      </c>
      <c r="D21" s="1283" t="str">
        <f>IFERROR("("&amp;VLOOKUP("0-1-0-"&amp;B21,Data!$W:$X,2,FALSE)&amp;") "&amp;IF(VLOOKUP(C21,Languages!$A:$D,1,TRUE)=C21,VLOOKUP(C21,Languages!$A:$D,Summary!$C$7,TRUE),NA()),"")</f>
        <v>(CRITICAL-3b) Hallintasuunnitelma rajoittuu tunnettuihin hyökkäyksiin, mutta kattaa perusteellisesti näiden hyökkäysten todennäköiset vaikutukset.</v>
      </c>
      <c r="E21" s="1283"/>
      <c r="F21" s="316" t="str">
        <f>_xlfn.IFNA(VLOOKUP("0-1-0-"&amp;I21,Data!$W:$X,2,FALSE),"")</f>
        <v>CRITICAL-3c</v>
      </c>
      <c r="G21" s="1283" t="str">
        <f>IFERROR("("&amp;VLOOKUP("0-1-0-"&amp;I21,Data!$W:$X,2,FALSE)&amp;") "&amp;IF(VLOOKUP(F21,Languages!$A:$D,1,TRUE)=F21,VLOOKUP(F21,Languages!$A:$D,Summary!$C$7,TRUE),NA()),"")</f>
        <v>(CRITICAL-3c) Kybertapahtumien ja -poikkeamien hallintaan osallistuva henkilöstö on sisäistänyt ja ymmärtää hallintasuunnitelman hyvin.</v>
      </c>
      <c r="H21" s="1283"/>
      <c r="I21" s="58">
        <v>28</v>
      </c>
      <c r="J21" s="31"/>
      <c r="K21" s="26"/>
      <c r="L21" s="42"/>
      <c r="M21" s="80"/>
      <c r="N21" s="80"/>
      <c r="O21" s="80"/>
    </row>
    <row r="22" spans="1:15" s="17" customFormat="1" ht="49.95" customHeight="1" x14ac:dyDescent="0.25">
      <c r="A22" s="26"/>
      <c r="B22" s="59">
        <v>29</v>
      </c>
      <c r="C22" s="60" t="str">
        <f>_xlfn.IFNA(VLOOKUP("0-1-0-"&amp;B22,Data!$W:$X,2,FALSE),"")</f>
        <v>CRITICAL-3d</v>
      </c>
      <c r="D22" s="1283" t="str">
        <f>IFERROR("("&amp;VLOOKUP("0-1-0-"&amp;B22,Data!$W:$X,2,FALSE)&amp;") "&amp;IF(VLOOKUP(C22,Languages!$A:$D,1,TRUE)=C22,VLOOKUP(C22,Languages!$A:$D,Summary!$C$7,TRUE),NA()),"")</f>
        <v>(CRITICAL-3d) Hallintasuunnitelma on dokumentoitu ja se jaetaan kaikille relevanteille sidosryhmille.</v>
      </c>
      <c r="E22" s="1283"/>
      <c r="F22" s="316" t="str">
        <f>_xlfn.IFNA(VLOOKUP("0-1-0-"&amp;I22,Data!$W:$X,2,FALSE),"")</f>
        <v>PROGRAM-1a</v>
      </c>
      <c r="G22" s="1283" t="str">
        <f>IFERROR("("&amp;VLOOKUP("0-1-0-"&amp;I22,Data!$W:$X,2,FALSE)&amp;") "&amp;IF(VLOOKUP(F22,Languages!$A:$D,1,TRUE)=F22,VLOOKUP(F22,Languages!$A:$D,Summary!$C$7,TRUE),NA()),"")</f>
        <v>(PROGRAM-1a) Organisaatiolla on kyberturvallisuusstrategia. Tasolla 1 sen kehittämisen ja ylläpidon ei tarvitse olla systemaattista ja säännöllistä.</v>
      </c>
      <c r="H22" s="1283"/>
      <c r="I22" s="58">
        <v>30</v>
      </c>
      <c r="J22" s="31"/>
      <c r="K22" s="26"/>
      <c r="L22" s="46"/>
      <c r="M22" s="77"/>
      <c r="N22" s="77"/>
      <c r="O22" s="77"/>
    </row>
    <row r="23" spans="1:15" s="17" customFormat="1" ht="49.95" customHeight="1" x14ac:dyDescent="0.25">
      <c r="A23" s="26"/>
      <c r="B23" s="59">
        <v>31</v>
      </c>
      <c r="C23" s="60" t="str">
        <f>_xlfn.IFNA(VLOOKUP("0-1-0-"&amp;B23,Data!$W:$X,2,FALSE),"")</f>
        <v>PROGRAM-2a</v>
      </c>
      <c r="D23" s="1283" t="str">
        <f>IFERROR("("&amp;VLOOKUP("0-1-0-"&amp;B23,Data!$W:$X,2,FALSE)&amp;") "&amp;IF(VLOOKUP(C23,Languages!$A:$D,1,TRUE)=C23,VLOOKUP(C23,Languages!$A:$D,Summary!$C$7,TRUE),NA()),"")</f>
        <v>(PROGRAM-2a) Organisaation ylin johto tukee kyberturvallisuuden hallintaa. Tasolla 1 tämän ei tarvitse olla systemaattista ja säännöllistä.</v>
      </c>
      <c r="E23" s="1283"/>
      <c r="F23" s="316" t="str">
        <f>_xlfn.IFNA(VLOOKUP("0-1-0-"&amp;I23,Data!$W:$X,2,FALSE),"")</f>
        <v>RESPONSE-1a</v>
      </c>
      <c r="G23" s="1283" t="str">
        <f>IFERROR("("&amp;VLOOKUP("0-1-0-"&amp;I23,Data!$W:$X,2,FALSE)&amp;") "&amp;IF(VLOOKUP(F23,Languages!$A:$D,1,TRUE)=F23,VLOOKUP(F23,Languages!$A:$D,Summary!$C$7,TRUE),NA()),"")</f>
        <v>(RESPONSE-1a) Havaitut kybertapahtumat raportoidaan ennalta määritellyille henkilöille tai roolien haltijoille ja ne documentoidaan (ainakin tapauskohtaisesti). Tasolla 1 tämän ei tarvitse olla systemaattista ja säännöllistä.</v>
      </c>
      <c r="H23" s="1283"/>
      <c r="I23" s="58">
        <v>32</v>
      </c>
      <c r="J23" s="31"/>
      <c r="K23" s="26"/>
      <c r="L23" s="46"/>
      <c r="M23" s="77"/>
      <c r="N23" s="77"/>
      <c r="O23" s="77"/>
    </row>
    <row r="24" spans="1:15" s="17" customFormat="1" ht="49.95" customHeight="1" x14ac:dyDescent="0.25">
      <c r="A24" s="26"/>
      <c r="B24" s="59">
        <v>33</v>
      </c>
      <c r="C24" s="60" t="str">
        <f>_xlfn.IFNA(VLOOKUP("0-1-0-"&amp;B24,Data!$W:$X,2,FALSE),"")</f>
        <v>RESPONSE-2a</v>
      </c>
      <c r="D24" s="1283" t="str">
        <f>IFERROR("("&amp;VLOOKUP("0-1-0-"&amp;B24,Data!$W:$X,2,FALSE)&amp;") "&amp;IF(VLOOKUP(C24,Languages!$A:$D,1,TRUE)=C24,VLOOKUP(C24,Languages!$A:$D,Summary!$C$7,TRUE),NA()),"")</f>
        <v>(RESPONSE-2a) Kyberpoikkeamien määrittämisestä on laadittu kriteeristö. Tasolla 1 tämän ei tarvitse olla systemaattista ja säännöllistä.</v>
      </c>
      <c r="E24" s="1283"/>
      <c r="F24" s="316" t="str">
        <f>_xlfn.IFNA(VLOOKUP("0-1-0-"&amp;I24,Data!$W:$X,2,FALSE),"")</f>
        <v>RESPONSE-2b</v>
      </c>
      <c r="G24" s="1283" t="str">
        <f>IFERROR("("&amp;VLOOKUP("0-1-0-"&amp;I24,Data!$W:$X,2,FALSE)&amp;") "&amp;IF(VLOOKUP(F24,Languages!$A:$D,1,TRUE)=F24,VLOOKUP(F24,Languages!$A:$D,Summary!$C$7,TRUE),NA()),"")</f>
        <v>(RESPONSE-2b) Kybertapahtumat analysoidaan siten, että se tukee mahdollisten kyberpoikkeamien määrittämistä. Tasolla 1 tämän ei tarvitse olla systemaattista ja säännöllistä.</v>
      </c>
      <c r="H24" s="1283"/>
      <c r="I24" s="58">
        <v>34</v>
      </c>
      <c r="J24" s="31"/>
      <c r="K24" s="26"/>
      <c r="L24" s="46"/>
      <c r="M24" s="77"/>
      <c r="N24" s="77"/>
      <c r="O24" s="77"/>
    </row>
    <row r="25" spans="1:15" s="17" customFormat="1" ht="49.95" customHeight="1" x14ac:dyDescent="0.25">
      <c r="A25" s="26"/>
      <c r="B25" s="59">
        <v>35</v>
      </c>
      <c r="C25" s="60" t="str">
        <f>_xlfn.IFNA(VLOOKUP("0-1-0-"&amp;B25,Data!$W:$X,2,FALSE),"")</f>
        <v>RESPONSE-3a</v>
      </c>
      <c r="D25" s="1283" t="str">
        <f>IFERROR("("&amp;VLOOKUP("0-1-0-"&amp;B25,Data!$W:$X,2,FALSE)&amp;") "&amp;IF(VLOOKUP(C25,Languages!$A:$D,1,TRUE)=C25,VLOOKUP(C25,Languages!$A:$D,Summary!$C$7,TRUE),NA()),"")</f>
        <v>(RESPONSE-3a) Kyberpoikkeamiin reagoimista varten on tunnistettu soveltuvat työntekijät ja heille on annettu roolit (ainakin tapauskohtaisesti). Tasolla 1 tämän ei tarvitse olla systemaattista ja säännöllistä.</v>
      </c>
      <c r="E25" s="1283"/>
      <c r="F25" s="316" t="str">
        <f>_xlfn.IFNA(VLOOKUP("0-1-0-"&amp;I25,Data!$W:$X,2,FALSE),"")</f>
        <v>RESPONSE-3b</v>
      </c>
      <c r="G25" s="1283" t="str">
        <f>IFERROR("("&amp;VLOOKUP("0-1-0-"&amp;I25,Data!$W:$X,2,FALSE)&amp;") "&amp;IF(VLOOKUP(F25,Languages!$A:$D,1,TRUE)=F25,VLOOKUP(F25,Languages!$A:$D,Summary!$C$7,TRUE),NA()),"")</f>
        <v>(RESPONSE-3b) Kyberpoikkeamiin reagoidaan siten, että toiminnalla (voidaan toteuttaa tapauskohtaisesti) rajoitetaan toimintoon kohdistuvaa vaikutusta ja palautetaan toiminta normaaliksi. Tasolla 1 tämän ei tarvitse olla systemaattista ja säännöllistä.</v>
      </c>
      <c r="H25" s="1283"/>
      <c r="I25" s="58">
        <v>36</v>
      </c>
      <c r="J25" s="31"/>
      <c r="K25" s="26"/>
      <c r="L25" s="46"/>
      <c r="M25" s="77"/>
      <c r="N25" s="77"/>
      <c r="O25" s="77"/>
    </row>
    <row r="26" spans="1:15" s="17" customFormat="1" ht="49.95" customHeight="1" x14ac:dyDescent="0.25">
      <c r="A26" s="26"/>
      <c r="B26" s="59">
        <v>37</v>
      </c>
      <c r="C26" s="60" t="str">
        <f>_xlfn.IFNA(VLOOKUP("0-1-0-"&amp;B26,Data!$W:$X,2,FALSE),"")</f>
        <v>RESPONSE-3c</v>
      </c>
      <c r="D26" s="1283" t="str">
        <f>IFERROR("("&amp;VLOOKUP("0-1-0-"&amp;B26,Data!$W:$X,2,FALSE)&amp;") "&amp;IF(VLOOKUP(C26,Languages!$A:$D,1,TRUE)=C26,VLOOKUP(C26,Languages!$A:$D,Summary!$C$7,TRUE),NA()),"")</f>
        <v>(RESPONSE-3c) Kyberpoikkeamista tuotetaan raportointia (esimerkiksi sisäisesti, CERT-FI tai soveltuville ISAC-ryhmille). Tasolla 1 tämän ei tarvitse olla systemaattista ja säännöllistä.</v>
      </c>
      <c r="E26" s="1283"/>
      <c r="F26" s="316" t="str">
        <f>_xlfn.IFNA(VLOOKUP("0-1-0-"&amp;I26,Data!$W:$X,2,FALSE),"")</f>
        <v>RESPONSE-4a</v>
      </c>
      <c r="G26" s="1283" t="str">
        <f>IFERROR("("&amp;VLOOKUP("0-1-0-"&amp;I26,Data!$W:$X,2,FALSE)&amp;") "&amp;IF(VLOOKUP(F26,Languages!$A:$D,1,TRUE)=F26,VLOOKUP(F26,Languages!$A:$D,Summary!$C$7,TRUE),NA()),"")</f>
        <v>(RESPONSE-4a) Organisaatio on kehittänyt toiminnan jatkuvuutta koskevat suunnitelmat, joiden avulla toiminnon toiminta voidaan säilyttää ja palauttaa, mikäli toimintaan kohdistuu kybertapahtuma tai -poikkeama. Tasolla 1 tämän ei tarvitse olla systemaattista ja säännöllistä.</v>
      </c>
      <c r="H26" s="1283"/>
      <c r="I26" s="58">
        <v>38</v>
      </c>
      <c r="J26" s="31"/>
      <c r="K26" s="26"/>
      <c r="L26" s="46"/>
      <c r="M26" s="77"/>
      <c r="N26" s="77"/>
      <c r="O26" s="77"/>
    </row>
    <row r="27" spans="1:15" s="17" customFormat="1" ht="49.95" customHeight="1" x14ac:dyDescent="0.25">
      <c r="A27" s="26"/>
      <c r="B27" s="59">
        <v>39</v>
      </c>
      <c r="C27" s="60" t="str">
        <f>_xlfn.IFNA(VLOOKUP("0-1-0-"&amp;B27,Data!$W:$X,2,FALSE),"")</f>
        <v>RESPONSE-4b</v>
      </c>
      <c r="D27" s="1283" t="str">
        <f>IFERROR("("&amp;VLOOKUP("0-1-0-"&amp;B27,Data!$W:$X,2,FALSE)&amp;") "&amp;IF(VLOOKUP(C27,Languages!$A:$D,1,TRUE)=C27,VLOOKUP(C27,Languages!$A:$D,Summary!$C$7,TRUE),NA()),"")</f>
        <v>(RESPONSE-4b) Tiedoista on saatavilla varmuuskopiot, joita testaan. Tasolla 1 tämän ei tarvitse olla systemaattista ja säännöllistä.</v>
      </c>
      <c r="E27" s="1283"/>
      <c r="F27" s="316" t="str">
        <f>_xlfn.IFNA(VLOOKUP("0-1-0-"&amp;I27,Data!$W:$X,2,FALSE),"")</f>
        <v>RESPONSE-4c</v>
      </c>
      <c r="G27" s="1283" t="str">
        <f>IFERROR("("&amp;VLOOKUP("0-1-0-"&amp;I27,Data!$W:$X,2,FALSE)&amp;") "&amp;IF(VLOOKUP(F27,Languages!$A:$D,1,TRUE)=F27,VLOOKUP(F27,Languages!$A:$D,Summary!$C$7,TRUE),NA()),"")</f>
        <v>(RESPONSE-4c) Varaosia tarvitsevat IT-laitteet (ja mahdolliset OT-laitteet) on tunnistettu. Tasolla 1 tämän ei tarvitse olla systemaattista ja säännöllistä.</v>
      </c>
      <c r="H27" s="1283"/>
      <c r="I27" s="58">
        <v>40</v>
      </c>
      <c r="J27" s="31"/>
      <c r="K27" s="26"/>
      <c r="L27" s="46"/>
      <c r="M27" s="77"/>
      <c r="N27" s="77"/>
      <c r="O27" s="77"/>
    </row>
    <row r="28" spans="1:15" s="17" customFormat="1" ht="49.95" customHeight="1" x14ac:dyDescent="0.25">
      <c r="A28" s="26"/>
      <c r="B28" s="59">
        <v>41</v>
      </c>
      <c r="C28" s="60" t="str">
        <f>_xlfn.IFNA(VLOOKUP("0-1-0-"&amp;B28,Data!$W:$X,2,FALSE),"")</f>
        <v>RISK-1a</v>
      </c>
      <c r="D28" s="1283" t="str">
        <f>IFERROR("("&amp;VLOOKUP("0-1-0-"&amp;B28,Data!$W:$X,2,FALSE)&amp;") "&amp;IF(VLOOKUP(C28,Languages!$A:$D,1,TRUE)=C28,VLOOKUP(C28,Languages!$A:$D,Summary!$C$7,TRUE),NA()),"")</f>
        <v>(RISK-1a) Organisaation kyberriskienhallintaa ohjaa suunnitelma (esimerkiksi strategia tai vastaava johtotason politiikka). Tasolla 1 sen kehittämisen ja ylläpidon ei tarvitse olla systemaattista ja säännöllistä.</v>
      </c>
      <c r="E28" s="1283"/>
      <c r="F28" s="316" t="str">
        <f>_xlfn.IFNA(VLOOKUP("0-1-0-"&amp;I28,Data!$W:$X,2,FALSE),"")</f>
        <v>RISK-2a</v>
      </c>
      <c r="G28" s="1283" t="str">
        <f>IFERROR("("&amp;VLOOKUP("0-1-0-"&amp;I28,Data!$W:$X,2,FALSE)&amp;") "&amp;IF(VLOOKUP(F28,Languages!$A:$D,1,TRUE)=F28,VLOOKUP(F28,Languages!$A:$D,Summary!$C$7,TRUE),NA()),"")</f>
        <v>(RISK-2a) Kyberriskejä tunnistetaan. Tasolla 1 tämän ei tarvitse olla systemaattista ja säännöllistä.</v>
      </c>
      <c r="H28" s="1283"/>
      <c r="I28" s="58">
        <v>42</v>
      </c>
      <c r="J28" s="31"/>
      <c r="K28" s="26"/>
      <c r="L28" s="46"/>
      <c r="M28" s="77"/>
      <c r="N28" s="77"/>
      <c r="O28" s="77"/>
    </row>
    <row r="29" spans="1:15" s="17" customFormat="1" ht="49.95" customHeight="1" x14ac:dyDescent="0.25">
      <c r="A29" s="26"/>
      <c r="B29" s="59">
        <v>43</v>
      </c>
      <c r="C29" s="60" t="str">
        <f>_xlfn.IFNA(VLOOKUP("0-1-0-"&amp;B29,Data!$W:$X,2,FALSE),"")</f>
        <v>RISK-3a</v>
      </c>
      <c r="D29" s="1283" t="str">
        <f>IFERROR("("&amp;VLOOKUP("0-1-0-"&amp;B29,Data!$W:$X,2,FALSE)&amp;") "&amp;IF(VLOOKUP(C29,Languages!$A:$D,1,TRUE)=C29,VLOOKUP(C29,Languages!$A:$D,Summary!$C$7,TRUE),NA()),"")</f>
        <v>(RISK-3a) Kyberriskit priorisoidaan niiden arvioidun vaikutuksen perusteella. Tasolla 1 tämän ei tarvitse olla systemaattista ja säännöllistä.</v>
      </c>
      <c r="E29" s="1283"/>
      <c r="F29" s="316" t="str">
        <f>_xlfn.IFNA(VLOOKUP("0-1-0-"&amp;I29,Data!$W:$X,2,FALSE),"")</f>
        <v>RISK-4a</v>
      </c>
      <c r="G29" s="1283" t="str">
        <f>IFERROR("("&amp;VLOOKUP("0-1-0-"&amp;I29,Data!$W:$X,2,FALSE)&amp;") "&amp;IF(VLOOKUP(F29,Languages!$A:$D,1,TRUE)=F29,VLOOKUP(F29,Languages!$A:$D,Summary!$C$7,TRUE),NA()),"")</f>
        <v>(RISK-4a) Riskeihin reagointikeinot (kuten riskin pienentäminen, hyväksyminen, välttäminen tai siirtäminen) ovat käytössä kyberriskeille. Tasolla 1 tämän ei tarvitse olla systemaattista ja säännöllistä.</v>
      </c>
      <c r="H29" s="1283"/>
      <c r="I29" s="58">
        <v>44</v>
      </c>
      <c r="J29" s="31"/>
      <c r="K29" s="26"/>
      <c r="L29" s="46"/>
      <c r="M29" s="77"/>
      <c r="N29" s="77"/>
      <c r="O29" s="77"/>
    </row>
    <row r="30" spans="1:15" s="17" customFormat="1" ht="49.95" customHeight="1" x14ac:dyDescent="0.25">
      <c r="A30" s="26"/>
      <c r="B30" s="59">
        <v>45</v>
      </c>
      <c r="C30" s="60" t="str">
        <f>_xlfn.IFNA(VLOOKUP("0-1-0-"&amp;B30,Data!$W:$X,2,FALSE),"")</f>
        <v>SITUATION-1a</v>
      </c>
      <c r="D30" s="1283" t="str">
        <f>IFERROR("("&amp;VLOOKUP("0-1-0-"&amp;B30,Data!$W:$X,2,FALSE)&amp;") "&amp;IF(VLOOKUP(C30,Languages!$A:$D,1,TRUE)=C30,VLOOKUP(C30,Languages!$A:$D,Summary!$C$7,TRUE),NA()),"")</f>
        <v>(SITUATION-1a) Lokitietoa kerätään toiminnon kannalta tärkeistä laitteista, ohjelmistoista ja tietovarannoista (ainakin tapauskohtaisesti). Tasolla 1 tämän ei tarvitse olla systemaattista ja säännöllistä.</v>
      </c>
      <c r="E30" s="1283"/>
      <c r="F30" s="316" t="str">
        <f>_xlfn.IFNA(VLOOKUP("0-1-0-"&amp;I30,Data!$W:$X,2,FALSE),"")</f>
        <v>SITUATION-2a</v>
      </c>
      <c r="G30" s="1283" t="str">
        <f>IFERROR("("&amp;VLOOKUP("0-1-0-"&amp;I30,Data!$W:$X,2,FALSE)&amp;") "&amp;IF(VLOOKUP(F30,Languages!$A:$D,1,TRUE)=F30,VLOOKUP(F30,Languages!$A:$D,Summary!$C$7,TRUE),NA()),"")</f>
        <v>(SITUATION-2a) Lokitietojen tarkastelua ja muuta kyberturvallisuusvalvontaa tehdään. Tasolla 1 tämän ei tarvitse olla systemaattista ja säännöllistä.</v>
      </c>
      <c r="H30" s="1283"/>
      <c r="I30" s="58">
        <v>46</v>
      </c>
      <c r="J30" s="31"/>
      <c r="K30" s="26"/>
      <c r="L30" s="46"/>
      <c r="M30" s="77"/>
      <c r="N30" s="77"/>
      <c r="O30" s="77"/>
    </row>
    <row r="31" spans="1:15" s="17" customFormat="1" ht="49.95" customHeight="1" x14ac:dyDescent="0.25">
      <c r="A31" s="26"/>
      <c r="B31" s="59">
        <v>47</v>
      </c>
      <c r="C31" s="60" t="str">
        <f>_xlfn.IFNA(VLOOKUP("0-1-0-"&amp;B31,Data!$W:$X,2,FALSE),"")</f>
        <v>SITUATION-2b</v>
      </c>
      <c r="D31" s="1283" t="str">
        <f>IFERROR("("&amp;VLOOKUP("0-1-0-"&amp;B31,Data!$W:$X,2,FALSE)&amp;") "&amp;IF(VLOOKUP(C31,Languages!$A:$D,1,TRUE)=C31,VLOOKUP(C31,Languages!$A:$D,Summary!$C$7,TRUE),NA()),"")</f>
        <v>(SITUATION-2b) IT- ja OT-ympäristöjen valvontatietoja katselmoidaan säännöllisesti poikkeavan toiminnan ja mahdollisten kybertapahtumien varalta (ainakin tapauskohtaisesti). Tasolla 1 tämän ei tarvitse olla systemaattista.</v>
      </c>
      <c r="E31" s="1283"/>
      <c r="F31" s="316" t="str">
        <f>_xlfn.IFNA(VLOOKUP("0-1-0-"&amp;I31,Data!$W:$X,2,FALSE),"")</f>
        <v>THIRD-PARTIES-1a</v>
      </c>
      <c r="G31" s="1283" t="str">
        <f>IFERROR("("&amp;VLOOKUP("0-1-0-"&amp;I31,Data!$W:$X,2,FALSE)&amp;") "&amp;IF(VLOOKUP(F31,Languages!$A:$D,1,TRUE)=F31,VLOOKUP(F31,Languages!$A:$D,Summary!$C$7,TRUE),NA()),"")</f>
        <v>(THIRD-PARTIES-1a) 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H31" s="1283"/>
      <c r="I31" s="58">
        <v>48</v>
      </c>
      <c r="J31" s="31"/>
      <c r="K31" s="26"/>
      <c r="L31" s="46"/>
      <c r="M31" s="77"/>
      <c r="N31" s="77"/>
      <c r="O31" s="77"/>
    </row>
    <row r="32" spans="1:15" s="17" customFormat="1" ht="49.95" customHeight="1" x14ac:dyDescent="0.25">
      <c r="A32" s="26"/>
      <c r="B32" s="59">
        <v>49</v>
      </c>
      <c r="C32" s="60" t="str">
        <f>_xlfn.IFNA(VLOOKUP("0-1-0-"&amp;B32,Data!$W:$X,2,FALSE),"")</f>
        <v>THIRD-PARTIES-1b</v>
      </c>
      <c r="D32" s="1283" t="str">
        <f>IFERROR("("&amp;VLOOKUP("0-1-0-"&amp;B32,Data!$W:$X,2,FALSE)&amp;") "&amp;IF(VLOOKUP(C32,Languages!$A:$D,1,TRUE)=C32,VLOOKUP(C32,Languages!$A:$D,Summary!$C$7,TRUE),NA()),"")</f>
        <v>(THIRD-PARTIES-1b) 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E32" s="1283"/>
      <c r="F32" s="316" t="str">
        <f>_xlfn.IFNA(VLOOKUP("0-1-0-"&amp;I32,Data!$W:$X,2,FALSE),"")</f>
        <v>THIRD-PARTIES-2a</v>
      </c>
      <c r="G32" s="1283" t="str">
        <f>IFERROR("("&amp;VLOOKUP("0-1-0-"&amp;I32,Data!$W:$X,2,FALSE)&amp;") "&amp;IF(VLOOKUP(F32,Languages!$A:$D,1,TRUE)=F32,VLOOKUP(F32,Languages!$A:$D,Summary!$C$7,TRUE),NA()),"")</f>
        <v>(THIRD-PARTIES-2a) Toimittajien ja muiden kumppaniverkoston toimijoiden valintaan vaikuttaa arvio niiden kyberturvallisuuskelpoisuuksista. Tasolla 1 tämän ei tarvitse olla systemaattista ja säännöllistä.</v>
      </c>
      <c r="H32" s="1283"/>
      <c r="I32" s="58">
        <v>50</v>
      </c>
      <c r="J32" s="31"/>
      <c r="K32" s="26"/>
      <c r="L32" s="46"/>
      <c r="M32" s="77"/>
      <c r="N32" s="77"/>
      <c r="O32" s="77"/>
    </row>
    <row r="33" spans="1:15" s="17" customFormat="1" ht="49.95" customHeight="1" x14ac:dyDescent="0.25">
      <c r="A33" s="26"/>
      <c r="B33" s="59">
        <v>51</v>
      </c>
      <c r="C33" s="60" t="str">
        <f>_xlfn.IFNA(VLOOKUP("0-1-0-"&amp;B33,Data!$W:$X,2,FALSE),"")</f>
        <v>THIRD-PARTIES-2b</v>
      </c>
      <c r="D33" s="1283" t="str">
        <f>IFERROR("("&amp;VLOOKUP("0-1-0-"&amp;B33,Data!$W:$X,2,FALSE)&amp;") "&amp;IF(VLOOKUP(C33,Languages!$A:$D,1,TRUE)=C33,VLOOKUP(C33,Languages!$A:$D,Summary!$C$7,TRUE),NA()),"")</f>
        <v>(THIRD-PARTIES-2b) Tuotteiden ja palveluiden valintaan vaikuttaa arvio niiden kyberkyvykkyyksistä. Tasolla 1 tämän ei tarvitse olla systemaattista ja säännöllistä.</v>
      </c>
      <c r="E33" s="1283"/>
      <c r="F33" s="316" t="str">
        <f>_xlfn.IFNA(VLOOKUP("0-1-0-"&amp;I33,Data!$W:$X,2,FALSE),"")</f>
        <v>THREAT-1a</v>
      </c>
      <c r="G33" s="1283" t="str">
        <f>IFERROR("("&amp;VLOOKUP("0-1-0-"&amp;I33,Data!$W:$X,2,FALSE)&amp;") "&amp;IF(VLOOKUP(F33,Languages!$A:$D,1,TRUE)=F33,VLOOKUP(F33,Languages!$A:$D,Summary!$C$7,TRUE),NA()),"")</f>
        <v>(THREAT-1a) Haavoittuvuuksien tunnistamisen tueksi on tunnistettu soveltuvia tietolähteitä. Tasolla 1 tämän ei tarvitse olla systemaattista ja säännöllistä.</v>
      </c>
      <c r="H33" s="1283"/>
      <c r="I33" s="58">
        <v>52</v>
      </c>
      <c r="J33" s="31"/>
      <c r="K33" s="26"/>
      <c r="L33" s="46"/>
      <c r="M33" s="77"/>
      <c r="N33" s="77"/>
      <c r="O33" s="77"/>
    </row>
    <row r="34" spans="1:15" s="17" customFormat="1" ht="49.95" customHeight="1" x14ac:dyDescent="0.25">
      <c r="A34" s="26"/>
      <c r="B34" s="59">
        <v>53</v>
      </c>
      <c r="C34" s="60" t="str">
        <f>_xlfn.IFNA(VLOOKUP("0-1-0-"&amp;B34,Data!$W:$X,2,FALSE),"")</f>
        <v>THREAT-1b</v>
      </c>
      <c r="D34" s="1283" t="str">
        <f>IFERROR("("&amp;VLOOKUP("0-1-0-"&amp;B34,Data!$W:$X,2,FALSE)&amp;") "&amp;IF(VLOOKUP(C34,Languages!$A:$D,1,TRUE)=C34,VLOOKUP(C34,Languages!$A:$D,Summary!$C$7,TRUE),NA()),"")</f>
        <v>(THREAT-1b) Haavoittuvuustietoa kerätään ja sitä tulkitaan toimintoa varten. Tasolla 1 tämän ei tarvitse olla systemaattista ja säännöllistä.</v>
      </c>
      <c r="E34" s="1283"/>
      <c r="F34" s="316" t="str">
        <f>_xlfn.IFNA(VLOOKUP("0-1-0-"&amp;I34,Data!$W:$X,2,FALSE),"")</f>
        <v>THREAT-1c</v>
      </c>
      <c r="G34" s="1283" t="str">
        <f>IFERROR("("&amp;VLOOKUP("0-1-0-"&amp;I34,Data!$W:$X,2,FALSE)&amp;") "&amp;IF(VLOOKUP(F34,Languages!$A:$D,1,TRUE)=F34,VLOOKUP(F34,Languages!$A:$D,Summary!$C$7,TRUE),NA()),"")</f>
        <v>(THREAT-1c) Haavoittuvuusarviointeja suoritetaan. Tasolla 1 tämän ei tarvitse olla systemaattista ja säännöllistä.</v>
      </c>
      <c r="H34" s="1283"/>
      <c r="I34" s="58">
        <v>54</v>
      </c>
      <c r="J34" s="31"/>
      <c r="K34" s="26"/>
      <c r="L34" s="46"/>
      <c r="M34" s="77"/>
      <c r="N34" s="77"/>
      <c r="O34" s="77"/>
    </row>
    <row r="35" spans="1:15" s="17" customFormat="1" ht="49.95" customHeight="1" x14ac:dyDescent="0.25">
      <c r="A35" s="26"/>
      <c r="B35" s="59">
        <v>55</v>
      </c>
      <c r="C35" s="60" t="str">
        <f>_xlfn.IFNA(VLOOKUP("0-1-0-"&amp;B35,Data!$W:$X,2,FALSE),"")</f>
        <v>THREAT-1d</v>
      </c>
      <c r="D35" s="1283" t="str">
        <f>IFERROR("("&amp;VLOOKUP("0-1-0-"&amp;B35,Data!$W:$X,2,FALSE)&amp;") "&amp;IF(VLOOKUP(C35,Languages!$A:$D,1,TRUE)=C35,VLOOKUP(C35,Languages!$A:$D,Summary!$C$7,TRUE),NA()),"")</f>
        <v>(THREAT-1d) Toiminnon kannalta olennaisiin haavoittuvuuksiin puututaan (esimerkiksi lisäämällä valvontaa tai asentamalla korjauspäivityksiä). Tasolla 1 tämän ei tarvitse olla systemaattista ja säännöllistä.</v>
      </c>
      <c r="E35" s="1283"/>
      <c r="F35" s="316" t="str">
        <f>_xlfn.IFNA(VLOOKUP("0-1-0-"&amp;I35,Data!$W:$X,2,FALSE),"")</f>
        <v>THREAT-2a</v>
      </c>
      <c r="G35" s="1283" t="str">
        <f>IFERROR("("&amp;VLOOKUP("0-1-0-"&amp;I35,Data!$W:$X,2,FALSE)&amp;") "&amp;IF(VLOOKUP(F35,Languages!$A:$D,1,TRUE)=F35,VLOOKUP(F35,Languages!$A:$D,Summary!$C$7,TRUE),NA()),"")</f>
        <v>(THREAT-2a) Uhkien tunnistamisen tueksi on tunnistettu soveltuvia tietolähteitä. Tasolla 1 tämän ei tarvitse olla systemaattista ja säännöllistä.</v>
      </c>
      <c r="H35" s="1283"/>
      <c r="I35" s="58">
        <v>56</v>
      </c>
      <c r="J35" s="31"/>
      <c r="K35" s="26"/>
      <c r="L35" s="46"/>
      <c r="M35" s="77"/>
      <c r="N35" s="77"/>
      <c r="O35" s="77"/>
    </row>
    <row r="36" spans="1:15" s="17" customFormat="1" ht="49.95" customHeight="1" x14ac:dyDescent="0.25">
      <c r="A36" s="26"/>
      <c r="B36" s="59">
        <v>57</v>
      </c>
      <c r="C36" s="60" t="str">
        <f>_xlfn.IFNA(VLOOKUP("0-1-0-"&amp;B36,Data!$W:$X,2,FALSE),"")</f>
        <v>THREAT-2b</v>
      </c>
      <c r="D36" s="1283" t="str">
        <f>IFERROR("("&amp;VLOOKUP("0-1-0-"&amp;B36,Data!$W:$X,2,FALSE)&amp;") "&amp;IF(VLOOKUP(C36,Languages!$A:$D,1,TRUE)=C36,VLOOKUP(C36,Languages!$A:$D,Summary!$C$7,TRUE),NA()),"")</f>
        <v>(THREAT-2b) Kyberuhkatietoa kerätään ja sitä tulkitaan toimintoa varten vähintäänkin tapauskohtaisesti (ad hoc). Tasolla 1 tämän ei tarvitse olla systemaattista ja säännöllistä.</v>
      </c>
      <c r="E36" s="1283"/>
      <c r="F36" s="316" t="str">
        <f>_xlfn.IFNA(VLOOKUP("0-1-0-"&amp;I36,Data!$W:$X,2,FALSE),"")</f>
        <v>THREAT-2c</v>
      </c>
      <c r="G36" s="1283" t="str">
        <f>IFERROR("("&amp;VLOOKUP("0-1-0-"&amp;I36,Data!$W:$X,2,FALSE)&amp;") "&amp;IF(VLOOKUP(F36,Languages!$A:$D,1,TRUE)=F36,VLOOKUP(F36,Languages!$A:$D,Summary!$C$7,TRUE),NA()),"")</f>
        <v xml:space="preserve">(THREAT-2c) Toimintoon kohdistuvat uhkatoimijoiden tavoitteet on tunnistettu ainakin tapauskohtaisesti. Tasolla 1 tämän ei tarvitse olla systemaattista ja säännöllistä. </v>
      </c>
      <c r="H36" s="1283"/>
      <c r="I36" s="58">
        <v>58</v>
      </c>
      <c r="J36" s="31"/>
      <c r="K36" s="26"/>
      <c r="L36" s="46"/>
      <c r="M36" s="77"/>
      <c r="N36" s="77"/>
      <c r="O36" s="77"/>
    </row>
    <row r="37" spans="1:15" s="17" customFormat="1" ht="49.95" customHeight="1" x14ac:dyDescent="0.25">
      <c r="A37" s="26"/>
      <c r="B37" s="59">
        <v>59</v>
      </c>
      <c r="C37" s="60" t="str">
        <f>_xlfn.IFNA(VLOOKUP("0-1-0-"&amp;B37,Data!$W:$X,2,FALSE),"")</f>
        <v>THREAT-2d</v>
      </c>
      <c r="D37" s="1283" t="str">
        <f>IFERROR("("&amp;VLOOKUP("0-1-0-"&amp;B37,Data!$W:$X,2,FALSE)&amp;") "&amp;IF(VLOOKUP(C37,Languages!$A:$D,1,TRUE)=C37,VLOOKUP(C37,Languages!$A:$D,Summary!$C$7,TRUE),NA()),"")</f>
        <v>(THREAT-2d) Toiminnon kannalta olennaisiin uhkiin puututaan (esimerkiksi lisäämällä valvontaa tai seuraamalla uhkien kehitystä). Tasolla 1 tämän ei tarvitse olla systemaattista ja säännöllistä.</v>
      </c>
      <c r="E37" s="1283"/>
      <c r="F37" s="316" t="str">
        <f>_xlfn.IFNA(VLOOKUP("0-1-0-"&amp;I37,Data!$W:$X,2,FALSE),"")</f>
        <v>WORKFORCE-1a</v>
      </c>
      <c r="G37" s="1283" t="str">
        <f>IFERROR("("&amp;VLOOKUP("0-1-0-"&amp;I37,Data!$W:$X,2,FALSE)&amp;") "&amp;IF(VLOOKUP(F37,Languages!$A:$D,1,TRUE)=F37,VLOOKUP(F37,Languages!$A:$D,Summary!$C$7,TRUE),NA()),"")</f>
        <v>(WORKFORCE-1a) Erilaisia tarkastuksia (esimerkiksi taustojen tarkistuksia, huumetestejä) suoritetaan uusia työntekijöitä palkatessa. Tasolla 1 tämän ei tarvitse olla systemaattista ja säännöllistä.</v>
      </c>
      <c r="H37" s="1283"/>
      <c r="I37" s="58">
        <v>60</v>
      </c>
      <c r="J37" s="31"/>
      <c r="K37" s="26"/>
      <c r="L37" s="46"/>
      <c r="M37" s="77"/>
      <c r="N37" s="77"/>
      <c r="O37" s="77"/>
    </row>
    <row r="38" spans="1:15" s="17" customFormat="1" ht="49.95" customHeight="1" x14ac:dyDescent="0.25">
      <c r="A38" s="26"/>
      <c r="B38" s="59">
        <v>61</v>
      </c>
      <c r="C38" s="60" t="str">
        <f>_xlfn.IFNA(VLOOKUP("0-1-0-"&amp;B38,Data!$W:$X,2,FALSE),"")</f>
        <v>WORKFORCE-1b</v>
      </c>
      <c r="D38" s="1283" t="str">
        <f>IFERROR("("&amp;VLOOKUP("0-1-0-"&amp;B38,Data!$W:$X,2,FALSE)&amp;") "&amp;IF(VLOOKUP(C38,Languages!$A:$D,1,TRUE)=C38,VLOOKUP(C38,Languages!$A:$D,Summary!$C$7,TRUE),NA()),"")</f>
        <v>(WORKFORCE-1b) Työsuhteen päättymiseen liittyvissä menettelyissä huomioidaan kyberturvallisuus. Tasolla 1 tämän ei tarvitse olla systemaattista ja säännöllistä.</v>
      </c>
      <c r="E38" s="1283"/>
      <c r="F38" s="316" t="str">
        <f>_xlfn.IFNA(VLOOKUP("0-1-0-"&amp;I38,Data!$W:$X,2,FALSE),"")</f>
        <v>WORKFORCE-2a</v>
      </c>
      <c r="G38" s="1283" t="str">
        <f>IFERROR("("&amp;VLOOKUP("0-1-0-"&amp;I38,Data!$W:$X,2,FALSE)&amp;") "&amp;IF(VLOOKUP(F38,Languages!$A:$D,1,TRUE)=F38,VLOOKUP(F38,Languages!$A:$D,Summary!$C$7,TRUE),NA()),"")</f>
        <v>(WORKFORCE-2a) Henkilöstön kyberturvallisuustietoisuutta kohotetaan erilaisin toimin. Tasolla 1 tämän ei tarvitse olla systemaattista ja säännöllistä.</v>
      </c>
      <c r="H38" s="1283"/>
      <c r="I38" s="58">
        <v>62</v>
      </c>
      <c r="J38" s="31"/>
      <c r="K38" s="26"/>
      <c r="L38" s="46"/>
      <c r="M38" s="77"/>
      <c r="N38" s="77"/>
      <c r="O38" s="77"/>
    </row>
    <row r="39" spans="1:15" s="17" customFormat="1" ht="49.95" customHeight="1" x14ac:dyDescent="0.25">
      <c r="A39" s="26"/>
      <c r="B39" s="59">
        <v>63</v>
      </c>
      <c r="C39" s="60" t="str">
        <f>_xlfn.IFNA(VLOOKUP("0-1-0-"&amp;B39,Data!$W:$X,2,FALSE),"")</f>
        <v>WORKFORCE-3a</v>
      </c>
      <c r="D39" s="1283" t="str">
        <f>IFERROR("("&amp;VLOOKUP("0-1-0-"&amp;B39,Data!$W:$X,2,FALSE)&amp;") "&amp;IF(VLOOKUP(C39,Languages!$A:$D,1,TRUE)=C39,VLOOKUP(C39,Languages!$A:$D,Summary!$C$7,TRUE),NA()),"")</f>
        <v>(WORKFORCE-3a) Toiminnon kyberturvallisuuteen liittyvät vastuut on tunnistettu. Tasolla 1 tämän ei tarvitse olla systemaattista ja säännöllistä.</v>
      </c>
      <c r="E39" s="1283"/>
      <c r="F39" s="316" t="str">
        <f>_xlfn.IFNA(VLOOKUP("0-1-0-"&amp;I39,Data!$W:$X,2,FALSE),"")</f>
        <v>WORKFORCE-3b</v>
      </c>
      <c r="G39" s="1283" t="str">
        <f>IFERROR("("&amp;VLOOKUP("0-1-0-"&amp;I39,Data!$W:$X,2,FALSE)&amp;") "&amp;IF(VLOOKUP(F39,Languages!$A:$D,1,TRUE)=F39,VLOOKUP(F39,Languages!$A:$D,Summary!$C$7,TRUE),NA()),"")</f>
        <v>(WORKFORCE-3b) Kyberturvallisuuteen liittyvät vastuut on osoitettu nimetyille henkilöille. Tasolla 1 tämän ei tarvitse olla systemaattista ja säännöllistä.</v>
      </c>
      <c r="H39" s="1283"/>
      <c r="I39" s="58">
        <v>64</v>
      </c>
      <c r="J39" s="31"/>
      <c r="K39" s="26"/>
      <c r="L39" s="46"/>
      <c r="M39" s="77"/>
      <c r="N39" s="77"/>
      <c r="O39" s="77"/>
    </row>
    <row r="40" spans="1:15" s="13" customFormat="1" ht="15" customHeight="1" x14ac:dyDescent="0.25">
      <c r="A40" s="12"/>
      <c r="B40" s="14"/>
      <c r="C40" s="18"/>
      <c r="D40" s="18"/>
      <c r="E40" s="50"/>
      <c r="F40" s="19"/>
      <c r="G40" s="19"/>
      <c r="H40" s="19"/>
      <c r="I40" s="19"/>
      <c r="J40" s="15"/>
      <c r="K40" s="12"/>
      <c r="L40" s="46"/>
      <c r="M40" s="77"/>
      <c r="N40" s="77"/>
      <c r="O40" s="77"/>
    </row>
    <row r="41" spans="1:15" s="13" customFormat="1" ht="18" customHeight="1" x14ac:dyDescent="0.25">
      <c r="A41" s="12"/>
      <c r="B41" s="12"/>
      <c r="C41" s="12"/>
      <c r="D41" s="16"/>
      <c r="E41" s="16"/>
      <c r="F41" s="12"/>
      <c r="G41" s="12"/>
      <c r="H41" s="12"/>
      <c r="I41" s="12"/>
      <c r="J41" s="12"/>
      <c r="K41" s="12"/>
      <c r="L41" s="46"/>
      <c r="M41" s="77"/>
      <c r="N41" s="77"/>
      <c r="O41" s="77"/>
    </row>
  </sheetData>
  <sheetProtection sheet="1" formatCells="0" formatColumns="0" formatRows="0"/>
  <mergeCells count="66">
    <mergeCell ref="D37:E37"/>
    <mergeCell ref="G37:H37"/>
    <mergeCell ref="D38:E38"/>
    <mergeCell ref="G38:H38"/>
    <mergeCell ref="D39:E39"/>
    <mergeCell ref="G39:H39"/>
    <mergeCell ref="D34:E34"/>
    <mergeCell ref="G34:H34"/>
    <mergeCell ref="D35:E35"/>
    <mergeCell ref="G35:H35"/>
    <mergeCell ref="D36:E36"/>
    <mergeCell ref="G36:H36"/>
    <mergeCell ref="D31:E31"/>
    <mergeCell ref="G31:H31"/>
    <mergeCell ref="D32:E32"/>
    <mergeCell ref="G32:H32"/>
    <mergeCell ref="D33:E33"/>
    <mergeCell ref="G33:H33"/>
    <mergeCell ref="D28:E28"/>
    <mergeCell ref="G28:H28"/>
    <mergeCell ref="D29:E29"/>
    <mergeCell ref="G29:H29"/>
    <mergeCell ref="D30:E30"/>
    <mergeCell ref="G30:H30"/>
    <mergeCell ref="D26:E26"/>
    <mergeCell ref="G26:H26"/>
    <mergeCell ref="D22:E22"/>
    <mergeCell ref="G22:H22"/>
    <mergeCell ref="D23:E23"/>
    <mergeCell ref="G23:H23"/>
    <mergeCell ref="D24:E24"/>
    <mergeCell ref="G24:H24"/>
    <mergeCell ref="D20:E20"/>
    <mergeCell ref="G20:H20"/>
    <mergeCell ref="D21:E21"/>
    <mergeCell ref="G21:H21"/>
    <mergeCell ref="D25:E25"/>
    <mergeCell ref="G25:H25"/>
    <mergeCell ref="D13:E13"/>
    <mergeCell ref="G13:H13"/>
    <mergeCell ref="D27:E27"/>
    <mergeCell ref="G27:H27"/>
    <mergeCell ref="D14:E14"/>
    <mergeCell ref="G14:H14"/>
    <mergeCell ref="D15:E15"/>
    <mergeCell ref="G15:H15"/>
    <mergeCell ref="D16:E16"/>
    <mergeCell ref="G16:H16"/>
    <mergeCell ref="D17:E17"/>
    <mergeCell ref="G17:H17"/>
    <mergeCell ref="D18:E18"/>
    <mergeCell ref="G18:H18"/>
    <mergeCell ref="D19:E19"/>
    <mergeCell ref="G19:H19"/>
    <mergeCell ref="N4:N12"/>
    <mergeCell ref="D10:E10"/>
    <mergeCell ref="G10:H10"/>
    <mergeCell ref="D11:E11"/>
    <mergeCell ref="G11:H11"/>
    <mergeCell ref="D6:H6"/>
    <mergeCell ref="D8:E8"/>
    <mergeCell ref="G8:H8"/>
    <mergeCell ref="D9:E9"/>
    <mergeCell ref="G9:H9"/>
    <mergeCell ref="D12:E12"/>
    <mergeCell ref="G12:H12"/>
  </mergeCells>
  <pageMargins left="0.70866141732283472" right="0.70866141732283472" top="0.74803149606299213" bottom="0.74803149606299213" header="0.31496062992125984" footer="0.31496062992125984"/>
  <pageSetup paperSize="9" scale="47" orientation="portrait" r:id="rId1"/>
  <rowBreaks count="1" manualBreakCount="1">
    <brk id="26"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FFFF00"/>
  </sheetPr>
  <dimension ref="A1:AA15"/>
  <sheetViews>
    <sheetView showGridLines="0" zoomScale="95" zoomScaleNormal="95" workbookViewId="0">
      <selection activeCell="F13" sqref="F13"/>
    </sheetView>
  </sheetViews>
  <sheetFormatPr defaultColWidth="9.26953125" defaultRowHeight="11.4" x14ac:dyDescent="0.25"/>
  <cols>
    <col min="1" max="2" width="1.6328125" style="5" customWidth="1"/>
    <col min="3" max="3" width="2.6328125" style="5" customWidth="1"/>
    <col min="4" max="4" width="51.81640625" style="13" customWidth="1"/>
    <col min="5" max="11" width="8.6328125" style="47" customWidth="1"/>
    <col min="12" max="14" width="8.6328125" style="5" customWidth="1"/>
    <col min="15" max="15" width="2.6328125" style="5" customWidth="1"/>
    <col min="16" max="16" width="1.6328125" style="5" customWidth="1"/>
    <col min="17" max="17" width="1.6328125" style="13" customWidth="1"/>
    <col min="18" max="18" width="1.6328125" style="46" customWidth="1"/>
    <col min="19" max="19" width="9.26953125" style="77"/>
    <col min="20" max="20" width="1.6328125" style="77" customWidth="1"/>
    <col min="21" max="21" width="80.6328125" style="77" customWidth="1"/>
    <col min="22" max="22" width="1.6328125" style="5" customWidth="1"/>
    <col min="23" max="16384" width="9.26953125" style="5"/>
  </cols>
  <sheetData>
    <row r="1" spans="1:27" ht="13.5" customHeight="1" x14ac:dyDescent="0.25">
      <c r="A1" s="3"/>
      <c r="B1" s="3"/>
      <c r="C1" s="3"/>
      <c r="D1" s="4"/>
      <c r="E1" s="4"/>
      <c r="F1" s="4"/>
      <c r="G1" s="4"/>
      <c r="H1" s="4"/>
      <c r="I1" s="4"/>
      <c r="J1" s="4"/>
      <c r="K1" s="4"/>
      <c r="L1" s="3"/>
      <c r="M1" s="3"/>
      <c r="N1" s="3"/>
      <c r="O1" s="3"/>
      <c r="P1" s="3"/>
      <c r="Q1" s="3"/>
      <c r="R1" s="43"/>
      <c r="T1" s="542"/>
      <c r="U1" s="542"/>
      <c r="V1" s="543"/>
    </row>
    <row r="2" spans="1:27" s="9" customFormat="1" ht="18" customHeight="1" x14ac:dyDescent="0.25">
      <c r="A2" s="6"/>
      <c r="B2" s="7"/>
      <c r="C2" s="35"/>
      <c r="D2" s="35"/>
      <c r="E2" s="49"/>
      <c r="F2" s="49"/>
      <c r="G2" s="49"/>
      <c r="H2" s="49"/>
      <c r="I2" s="49"/>
      <c r="J2" s="49"/>
      <c r="K2" s="49"/>
      <c r="L2" s="35"/>
      <c r="M2" s="35"/>
      <c r="N2" s="35"/>
      <c r="O2" s="35"/>
      <c r="P2" s="8"/>
      <c r="Q2" s="6"/>
      <c r="R2" s="44"/>
      <c r="S2" s="78"/>
      <c r="T2" s="542"/>
      <c r="U2" s="583" t="s">
        <v>1882</v>
      </c>
      <c r="V2" s="543"/>
    </row>
    <row r="3" spans="1:27" ht="26.4" customHeight="1" x14ac:dyDescent="0.25">
      <c r="A3" s="3"/>
      <c r="B3" s="10"/>
      <c r="D3" s="72" t="s">
        <v>418</v>
      </c>
      <c r="F3" s="544" t="s">
        <v>1881</v>
      </c>
      <c r="G3" s="545" t="str">
        <f>Parameters!$B$18</f>
        <v xml:space="preserve">0 - Vastaus puuttuu </v>
      </c>
      <c r="H3" s="546" t="str">
        <f>Parameters!$B$19</f>
        <v>1 - Ei toteutettu tai ei tietoa</v>
      </c>
      <c r="I3" s="547" t="str">
        <f>Parameters!$B$20</f>
        <v>2 - Osittain toteutettu</v>
      </c>
      <c r="J3" s="548" t="str">
        <f>Parameters!$B$21</f>
        <v>3 - Enimmäkseen  toteutettu</v>
      </c>
      <c r="K3" s="549" t="str">
        <f>Parameters!$B$22</f>
        <v>4 - Täysin toteutettu</v>
      </c>
      <c r="O3" s="52"/>
      <c r="P3" s="11"/>
      <c r="Q3" s="3"/>
      <c r="R3" s="43"/>
      <c r="T3" s="542"/>
      <c r="U3" s="584"/>
      <c r="V3" s="543"/>
    </row>
    <row r="4" spans="1:27" ht="30.6" customHeight="1" x14ac:dyDescent="0.25">
      <c r="A4" s="3"/>
      <c r="B4" s="10"/>
      <c r="D4" s="71" t="str">
        <f>IF(VLOOKUP("KM76",Languages!$A:$D,1,TRUE)="KM76",VLOOKUP("KM76",Languages!$A:$D,Summary!$C$7,TRUE),NA())</f>
        <v>Yleiset hallintatoimet</v>
      </c>
      <c r="E4" s="73"/>
      <c r="F4" s="73"/>
      <c r="G4" s="73"/>
      <c r="H4" s="73"/>
      <c r="I4" s="73"/>
      <c r="J4" s="73"/>
      <c r="K4" s="73"/>
      <c r="L4" s="73"/>
      <c r="M4" s="73"/>
      <c r="N4" s="73"/>
      <c r="O4" s="51"/>
      <c r="P4" s="11"/>
      <c r="Q4" s="3"/>
      <c r="R4" s="43"/>
      <c r="T4" s="542"/>
      <c r="U4" s="1286" t="s">
        <v>2505</v>
      </c>
      <c r="V4" s="543"/>
    </row>
    <row r="5" spans="1:27" s="469" customFormat="1" ht="120" customHeight="1" x14ac:dyDescent="0.3">
      <c r="A5" s="462"/>
      <c r="B5" s="463"/>
      <c r="C5" s="464"/>
      <c r="D5" s="465" t="s">
        <v>1879</v>
      </c>
      <c r="E5" s="471" t="s">
        <v>46</v>
      </c>
      <c r="F5" s="471" t="s">
        <v>62</v>
      </c>
      <c r="G5" s="471" t="s">
        <v>0</v>
      </c>
      <c r="H5" s="471" t="s">
        <v>57</v>
      </c>
      <c r="I5" s="471" t="s">
        <v>65</v>
      </c>
      <c r="J5" s="471" t="s">
        <v>67</v>
      </c>
      <c r="K5" s="471" t="s">
        <v>2538</v>
      </c>
      <c r="L5" s="471" t="s">
        <v>72</v>
      </c>
      <c r="M5" s="471" t="s">
        <v>75</v>
      </c>
      <c r="N5" s="471" t="s">
        <v>77</v>
      </c>
      <c r="O5" s="41"/>
      <c r="P5" s="466"/>
      <c r="Q5" s="462"/>
      <c r="R5" s="467"/>
      <c r="S5" s="468"/>
      <c r="T5" s="542"/>
      <c r="U5" s="1286"/>
      <c r="V5" s="543"/>
      <c r="AA5" s="1285"/>
    </row>
    <row r="6" spans="1:27" s="469" customFormat="1" ht="19.2" customHeight="1" x14ac:dyDescent="0.25">
      <c r="A6" s="462"/>
      <c r="B6" s="463"/>
      <c r="C6" s="464"/>
      <c r="D6" s="540" t="s">
        <v>1880</v>
      </c>
      <c r="E6" s="539">
        <v>5</v>
      </c>
      <c r="F6" s="539">
        <v>3</v>
      </c>
      <c r="G6" s="539">
        <v>5</v>
      </c>
      <c r="H6" s="539">
        <v>4</v>
      </c>
      <c r="I6" s="539">
        <v>4</v>
      </c>
      <c r="J6" s="539">
        <v>5</v>
      </c>
      <c r="K6" s="539">
        <v>3</v>
      </c>
      <c r="L6" s="539">
        <v>5</v>
      </c>
      <c r="M6" s="539">
        <v>6</v>
      </c>
      <c r="N6" s="539">
        <v>3</v>
      </c>
      <c r="O6" s="41"/>
      <c r="P6" s="466"/>
      <c r="Q6" s="462"/>
      <c r="R6" s="467"/>
      <c r="S6" s="468"/>
      <c r="T6" s="542"/>
      <c r="U6" s="1286"/>
      <c r="V6" s="542"/>
      <c r="AA6" s="1285"/>
    </row>
    <row r="7" spans="1:27" s="17" customFormat="1" ht="10.050000000000001" customHeight="1" x14ac:dyDescent="0.25">
      <c r="A7" s="26"/>
      <c r="B7" s="27"/>
      <c r="C7" s="36"/>
      <c r="E7" s="33"/>
      <c r="F7" s="33"/>
      <c r="G7" s="33"/>
      <c r="H7" s="33"/>
      <c r="I7" s="33"/>
      <c r="J7" s="33"/>
      <c r="K7" s="33"/>
      <c r="L7" s="33"/>
      <c r="M7" s="33"/>
      <c r="N7" s="33"/>
      <c r="O7" s="33"/>
      <c r="P7" s="31"/>
      <c r="Q7" s="26"/>
      <c r="R7" s="45"/>
      <c r="S7" s="79"/>
      <c r="T7" s="587"/>
      <c r="U7" s="1286"/>
      <c r="V7" s="588"/>
    </row>
    <row r="8" spans="1:27" s="17" customFormat="1" ht="40.049999999999997" customHeight="1" x14ac:dyDescent="0.25">
      <c r="A8" s="26"/>
      <c r="B8" s="488"/>
      <c r="C8" s="489" t="s">
        <v>1860</v>
      </c>
      <c r="D8" s="470" t="str">
        <f>SUBSTITUTE(IF(VLOOKUP(CONCATENATE("ASSET","-5",$C8),Languages!$A:$D,1,TRUE)=CONCATENATE("ASSET","-5",$C8),VLOOKUP(CONCATENATE("ASSET","-5",$C8),Languages!$A:$D,Summary!$C$7,TRUE),NA()),"ASSET-o","O")</f>
        <v>Osion toimintaa varten on määritetty dokumentoidut toimintatavat, joita noudatetaan ja päivitetään säännöllisesti.</v>
      </c>
      <c r="E8" s="474">
        <f xml:space="preserve">
VLOOKUP(CONCATENATE(E$5,"-",E$6,$C8),Data!$C:$H,6,FALSE)</f>
        <v>0</v>
      </c>
      <c r="F8" s="474">
        <f xml:space="preserve">
VLOOKUP(CONCATENATE(F$5,"-",F$6,$C8),Data!$C:$H,6,FALSE)</f>
        <v>0</v>
      </c>
      <c r="G8" s="474">
        <f xml:space="preserve">
VLOOKUP(CONCATENATE(G$5,"-",G$6,$C8),Data!$C:$H,6,FALSE)</f>
        <v>0</v>
      </c>
      <c r="H8" s="474">
        <f xml:space="preserve">
VLOOKUP(CONCATENATE(H$5,"-",H$6,$C8),Data!$C:$H,6,FALSE)</f>
        <v>0</v>
      </c>
      <c r="I8" s="474">
        <f xml:space="preserve">
VLOOKUP(CONCATENATE(I$5,"-",I$6,$C8),Data!$C:$H,6,FALSE)</f>
        <v>0</v>
      </c>
      <c r="J8" s="474">
        <f xml:space="preserve">
VLOOKUP(CONCATENATE(J$5,"-",J$6,$C8),Data!$C:$H,6,FALSE)</f>
        <v>0</v>
      </c>
      <c r="K8" s="474">
        <f xml:space="preserve">
VLOOKUP(CONCATENATE(K$5,"-",K$6,$C8),Data!$C:$H,6,FALSE)</f>
        <v>0</v>
      </c>
      <c r="L8" s="474">
        <f xml:space="preserve">
VLOOKUP(CONCATENATE(L$5,"-",L$6,$C8),Data!$C:$H,6,FALSE)</f>
        <v>0</v>
      </c>
      <c r="M8" s="474">
        <f xml:space="preserve">
VLOOKUP(CONCATENATE(M$5,"-",M$6,$C8),Data!$C:$H,6,FALSE)</f>
        <v>0</v>
      </c>
      <c r="N8" s="474">
        <f xml:space="preserve">
VLOOKUP(CONCATENATE(N$5,"-",N$6,$C8),Data!$C:$H,6,FALSE)</f>
        <v>0</v>
      </c>
      <c r="O8" s="58"/>
      <c r="P8" s="31"/>
      <c r="Q8" s="26"/>
      <c r="R8" s="45"/>
      <c r="S8" s="79"/>
      <c r="T8" s="587"/>
      <c r="U8" s="1286"/>
      <c r="V8" s="588"/>
    </row>
    <row r="9" spans="1:27" s="17" customFormat="1" ht="40.049999999999997" customHeight="1" x14ac:dyDescent="0.25">
      <c r="A9" s="26"/>
      <c r="B9" s="488"/>
      <c r="C9" s="489" t="s">
        <v>1861</v>
      </c>
      <c r="D9" s="470" t="str">
        <f>SUBSTITUTE(IF(VLOOKUP(CONCATENATE("ASSET","-5",$C9),Languages!$A:$D,1,TRUE)=CONCATENATE("ASSET","-5",$C9),VLOOKUP(CONCATENATE("ASSET","-5",$C9),Languages!$A:$D,Summary!$C$7,TRUE),NA()),"ASSET-o","O")</f>
        <v>Osion toimintaa varten on tarjolla riittävät resurssit (henkilöstö, rahoitus ja työkalut).</v>
      </c>
      <c r="E9" s="474">
        <f xml:space="preserve">
VLOOKUP(CONCATENATE(E$5,"-",E$6,$C9),Data!$C:$H,6,FALSE)</f>
        <v>0</v>
      </c>
      <c r="F9" s="474">
        <f xml:space="preserve">
VLOOKUP(CONCATENATE(F$5,"-",F$6,$C9),Data!$C:$H,6,FALSE)</f>
        <v>0</v>
      </c>
      <c r="G9" s="474">
        <f xml:space="preserve">
VLOOKUP(CONCATENATE(G$5,"-",G$6,$C9),Data!$C:$H,6,FALSE)</f>
        <v>0</v>
      </c>
      <c r="H9" s="474">
        <f xml:space="preserve">
VLOOKUP(CONCATENATE(H$5,"-",H$6,$C9),Data!$C:$H,6,FALSE)</f>
        <v>0</v>
      </c>
      <c r="I9" s="474">
        <f xml:space="preserve">
VLOOKUP(CONCATENATE(I$5,"-",I$6,$C9),Data!$C:$H,6,FALSE)</f>
        <v>0</v>
      </c>
      <c r="J9" s="474">
        <f xml:space="preserve">
VLOOKUP(CONCATENATE(J$5,"-",J$6,$C9),Data!$C:$H,6,FALSE)</f>
        <v>0</v>
      </c>
      <c r="K9" s="474">
        <f xml:space="preserve">
VLOOKUP(CONCATENATE(K$5,"-",K$6,$C9),Data!$C:$H,6,FALSE)</f>
        <v>0</v>
      </c>
      <c r="L9" s="474">
        <f xml:space="preserve">
VLOOKUP(CONCATENATE(L$5,"-",L$6,$C9),Data!$C:$H,6,FALSE)</f>
        <v>0</v>
      </c>
      <c r="M9" s="474">
        <f xml:space="preserve">
VLOOKUP(CONCATENATE(M$5,"-",M$6,$C9),Data!$C:$H,6,FALSE)</f>
        <v>0</v>
      </c>
      <c r="N9" s="474">
        <f xml:space="preserve">
VLOOKUP(CONCATENATE(N$5,"-",N$6,$C9),Data!$C:$H,6,FALSE)</f>
        <v>0</v>
      </c>
      <c r="O9" s="58"/>
      <c r="P9" s="31"/>
      <c r="Q9" s="26"/>
      <c r="R9" s="45"/>
      <c r="S9" s="79"/>
      <c r="T9" s="587"/>
      <c r="U9" s="1287"/>
      <c r="V9" s="588"/>
    </row>
    <row r="10" spans="1:27" s="17" customFormat="1" ht="40.049999999999997" customHeight="1" x14ac:dyDescent="0.25">
      <c r="A10" s="26"/>
      <c r="B10" s="488"/>
      <c r="C10" s="489" t="s">
        <v>1862</v>
      </c>
      <c r="D10" s="470" t="str">
        <f>SUBSTITUTE(IF(VLOOKUP(CONCATENATE("ASSET","-5",$C10),Languages!$A:$D,1,TRUE)=CONCATENATE("ASSET","-5",$C10),VLOOKUP(CONCATENATE("ASSET","-5",$C10),Languages!$A:$D,Summary!$C$7,TRUE),NA()),"ASSET-o","O")</f>
        <v>Osion toimintaa ohjataan vaatimuksilla, jotka on asetettu organisaation johtotason politiikassa (tai vastaavassa ohjeistuksessa).</v>
      </c>
      <c r="E10" s="474">
        <f xml:space="preserve">
VLOOKUP(CONCATENATE(E$5,"-",E$6,$C10),Data!$C:$H,6,FALSE)</f>
        <v>0</v>
      </c>
      <c r="F10" s="474">
        <f xml:space="preserve">
VLOOKUP(CONCATENATE(F$5,"-",F$6,$C10),Data!$C:$H,6,FALSE)</f>
        <v>0</v>
      </c>
      <c r="G10" s="474">
        <f xml:space="preserve">
VLOOKUP(CONCATENATE(G$5,"-",G$6,$C10),Data!$C:$H,6,FALSE)</f>
        <v>0</v>
      </c>
      <c r="H10" s="474">
        <f xml:space="preserve">
VLOOKUP(CONCATENATE(H$5,"-",H$6,$C10),Data!$C:$H,6,FALSE)</f>
        <v>0</v>
      </c>
      <c r="I10" s="474">
        <f xml:space="preserve">
VLOOKUP(CONCATENATE(I$5,"-",I$6,$C10),Data!$C:$H,6,FALSE)</f>
        <v>0</v>
      </c>
      <c r="J10" s="474">
        <f xml:space="preserve">
VLOOKUP(CONCATENATE(J$5,"-",J$6,$C10),Data!$C:$H,6,FALSE)</f>
        <v>0</v>
      </c>
      <c r="K10" s="474">
        <f xml:space="preserve">
VLOOKUP(CONCATENATE(K$5,"-",K$6,$C10),Data!$C:$H,6,FALSE)</f>
        <v>0</v>
      </c>
      <c r="L10" s="474">
        <f xml:space="preserve">
VLOOKUP(CONCATENATE(L$5,"-",L$6,$C10),Data!$C:$H,6,FALSE)</f>
        <v>0</v>
      </c>
      <c r="M10" s="474">
        <f xml:space="preserve">
VLOOKUP(CONCATENATE(M$5,"-",M$6,$C10),Data!$C:$H,6,FALSE)</f>
        <v>0</v>
      </c>
      <c r="N10" s="474">
        <f xml:space="preserve">
VLOOKUP(CONCATENATE(N$5,"-",N$6,$C10),Data!$C:$H,6,FALSE)</f>
        <v>0</v>
      </c>
      <c r="O10" s="58"/>
      <c r="P10" s="31"/>
      <c r="Q10" s="26"/>
      <c r="R10" s="45"/>
      <c r="S10" s="79"/>
      <c r="T10" s="587"/>
      <c r="U10" s="542"/>
      <c r="V10" s="588"/>
    </row>
    <row r="11" spans="1:27" s="17" customFormat="1" ht="40.049999999999997" customHeight="1" x14ac:dyDescent="0.25">
      <c r="A11" s="26"/>
      <c r="B11" s="488"/>
      <c r="C11" s="489" t="s">
        <v>1863</v>
      </c>
      <c r="D11" s="470" t="str">
        <f>SUBSTITUTE(IF(VLOOKUP(CONCATENATE("ASSET","-5",$C11),Languages!$A:$D,1,TRUE)=CONCATENATE("ASSET","-5",$C11),VLOOKUP(CONCATENATE("ASSET","-5",$C11),Languages!$A:$D,Summary!$C$7,TRUE),NA()),"ASSET-o","O")</f>
        <v>Osion toiminnan suorittamiseen tarvittavat vastuut, tilivelvollisuudet ja valtuutukset on jalkautettu soveltuville työntekijöille.</v>
      </c>
      <c r="E11" s="474">
        <f xml:space="preserve">
VLOOKUP(CONCATENATE(E$5,"-",E$6,$C11),Data!$C:$H,6,FALSE)</f>
        <v>0</v>
      </c>
      <c r="F11" s="474">
        <f xml:space="preserve">
VLOOKUP(CONCATENATE(F$5,"-",F$6,$C11),Data!$C:$H,6,FALSE)</f>
        <v>0</v>
      </c>
      <c r="G11" s="474">
        <f xml:space="preserve">
VLOOKUP(CONCATENATE(G$5,"-",G$6,$C11),Data!$C:$H,6,FALSE)</f>
        <v>0</v>
      </c>
      <c r="H11" s="474">
        <f xml:space="preserve">
VLOOKUP(CONCATENATE(H$5,"-",H$6,$C11),Data!$C:$H,6,FALSE)</f>
        <v>0</v>
      </c>
      <c r="I11" s="474">
        <f xml:space="preserve">
VLOOKUP(CONCATENATE(I$5,"-",I$6,$C11),Data!$C:$H,6,FALSE)</f>
        <v>0</v>
      </c>
      <c r="J11" s="474">
        <f xml:space="preserve">
VLOOKUP(CONCATENATE(J$5,"-",J$6,$C11),Data!$C:$H,6,FALSE)</f>
        <v>0</v>
      </c>
      <c r="K11" s="474">
        <f xml:space="preserve">
VLOOKUP(CONCATENATE(K$5,"-",K$6,$C11),Data!$C:$H,6,FALSE)</f>
        <v>0</v>
      </c>
      <c r="L11" s="474">
        <f xml:space="preserve">
VLOOKUP(CONCATENATE(L$5,"-",L$6,$C11),Data!$C:$H,6,FALSE)</f>
        <v>0</v>
      </c>
      <c r="M11" s="474">
        <f xml:space="preserve">
VLOOKUP(CONCATENATE(M$5,"-",M$6,$C11),Data!$C:$H,6,FALSE)</f>
        <v>0</v>
      </c>
      <c r="N11" s="474">
        <f xml:space="preserve">
VLOOKUP(CONCATENATE(N$5,"-",N$6,$C11),Data!$C:$H,6,FALSE)</f>
        <v>0</v>
      </c>
      <c r="O11" s="58"/>
      <c r="P11" s="31"/>
      <c r="Q11" s="26"/>
      <c r="R11" s="45"/>
      <c r="S11" s="79"/>
      <c r="T11" s="79"/>
      <c r="U11" s="79"/>
    </row>
    <row r="12" spans="1:27" s="17" customFormat="1" ht="40.049999999999997" customHeight="1" x14ac:dyDescent="0.25">
      <c r="A12" s="26"/>
      <c r="B12" s="488"/>
      <c r="C12" s="489" t="s">
        <v>1864</v>
      </c>
      <c r="D12" s="470" t="str">
        <f>SUBSTITUTE(IF(VLOOKUP(CONCATENATE("ASSET","-5",$C12),Languages!$A:$D,1,TRUE)=CONCATENATE("ASSET","-5",$C12),VLOOKUP(CONCATENATE("ASSET","-5",$C12),Languages!$A:$D,Summary!$C$7,TRUE),NA()),"ASSET-o","O")</f>
        <v>Osion toimintaa suorittavilla työntekijöillä on riittävät tiedot ja taidot tehtäviensä suorittamiseen.</v>
      </c>
      <c r="E12" s="474">
        <f xml:space="preserve">
VLOOKUP(CONCATENATE(E$5,"-",E$6,$C12),Data!$C:$H,6,FALSE)</f>
        <v>0</v>
      </c>
      <c r="F12" s="474">
        <f xml:space="preserve">
VLOOKUP(CONCATENATE(F$5,"-",F$6,$C12),Data!$C:$H,6,FALSE)</f>
        <v>0</v>
      </c>
      <c r="G12" s="474">
        <f xml:space="preserve">
VLOOKUP(CONCATENATE(G$5,"-",G$6,$C12),Data!$C:$H,6,FALSE)</f>
        <v>0</v>
      </c>
      <c r="H12" s="474">
        <f xml:space="preserve">
VLOOKUP(CONCATENATE(H$5,"-",H$6,$C12),Data!$C:$H,6,FALSE)</f>
        <v>0</v>
      </c>
      <c r="I12" s="474">
        <f xml:space="preserve">
VLOOKUP(CONCATENATE(I$5,"-",I$6,$C12),Data!$C:$H,6,FALSE)</f>
        <v>0</v>
      </c>
      <c r="J12" s="474">
        <f xml:space="preserve">
VLOOKUP(CONCATENATE(J$5,"-",J$6,$C12),Data!$C:$H,6,FALSE)</f>
        <v>0</v>
      </c>
      <c r="K12" s="474">
        <f xml:space="preserve">
VLOOKUP(CONCATENATE(K$5,"-",K$6,$C12),Data!$C:$H,6,FALSE)</f>
        <v>0</v>
      </c>
      <c r="L12" s="474">
        <f xml:space="preserve">
VLOOKUP(CONCATENATE(L$5,"-",L$6,$C12),Data!$C:$H,6,FALSE)</f>
        <v>0</v>
      </c>
      <c r="M12" s="474">
        <f xml:space="preserve">
VLOOKUP(CONCATENATE(M$5,"-",M$6,$C12),Data!$C:$H,6,FALSE)</f>
        <v>0</v>
      </c>
      <c r="N12" s="474">
        <f xml:space="preserve">
VLOOKUP(CONCATENATE(N$5,"-",N$6,$C12),Data!$C:$H,6,FALSE)</f>
        <v>0</v>
      </c>
      <c r="O12" s="58"/>
      <c r="P12" s="31"/>
      <c r="Q12" s="26"/>
      <c r="R12" s="45"/>
      <c r="S12" s="79"/>
      <c r="T12" s="79"/>
      <c r="U12" s="79"/>
    </row>
    <row r="13" spans="1:27" s="17" customFormat="1" ht="40.049999999999997" customHeight="1" x14ac:dyDescent="0.25">
      <c r="A13" s="26"/>
      <c r="B13" s="488"/>
      <c r="C13" s="489" t="s">
        <v>1865</v>
      </c>
      <c r="D13" s="470" t="str">
        <f>SUBSTITUTE(IF(VLOOKUP(CONCATENATE("ASSET","-5",$C13),Languages!$A:$D,1,TRUE)=CONCATENATE("ASSET","-5",$C13),VLOOKUP(CONCATENATE("ASSET","-5",$C13),Languages!$A:$D,Summary!$C$7,TRUE),NA()),"ASSET-o","O")</f>
        <v>Osion toiminnan vaikuttavuutta arvioidaan ja seurataan.</v>
      </c>
      <c r="E13" s="474">
        <f xml:space="preserve">
VLOOKUP(CONCATENATE(E$5,"-",E$6,$C13),Data!$C:$H,6,FALSE)</f>
        <v>0</v>
      </c>
      <c r="F13" s="474">
        <f xml:space="preserve">
VLOOKUP(CONCATENATE(F$5,"-",F$6,$C13),Data!$C:$H,6,FALSE)</f>
        <v>0</v>
      </c>
      <c r="G13" s="474">
        <f xml:space="preserve">
VLOOKUP(CONCATENATE(G$5,"-",G$6,$C13),Data!$C:$H,6,FALSE)</f>
        <v>0</v>
      </c>
      <c r="H13" s="474">
        <f xml:space="preserve">
VLOOKUP(CONCATENATE(H$5,"-",H$6,$C13),Data!$C:$H,6,FALSE)</f>
        <v>0</v>
      </c>
      <c r="I13" s="474">
        <f xml:space="preserve">
VLOOKUP(CONCATENATE(I$5,"-",I$6,$C13),Data!$C:$H,6,FALSE)</f>
        <v>0</v>
      </c>
      <c r="J13" s="474">
        <f xml:space="preserve">
VLOOKUP(CONCATENATE(J$5,"-",J$6,$C13),Data!$C:$H,6,FALSE)</f>
        <v>0</v>
      </c>
      <c r="K13" s="474">
        <f xml:space="preserve">
VLOOKUP(CONCATENATE(K$5,"-",K$6,$C13),Data!$C:$H,6,FALSE)</f>
        <v>0</v>
      </c>
      <c r="L13" s="474">
        <f xml:space="preserve">
VLOOKUP(CONCATENATE(L$5,"-",L$6,$C13),Data!$C:$H,6,FALSE)</f>
        <v>0</v>
      </c>
      <c r="M13" s="474">
        <f xml:space="preserve">
VLOOKUP(CONCATENATE(M$5,"-",M$6,$C13),Data!$C:$H,6,FALSE)</f>
        <v>0</v>
      </c>
      <c r="N13" s="474">
        <f xml:space="preserve">
VLOOKUP(CONCATENATE(N$5,"-",N$6,$C13),Data!$C:$H,6,FALSE)</f>
        <v>0</v>
      </c>
      <c r="O13" s="58"/>
      <c r="P13" s="31"/>
      <c r="Q13" s="26"/>
      <c r="R13" s="45"/>
      <c r="S13" s="79"/>
      <c r="T13" s="79"/>
      <c r="U13" s="79"/>
    </row>
    <row r="14" spans="1:27" s="13" customFormat="1" ht="15" customHeight="1" x14ac:dyDescent="0.25">
      <c r="A14" s="12"/>
      <c r="B14" s="14"/>
      <c r="C14" s="18"/>
      <c r="D14" s="18"/>
      <c r="E14" s="472">
        <v>5</v>
      </c>
      <c r="F14" s="472">
        <v>3</v>
      </c>
      <c r="G14" s="472">
        <v>5</v>
      </c>
      <c r="H14" s="472">
        <v>4</v>
      </c>
      <c r="I14" s="472">
        <v>4</v>
      </c>
      <c r="J14" s="472">
        <v>5</v>
      </c>
      <c r="K14" s="472">
        <v>3</v>
      </c>
      <c r="L14" s="473">
        <v>5</v>
      </c>
      <c r="M14" s="473">
        <v>6</v>
      </c>
      <c r="N14" s="473">
        <v>3</v>
      </c>
      <c r="O14" s="19"/>
      <c r="P14" s="15"/>
      <c r="Q14" s="12"/>
      <c r="R14" s="42"/>
      <c r="S14" s="80"/>
      <c r="T14" s="80"/>
      <c r="U14" s="80"/>
    </row>
    <row r="15" spans="1:27" s="13" customFormat="1" ht="18" customHeight="1" x14ac:dyDescent="0.25">
      <c r="A15" s="12"/>
      <c r="B15" s="12"/>
      <c r="C15" s="12"/>
      <c r="D15" s="16"/>
      <c r="E15" s="16"/>
      <c r="F15" s="16"/>
      <c r="G15" s="16"/>
      <c r="H15" s="16"/>
      <c r="I15" s="16"/>
      <c r="J15" s="16"/>
      <c r="K15" s="16"/>
      <c r="L15" s="12"/>
      <c r="M15" s="12"/>
      <c r="N15" s="12"/>
      <c r="O15" s="12"/>
      <c r="P15" s="12"/>
      <c r="Q15" s="12"/>
      <c r="R15" s="42"/>
      <c r="S15" s="80"/>
      <c r="T15" s="80"/>
      <c r="U15" s="80"/>
    </row>
  </sheetData>
  <sheetProtection sheet="1" formatCells="0" formatColumns="0" formatRows="0"/>
  <mergeCells count="2">
    <mergeCell ref="AA5:AA6"/>
    <mergeCell ref="U4:U9"/>
  </mergeCells>
  <conditionalFormatting sqref="E8:N13">
    <cfRule type="containsText" dxfId="169" priority="1" operator="containsText" text="1">
      <formula>NOT(ISERROR(SEARCH("1",E8)))</formula>
    </cfRule>
    <cfRule type="containsText" dxfId="168" priority="2" operator="containsText" text="2">
      <formula>NOT(ISERROR(SEARCH("2",E8)))</formula>
    </cfRule>
    <cfRule type="containsText" dxfId="167" priority="3" operator="containsText" text="3">
      <formula>NOT(ISERROR(SEARCH("3",E8)))</formula>
    </cfRule>
    <cfRule type="containsText" dxfId="166" priority="4" operator="containsText" text="4">
      <formula>NOT(ISERROR(SEARCH("4",E8)))</formula>
    </cfRule>
    <cfRule type="containsText" dxfId="165" priority="5" operator="containsText" text="0">
      <formula>NOT(ISERROR(SEARCH("0",E8)))</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FFFF00"/>
  </sheetPr>
  <dimension ref="A1:W86"/>
  <sheetViews>
    <sheetView zoomScale="80" zoomScaleNormal="80" workbookViewId="0">
      <selection activeCell="V4" sqref="V4:V28"/>
    </sheetView>
  </sheetViews>
  <sheetFormatPr defaultColWidth="8.7265625" defaultRowHeight="13.8" x14ac:dyDescent="0.25"/>
  <cols>
    <col min="1" max="1" width="1.6328125" style="397" customWidth="1"/>
    <col min="2" max="2" width="8.7265625" style="397" customWidth="1"/>
    <col min="3" max="18" width="8.7265625" style="397"/>
    <col min="19" max="19" width="1.54296875" style="397" customWidth="1"/>
    <col min="20" max="21" width="8.7265625" style="397"/>
    <col min="22" max="22" width="80.6328125" style="397" customWidth="1"/>
    <col min="23" max="16384" width="8.7265625" style="397"/>
  </cols>
  <sheetData>
    <row r="1" spans="1:23" x14ac:dyDescent="0.25">
      <c r="A1" s="3"/>
      <c r="B1" s="3"/>
      <c r="C1" s="3"/>
      <c r="D1" s="3"/>
      <c r="E1" s="4"/>
      <c r="F1" s="4"/>
      <c r="G1" s="4"/>
      <c r="H1" s="4"/>
      <c r="I1" s="4"/>
      <c r="J1" s="4"/>
      <c r="K1" s="4"/>
      <c r="L1" s="3"/>
      <c r="M1" s="3"/>
      <c r="N1" s="3"/>
      <c r="O1" s="3"/>
      <c r="P1" s="3"/>
      <c r="Q1" s="3"/>
      <c r="R1" s="3"/>
      <c r="S1" s="3"/>
      <c r="U1" s="542"/>
      <c r="V1" s="542"/>
      <c r="W1" s="543"/>
    </row>
    <row r="2" spans="1:23" x14ac:dyDescent="0.25">
      <c r="A2" s="3"/>
      <c r="B2" s="530"/>
      <c r="C2" s="531"/>
      <c r="D2" s="531"/>
      <c r="E2" s="531"/>
      <c r="F2" s="531"/>
      <c r="G2" s="531"/>
      <c r="H2" s="531"/>
      <c r="I2" s="531"/>
      <c r="J2" s="531"/>
      <c r="K2" s="531"/>
      <c r="L2" s="531"/>
      <c r="M2" s="531"/>
      <c r="N2" s="531"/>
      <c r="O2" s="531"/>
      <c r="P2" s="531"/>
      <c r="Q2" s="531"/>
      <c r="R2" s="532"/>
      <c r="S2" s="3"/>
      <c r="U2" s="542"/>
      <c r="V2" s="583" t="s">
        <v>1882</v>
      </c>
      <c r="W2" s="543"/>
    </row>
    <row r="3" spans="1:23" x14ac:dyDescent="0.25">
      <c r="A3" s="3"/>
      <c r="B3" s="533"/>
      <c r="C3" s="534"/>
      <c r="D3" s="534"/>
      <c r="E3" s="534"/>
      <c r="F3" s="534"/>
      <c r="G3" s="534"/>
      <c r="H3" s="534"/>
      <c r="I3" s="534"/>
      <c r="J3" s="534"/>
      <c r="K3" s="534"/>
      <c r="L3" s="534"/>
      <c r="M3" s="534"/>
      <c r="N3" s="534"/>
      <c r="O3" s="534"/>
      <c r="P3" s="534"/>
      <c r="Q3" s="534"/>
      <c r="R3" s="535"/>
      <c r="S3" s="3"/>
      <c r="U3" s="542"/>
      <c r="V3" s="838"/>
      <c r="W3" s="543"/>
    </row>
    <row r="4" spans="1:23" ht="13.8" customHeight="1" x14ac:dyDescent="0.25">
      <c r="A4" s="3"/>
      <c r="B4" s="533"/>
      <c r="C4" s="534"/>
      <c r="D4" s="534"/>
      <c r="E4" s="534"/>
      <c r="F4" s="534"/>
      <c r="G4" s="534"/>
      <c r="H4" s="534"/>
      <c r="I4" s="534"/>
      <c r="J4" s="534"/>
      <c r="K4" s="534"/>
      <c r="L4" s="534"/>
      <c r="M4" s="534"/>
      <c r="N4" s="534"/>
      <c r="O4" s="534"/>
      <c r="P4" s="534"/>
      <c r="Q4" s="534"/>
      <c r="R4" s="535"/>
      <c r="S4" s="3"/>
      <c r="U4" s="542"/>
      <c r="V4" s="1285" t="s">
        <v>3567</v>
      </c>
      <c r="W4" s="543"/>
    </row>
    <row r="5" spans="1:23" x14ac:dyDescent="0.25">
      <c r="A5" s="3"/>
      <c r="B5" s="533"/>
      <c r="C5" s="534"/>
      <c r="D5" s="534"/>
      <c r="E5" s="534"/>
      <c r="F5" s="534"/>
      <c r="G5" s="534"/>
      <c r="H5" s="534"/>
      <c r="I5" s="534"/>
      <c r="J5" s="534"/>
      <c r="K5" s="534"/>
      <c r="L5" s="534"/>
      <c r="M5" s="534"/>
      <c r="N5" s="534"/>
      <c r="O5" s="534"/>
      <c r="P5" s="534"/>
      <c r="Q5" s="534"/>
      <c r="R5" s="535"/>
      <c r="S5" s="3"/>
      <c r="U5" s="542"/>
      <c r="V5" s="1285"/>
      <c r="W5" s="543"/>
    </row>
    <row r="6" spans="1:23" x14ac:dyDescent="0.25">
      <c r="A6" s="3"/>
      <c r="B6" s="533"/>
      <c r="C6" s="534"/>
      <c r="D6" s="534"/>
      <c r="E6" s="534"/>
      <c r="F6" s="534"/>
      <c r="G6" s="534"/>
      <c r="H6" s="534"/>
      <c r="I6" s="534"/>
      <c r="J6" s="534"/>
      <c r="K6" s="534"/>
      <c r="L6" s="534"/>
      <c r="M6" s="534"/>
      <c r="N6" s="534"/>
      <c r="O6" s="534"/>
      <c r="P6" s="534"/>
      <c r="Q6" s="534"/>
      <c r="R6" s="535"/>
      <c r="S6" s="3"/>
      <c r="U6" s="542"/>
      <c r="V6" s="1285"/>
      <c r="W6" s="542"/>
    </row>
    <row r="7" spans="1:23" x14ac:dyDescent="0.25">
      <c r="A7" s="3"/>
      <c r="B7" s="533"/>
      <c r="C7" s="534"/>
      <c r="D7" s="534"/>
      <c r="E7" s="534"/>
      <c r="F7" s="534"/>
      <c r="G7" s="534"/>
      <c r="H7" s="534"/>
      <c r="I7" s="534"/>
      <c r="J7" s="534"/>
      <c r="K7" s="534"/>
      <c r="L7" s="534"/>
      <c r="M7" s="534"/>
      <c r="N7" s="534"/>
      <c r="O7" s="534"/>
      <c r="P7" s="534"/>
      <c r="Q7" s="534"/>
      <c r="R7" s="535"/>
      <c r="S7" s="3"/>
      <c r="U7" s="542"/>
      <c r="V7" s="1285"/>
      <c r="W7" s="542"/>
    </row>
    <row r="8" spans="1:23" x14ac:dyDescent="0.25">
      <c r="A8" s="3"/>
      <c r="B8" s="533"/>
      <c r="C8" s="534"/>
      <c r="D8" s="534"/>
      <c r="E8" s="534"/>
      <c r="F8" s="534"/>
      <c r="G8" s="534"/>
      <c r="H8" s="534"/>
      <c r="I8" s="534"/>
      <c r="J8" s="534"/>
      <c r="K8" s="534"/>
      <c r="L8" s="534"/>
      <c r="M8" s="534"/>
      <c r="N8" s="534"/>
      <c r="O8" s="534"/>
      <c r="P8" s="534"/>
      <c r="Q8" s="534"/>
      <c r="R8" s="535"/>
      <c r="S8" s="3"/>
      <c r="U8" s="542"/>
      <c r="V8" s="1285"/>
      <c r="W8" s="542"/>
    </row>
    <row r="9" spans="1:23" x14ac:dyDescent="0.25">
      <c r="A9" s="3"/>
      <c r="B9" s="533"/>
      <c r="C9" s="534"/>
      <c r="D9" s="534"/>
      <c r="E9" s="534"/>
      <c r="F9" s="534"/>
      <c r="G9" s="534"/>
      <c r="H9" s="534"/>
      <c r="I9" s="534"/>
      <c r="J9" s="534"/>
      <c r="K9" s="534"/>
      <c r="L9" s="534"/>
      <c r="M9" s="534"/>
      <c r="N9" s="534"/>
      <c r="O9" s="534"/>
      <c r="P9" s="534"/>
      <c r="Q9" s="534"/>
      <c r="R9" s="535"/>
      <c r="S9" s="3"/>
      <c r="U9" s="542"/>
      <c r="V9" s="1285"/>
      <c r="W9" s="542"/>
    </row>
    <row r="10" spans="1:23" x14ac:dyDescent="0.25">
      <c r="A10" s="3"/>
      <c r="B10" s="533"/>
      <c r="C10" s="534"/>
      <c r="D10" s="534"/>
      <c r="E10" s="534"/>
      <c r="F10" s="534"/>
      <c r="G10" s="534"/>
      <c r="H10" s="534"/>
      <c r="I10" s="534"/>
      <c r="J10" s="534"/>
      <c r="K10" s="534"/>
      <c r="L10" s="534"/>
      <c r="M10" s="534"/>
      <c r="N10" s="534"/>
      <c r="O10" s="534"/>
      <c r="P10" s="534"/>
      <c r="Q10" s="534"/>
      <c r="R10" s="535"/>
      <c r="S10" s="3"/>
      <c r="U10" s="542"/>
      <c r="V10" s="1285"/>
      <c r="W10" s="542"/>
    </row>
    <row r="11" spans="1:23" x14ac:dyDescent="0.25">
      <c r="A11" s="3"/>
      <c r="B11" s="533"/>
      <c r="C11" s="534"/>
      <c r="D11" s="534"/>
      <c r="E11" s="534"/>
      <c r="F11" s="534"/>
      <c r="G11" s="534"/>
      <c r="H11" s="534"/>
      <c r="I11" s="534"/>
      <c r="J11" s="534"/>
      <c r="K11" s="534"/>
      <c r="L11" s="534"/>
      <c r="M11" s="534"/>
      <c r="N11" s="534"/>
      <c r="O11" s="534"/>
      <c r="P11" s="534"/>
      <c r="Q11" s="534"/>
      <c r="R11" s="535"/>
      <c r="S11" s="3"/>
      <c r="U11" s="542"/>
      <c r="V11" s="1285"/>
      <c r="W11" s="542"/>
    </row>
    <row r="12" spans="1:23" x14ac:dyDescent="0.25">
      <c r="A12" s="3"/>
      <c r="B12" s="533"/>
      <c r="C12" s="534"/>
      <c r="D12" s="534"/>
      <c r="E12" s="534"/>
      <c r="F12" s="534"/>
      <c r="G12" s="534"/>
      <c r="H12" s="534"/>
      <c r="I12" s="534"/>
      <c r="J12" s="534"/>
      <c r="K12" s="534"/>
      <c r="L12" s="534"/>
      <c r="M12" s="534"/>
      <c r="N12" s="534"/>
      <c r="O12" s="534"/>
      <c r="P12" s="534"/>
      <c r="Q12" s="534"/>
      <c r="R12" s="535"/>
      <c r="S12" s="3"/>
      <c r="U12" s="542"/>
      <c r="V12" s="1285"/>
      <c r="W12" s="542"/>
    </row>
    <row r="13" spans="1:23" x14ac:dyDescent="0.25">
      <c r="A13" s="3"/>
      <c r="B13" s="533"/>
      <c r="C13" s="534"/>
      <c r="D13" s="534"/>
      <c r="E13" s="534"/>
      <c r="F13" s="534"/>
      <c r="G13" s="534"/>
      <c r="H13" s="534"/>
      <c r="I13" s="534"/>
      <c r="J13" s="534"/>
      <c r="K13" s="534"/>
      <c r="L13" s="534"/>
      <c r="M13" s="534"/>
      <c r="N13" s="534"/>
      <c r="O13" s="534"/>
      <c r="P13" s="534"/>
      <c r="Q13" s="534"/>
      <c r="R13" s="535"/>
      <c r="S13" s="3"/>
      <c r="U13" s="542"/>
      <c r="V13" s="1285"/>
      <c r="W13" s="542"/>
    </row>
    <row r="14" spans="1:23" x14ac:dyDescent="0.25">
      <c r="A14" s="3"/>
      <c r="B14" s="533"/>
      <c r="C14" s="534"/>
      <c r="D14" s="534"/>
      <c r="E14" s="534"/>
      <c r="F14" s="534"/>
      <c r="G14" s="534"/>
      <c r="H14" s="534"/>
      <c r="I14" s="534"/>
      <c r="J14" s="534"/>
      <c r="K14" s="534"/>
      <c r="L14" s="534"/>
      <c r="M14" s="534"/>
      <c r="N14" s="534"/>
      <c r="O14" s="534"/>
      <c r="P14" s="534"/>
      <c r="Q14" s="534"/>
      <c r="R14" s="535"/>
      <c r="S14" s="3"/>
      <c r="U14" s="542"/>
      <c r="V14" s="1285"/>
      <c r="W14" s="542"/>
    </row>
    <row r="15" spans="1:23" x14ac:dyDescent="0.25">
      <c r="A15" s="3"/>
      <c r="B15" s="533"/>
      <c r="C15" s="534"/>
      <c r="D15" s="534"/>
      <c r="E15" s="534"/>
      <c r="F15" s="534"/>
      <c r="G15" s="534"/>
      <c r="H15" s="534"/>
      <c r="I15" s="534"/>
      <c r="J15" s="534"/>
      <c r="K15" s="534"/>
      <c r="L15" s="534"/>
      <c r="M15" s="534"/>
      <c r="N15" s="534"/>
      <c r="O15" s="534"/>
      <c r="P15" s="534"/>
      <c r="Q15" s="534"/>
      <c r="R15" s="535"/>
      <c r="S15" s="3"/>
      <c r="U15" s="542"/>
      <c r="V15" s="1285"/>
      <c r="W15" s="542"/>
    </row>
    <row r="16" spans="1:23" x14ac:dyDescent="0.25">
      <c r="A16" s="3"/>
      <c r="B16" s="533"/>
      <c r="C16" s="534"/>
      <c r="D16" s="534"/>
      <c r="E16" s="534"/>
      <c r="F16" s="534"/>
      <c r="G16" s="534"/>
      <c r="H16" s="534"/>
      <c r="I16" s="534"/>
      <c r="J16" s="534"/>
      <c r="K16" s="534"/>
      <c r="L16" s="534"/>
      <c r="M16" s="534"/>
      <c r="N16" s="534"/>
      <c r="O16" s="534"/>
      <c r="P16" s="534"/>
      <c r="Q16" s="534"/>
      <c r="R16" s="535"/>
      <c r="S16" s="3"/>
      <c r="U16" s="542"/>
      <c r="V16" s="1285"/>
      <c r="W16" s="542"/>
    </row>
    <row r="17" spans="1:23" x14ac:dyDescent="0.25">
      <c r="A17" s="3"/>
      <c r="B17" s="533"/>
      <c r="C17" s="534"/>
      <c r="D17" s="534"/>
      <c r="E17" s="534"/>
      <c r="F17" s="534"/>
      <c r="G17" s="534"/>
      <c r="H17" s="534"/>
      <c r="I17" s="534"/>
      <c r="J17" s="534"/>
      <c r="K17" s="534"/>
      <c r="L17" s="534"/>
      <c r="M17" s="534"/>
      <c r="N17" s="534"/>
      <c r="O17" s="534"/>
      <c r="P17" s="534"/>
      <c r="Q17" s="534"/>
      <c r="R17" s="535"/>
      <c r="S17" s="3"/>
      <c r="U17" s="542"/>
      <c r="V17" s="1285"/>
      <c r="W17" s="542"/>
    </row>
    <row r="18" spans="1:23" x14ac:dyDescent="0.25">
      <c r="A18" s="3"/>
      <c r="B18" s="533"/>
      <c r="C18" s="534"/>
      <c r="D18" s="534"/>
      <c r="E18" s="534"/>
      <c r="F18" s="534"/>
      <c r="G18" s="534"/>
      <c r="H18" s="534"/>
      <c r="I18" s="534"/>
      <c r="J18" s="534"/>
      <c r="K18" s="534"/>
      <c r="L18" s="534"/>
      <c r="M18" s="534"/>
      <c r="N18" s="534"/>
      <c r="O18" s="534"/>
      <c r="P18" s="534"/>
      <c r="Q18" s="534"/>
      <c r="R18" s="535"/>
      <c r="S18" s="3"/>
      <c r="U18" s="542"/>
      <c r="V18" s="1285"/>
      <c r="W18" s="542"/>
    </row>
    <row r="19" spans="1:23" x14ac:dyDescent="0.25">
      <c r="A19" s="3"/>
      <c r="B19" s="533"/>
      <c r="C19" s="534"/>
      <c r="D19" s="534"/>
      <c r="E19" s="534"/>
      <c r="F19" s="534"/>
      <c r="G19" s="534"/>
      <c r="H19" s="534"/>
      <c r="I19" s="534"/>
      <c r="J19" s="534"/>
      <c r="K19" s="534"/>
      <c r="L19" s="534"/>
      <c r="M19" s="534"/>
      <c r="N19" s="534"/>
      <c r="O19" s="534"/>
      <c r="P19" s="534"/>
      <c r="Q19" s="534"/>
      <c r="R19" s="535"/>
      <c r="S19" s="3"/>
      <c r="U19" s="542"/>
      <c r="V19" s="1285"/>
      <c r="W19" s="542"/>
    </row>
    <row r="20" spans="1:23" x14ac:dyDescent="0.25">
      <c r="A20" s="3"/>
      <c r="B20" s="533"/>
      <c r="C20" s="534"/>
      <c r="D20" s="534"/>
      <c r="E20" s="534"/>
      <c r="F20" s="534"/>
      <c r="G20" s="534"/>
      <c r="H20" s="534"/>
      <c r="I20" s="534"/>
      <c r="J20" s="534"/>
      <c r="K20" s="534"/>
      <c r="L20" s="534"/>
      <c r="M20" s="534"/>
      <c r="N20" s="534"/>
      <c r="O20" s="534"/>
      <c r="P20" s="534"/>
      <c r="Q20" s="534"/>
      <c r="R20" s="535"/>
      <c r="S20" s="3"/>
      <c r="U20" s="542"/>
      <c r="V20" s="1285"/>
      <c r="W20" s="542"/>
    </row>
    <row r="21" spans="1:23" x14ac:dyDescent="0.25">
      <c r="A21" s="3"/>
      <c r="B21" s="533"/>
      <c r="C21" s="534"/>
      <c r="D21" s="534"/>
      <c r="E21" s="534"/>
      <c r="F21" s="534"/>
      <c r="G21" s="534"/>
      <c r="H21" s="534"/>
      <c r="I21" s="534"/>
      <c r="J21" s="534"/>
      <c r="K21" s="534"/>
      <c r="L21" s="534"/>
      <c r="M21" s="534"/>
      <c r="N21" s="534"/>
      <c r="O21" s="534"/>
      <c r="P21" s="534"/>
      <c r="Q21" s="534"/>
      <c r="R21" s="535"/>
      <c r="S21" s="3"/>
      <c r="U21" s="542"/>
      <c r="V21" s="1285"/>
      <c r="W21" s="542"/>
    </row>
    <row r="22" spans="1:23" x14ac:dyDescent="0.25">
      <c r="A22" s="3"/>
      <c r="B22" s="533"/>
      <c r="C22" s="534"/>
      <c r="D22" s="534"/>
      <c r="E22" s="534"/>
      <c r="F22" s="534"/>
      <c r="G22" s="534"/>
      <c r="H22" s="534"/>
      <c r="I22" s="534"/>
      <c r="J22" s="534"/>
      <c r="K22" s="534"/>
      <c r="L22" s="534"/>
      <c r="M22" s="534"/>
      <c r="N22" s="534"/>
      <c r="O22" s="534"/>
      <c r="P22" s="534"/>
      <c r="Q22" s="534"/>
      <c r="R22" s="535"/>
      <c r="S22" s="3"/>
      <c r="U22" s="542"/>
      <c r="V22" s="1285"/>
      <c r="W22" s="542"/>
    </row>
    <row r="23" spans="1:23" x14ac:dyDescent="0.25">
      <c r="A23" s="3"/>
      <c r="B23" s="533"/>
      <c r="C23" s="534"/>
      <c r="D23" s="534"/>
      <c r="E23" s="534"/>
      <c r="F23" s="534"/>
      <c r="G23" s="534"/>
      <c r="H23" s="534"/>
      <c r="I23" s="534"/>
      <c r="J23" s="534"/>
      <c r="K23" s="534"/>
      <c r="L23" s="534"/>
      <c r="M23" s="534"/>
      <c r="N23" s="534"/>
      <c r="O23" s="534"/>
      <c r="P23" s="534"/>
      <c r="Q23" s="534"/>
      <c r="R23" s="535"/>
      <c r="S23" s="3"/>
      <c r="U23" s="542"/>
      <c r="V23" s="1285"/>
      <c r="W23" s="542"/>
    </row>
    <row r="24" spans="1:23" x14ac:dyDescent="0.25">
      <c r="A24" s="3"/>
      <c r="B24" s="533"/>
      <c r="C24" s="534"/>
      <c r="D24" s="534"/>
      <c r="E24" s="534"/>
      <c r="F24" s="534"/>
      <c r="G24" s="534"/>
      <c r="H24" s="534"/>
      <c r="I24" s="534"/>
      <c r="J24" s="534"/>
      <c r="K24" s="534"/>
      <c r="L24" s="534"/>
      <c r="M24" s="534"/>
      <c r="N24" s="534"/>
      <c r="O24" s="534"/>
      <c r="P24" s="534"/>
      <c r="Q24" s="534"/>
      <c r="R24" s="535"/>
      <c r="S24" s="3"/>
      <c r="U24" s="542"/>
      <c r="V24" s="1285"/>
      <c r="W24" s="542"/>
    </row>
    <row r="25" spans="1:23" x14ac:dyDescent="0.25">
      <c r="A25" s="3"/>
      <c r="B25" s="533"/>
      <c r="C25" s="534"/>
      <c r="D25" s="534"/>
      <c r="E25" s="534"/>
      <c r="F25" s="534"/>
      <c r="G25" s="534"/>
      <c r="H25" s="534"/>
      <c r="I25" s="534"/>
      <c r="J25" s="534"/>
      <c r="K25" s="534"/>
      <c r="L25" s="534"/>
      <c r="M25" s="534"/>
      <c r="N25" s="534"/>
      <c r="O25" s="534"/>
      <c r="P25" s="534"/>
      <c r="Q25" s="534"/>
      <c r="R25" s="535"/>
      <c r="S25" s="3"/>
      <c r="U25" s="542"/>
      <c r="V25" s="1285"/>
      <c r="W25" s="542"/>
    </row>
    <row r="26" spans="1:23" x14ac:dyDescent="0.25">
      <c r="A26" s="3"/>
      <c r="B26" s="533"/>
      <c r="C26" s="534"/>
      <c r="D26" s="534"/>
      <c r="E26" s="534"/>
      <c r="F26" s="534"/>
      <c r="G26" s="534"/>
      <c r="H26" s="534"/>
      <c r="I26" s="534"/>
      <c r="J26" s="534"/>
      <c r="K26" s="534"/>
      <c r="L26" s="534"/>
      <c r="M26" s="534"/>
      <c r="N26" s="534"/>
      <c r="O26" s="534"/>
      <c r="P26" s="534"/>
      <c r="Q26" s="534"/>
      <c r="R26" s="535"/>
      <c r="S26" s="3"/>
      <c r="U26" s="542"/>
      <c r="V26" s="1285"/>
      <c r="W26" s="542"/>
    </row>
    <row r="27" spans="1:23" x14ac:dyDescent="0.25">
      <c r="A27" s="3"/>
      <c r="B27" s="533"/>
      <c r="C27" s="534"/>
      <c r="D27" s="534"/>
      <c r="E27" s="534"/>
      <c r="F27" s="534"/>
      <c r="G27" s="534"/>
      <c r="H27" s="534"/>
      <c r="I27" s="534"/>
      <c r="J27" s="534"/>
      <c r="K27" s="534"/>
      <c r="L27" s="534"/>
      <c r="M27" s="534"/>
      <c r="N27" s="534"/>
      <c r="O27" s="534"/>
      <c r="P27" s="534"/>
      <c r="Q27" s="534"/>
      <c r="R27" s="535"/>
      <c r="S27" s="3"/>
      <c r="U27" s="542"/>
      <c r="V27" s="1285"/>
      <c r="W27" s="542"/>
    </row>
    <row r="28" spans="1:23" x14ac:dyDescent="0.25">
      <c r="A28" s="3"/>
      <c r="B28" s="533"/>
      <c r="C28" s="534"/>
      <c r="D28" s="534"/>
      <c r="E28" s="534"/>
      <c r="F28" s="534"/>
      <c r="G28" s="534"/>
      <c r="H28" s="534"/>
      <c r="I28" s="534"/>
      <c r="J28" s="534"/>
      <c r="K28" s="534"/>
      <c r="L28" s="534"/>
      <c r="M28" s="534"/>
      <c r="N28" s="534"/>
      <c r="O28" s="534"/>
      <c r="P28" s="534"/>
      <c r="Q28" s="534"/>
      <c r="R28" s="535"/>
      <c r="S28" s="3"/>
      <c r="U28" s="542"/>
      <c r="V28" s="1285"/>
      <c r="W28" s="542"/>
    </row>
    <row r="29" spans="1:23" x14ac:dyDescent="0.25">
      <c r="A29" s="3"/>
      <c r="B29" s="533"/>
      <c r="C29" s="534"/>
      <c r="D29" s="534"/>
      <c r="E29" s="534"/>
      <c r="F29" s="534"/>
      <c r="G29" s="534"/>
      <c r="H29" s="534"/>
      <c r="I29" s="534"/>
      <c r="J29" s="534"/>
      <c r="K29" s="534"/>
      <c r="L29" s="534"/>
      <c r="M29" s="534"/>
      <c r="N29" s="534"/>
      <c r="O29" s="534"/>
      <c r="P29" s="534"/>
      <c r="Q29" s="534"/>
      <c r="R29" s="535"/>
      <c r="S29" s="3"/>
      <c r="U29" s="542"/>
      <c r="W29" s="542"/>
    </row>
    <row r="30" spans="1:23" x14ac:dyDescent="0.25">
      <c r="A30" s="3"/>
      <c r="B30" s="533"/>
      <c r="C30" s="534"/>
      <c r="D30" s="534"/>
      <c r="E30" s="534"/>
      <c r="F30" s="534"/>
      <c r="G30" s="534"/>
      <c r="H30" s="534"/>
      <c r="I30" s="534"/>
      <c r="J30" s="534"/>
      <c r="K30" s="534"/>
      <c r="L30" s="534"/>
      <c r="M30" s="534"/>
      <c r="N30" s="534"/>
      <c r="O30" s="534"/>
      <c r="P30" s="534"/>
      <c r="Q30" s="534"/>
      <c r="R30" s="535"/>
      <c r="S30" s="3"/>
      <c r="U30" s="542"/>
      <c r="V30" s="542"/>
      <c r="W30" s="542"/>
    </row>
    <row r="31" spans="1:23" x14ac:dyDescent="0.25">
      <c r="A31" s="3"/>
      <c r="B31" s="533"/>
      <c r="C31" s="534"/>
      <c r="D31" s="534"/>
      <c r="E31" s="534"/>
      <c r="F31" s="534"/>
      <c r="G31" s="534"/>
      <c r="H31" s="534"/>
      <c r="I31" s="534"/>
      <c r="J31" s="534"/>
      <c r="K31" s="534"/>
      <c r="L31" s="534"/>
      <c r="M31" s="534"/>
      <c r="N31" s="534"/>
      <c r="O31" s="534"/>
      <c r="P31" s="534"/>
      <c r="Q31" s="534"/>
      <c r="R31" s="535"/>
      <c r="S31" s="3"/>
    </row>
    <row r="32" spans="1:23" x14ac:dyDescent="0.25">
      <c r="A32" s="3"/>
      <c r="B32" s="533"/>
      <c r="C32" s="534"/>
      <c r="D32" s="534"/>
      <c r="E32" s="534"/>
      <c r="F32" s="534"/>
      <c r="G32" s="534"/>
      <c r="H32" s="534"/>
      <c r="I32" s="534"/>
      <c r="J32" s="534"/>
      <c r="K32" s="534"/>
      <c r="L32" s="534"/>
      <c r="M32" s="534"/>
      <c r="N32" s="534"/>
      <c r="O32" s="534"/>
      <c r="P32" s="534"/>
      <c r="Q32" s="534"/>
      <c r="R32" s="535"/>
      <c r="S32" s="3"/>
    </row>
    <row r="33" spans="1:19" x14ac:dyDescent="0.25">
      <c r="A33" s="3"/>
      <c r="B33" s="533"/>
      <c r="C33" s="534"/>
      <c r="D33" s="534"/>
      <c r="E33" s="534"/>
      <c r="F33" s="534"/>
      <c r="G33" s="534"/>
      <c r="H33" s="534"/>
      <c r="I33" s="534"/>
      <c r="J33" s="534"/>
      <c r="K33" s="534"/>
      <c r="L33" s="534"/>
      <c r="M33" s="534"/>
      <c r="N33" s="534"/>
      <c r="O33" s="534"/>
      <c r="P33" s="534"/>
      <c r="Q33" s="534"/>
      <c r="R33" s="535"/>
      <c r="S33" s="3"/>
    </row>
    <row r="34" spans="1:19" x14ac:dyDescent="0.25">
      <c r="A34" s="3"/>
      <c r="B34" s="533"/>
      <c r="C34" s="534"/>
      <c r="D34" s="534"/>
      <c r="E34" s="534"/>
      <c r="F34" s="534"/>
      <c r="G34" s="534"/>
      <c r="H34" s="534"/>
      <c r="I34" s="534"/>
      <c r="J34" s="534"/>
      <c r="K34" s="534"/>
      <c r="L34" s="534"/>
      <c r="M34" s="534"/>
      <c r="N34" s="534"/>
      <c r="O34" s="534"/>
      <c r="P34" s="534"/>
      <c r="Q34" s="534"/>
      <c r="R34" s="535"/>
      <c r="S34" s="3"/>
    </row>
    <row r="35" spans="1:19" x14ac:dyDescent="0.25">
      <c r="A35" s="3"/>
      <c r="B35" s="533"/>
      <c r="C35" s="534"/>
      <c r="D35" s="534"/>
      <c r="E35" s="534"/>
      <c r="F35" s="534"/>
      <c r="G35" s="534"/>
      <c r="H35" s="534"/>
      <c r="I35" s="534"/>
      <c r="J35" s="534"/>
      <c r="K35" s="534"/>
      <c r="L35" s="534"/>
      <c r="M35" s="534"/>
      <c r="N35" s="534"/>
      <c r="O35" s="534"/>
      <c r="P35" s="534"/>
      <c r="Q35" s="534"/>
      <c r="R35" s="535"/>
      <c r="S35" s="3"/>
    </row>
    <row r="36" spans="1:19" x14ac:dyDescent="0.25">
      <c r="A36" s="3"/>
      <c r="B36" s="533"/>
      <c r="C36" s="534"/>
      <c r="D36" s="534"/>
      <c r="E36" s="534"/>
      <c r="F36" s="534"/>
      <c r="G36" s="534"/>
      <c r="H36" s="534"/>
      <c r="I36" s="534"/>
      <c r="J36" s="534"/>
      <c r="K36" s="534"/>
      <c r="L36" s="534"/>
      <c r="M36" s="534"/>
      <c r="N36" s="534"/>
      <c r="O36" s="534"/>
      <c r="P36" s="534"/>
      <c r="Q36" s="534"/>
      <c r="R36" s="535"/>
      <c r="S36" s="3"/>
    </row>
    <row r="37" spans="1:19" x14ac:dyDescent="0.25">
      <c r="A37" s="3"/>
      <c r="B37" s="533"/>
      <c r="C37" s="534"/>
      <c r="D37" s="534"/>
      <c r="E37" s="534"/>
      <c r="F37" s="534"/>
      <c r="G37" s="534"/>
      <c r="H37" s="534"/>
      <c r="I37" s="534"/>
      <c r="J37" s="534"/>
      <c r="K37" s="534"/>
      <c r="L37" s="534"/>
      <c r="M37" s="534"/>
      <c r="N37" s="534"/>
      <c r="O37" s="534"/>
      <c r="P37" s="534"/>
      <c r="Q37" s="534"/>
      <c r="R37" s="535"/>
      <c r="S37" s="3"/>
    </row>
    <row r="38" spans="1:19" x14ac:dyDescent="0.25">
      <c r="A38" s="3"/>
      <c r="B38" s="533"/>
      <c r="C38" s="534"/>
      <c r="D38" s="534"/>
      <c r="E38" s="534"/>
      <c r="F38" s="534"/>
      <c r="G38" s="534"/>
      <c r="H38" s="534"/>
      <c r="I38" s="534"/>
      <c r="J38" s="534"/>
      <c r="K38" s="534"/>
      <c r="L38" s="534"/>
      <c r="M38" s="534"/>
      <c r="N38" s="534"/>
      <c r="O38" s="534"/>
      <c r="P38" s="534"/>
      <c r="Q38" s="534"/>
      <c r="R38" s="535"/>
      <c r="S38" s="3"/>
    </row>
    <row r="39" spans="1:19" x14ac:dyDescent="0.25">
      <c r="A39" s="3"/>
      <c r="B39" s="533"/>
      <c r="C39" s="534"/>
      <c r="D39" s="534"/>
      <c r="E39" s="534"/>
      <c r="F39" s="534"/>
      <c r="G39" s="534"/>
      <c r="H39" s="534"/>
      <c r="I39" s="534"/>
      <c r="J39" s="534"/>
      <c r="K39" s="534"/>
      <c r="L39" s="534"/>
      <c r="M39" s="534"/>
      <c r="N39" s="534"/>
      <c r="O39" s="534"/>
      <c r="P39" s="534"/>
      <c r="Q39" s="534"/>
      <c r="R39" s="535"/>
      <c r="S39" s="3"/>
    </row>
    <row r="40" spans="1:19" x14ac:dyDescent="0.25">
      <c r="A40" s="3"/>
      <c r="B40" s="533"/>
      <c r="C40" s="534"/>
      <c r="D40" s="534"/>
      <c r="E40" s="534"/>
      <c r="F40" s="534"/>
      <c r="G40" s="534"/>
      <c r="H40" s="534"/>
      <c r="I40" s="534"/>
      <c r="J40" s="534"/>
      <c r="K40" s="534"/>
      <c r="L40" s="534"/>
      <c r="M40" s="534"/>
      <c r="N40" s="534"/>
      <c r="O40" s="534"/>
      <c r="P40" s="534"/>
      <c r="Q40" s="534"/>
      <c r="R40" s="535"/>
      <c r="S40" s="3"/>
    </row>
    <row r="41" spans="1:19" x14ac:dyDescent="0.25">
      <c r="A41" s="3"/>
      <c r="B41" s="533"/>
      <c r="C41" s="534"/>
      <c r="D41" s="534"/>
      <c r="E41" s="534"/>
      <c r="F41" s="534"/>
      <c r="G41" s="534"/>
      <c r="H41" s="534"/>
      <c r="I41" s="534"/>
      <c r="J41" s="534"/>
      <c r="K41" s="534"/>
      <c r="L41" s="534"/>
      <c r="M41" s="534"/>
      <c r="N41" s="534"/>
      <c r="O41" s="534"/>
      <c r="P41" s="534"/>
      <c r="Q41" s="534"/>
      <c r="R41" s="535"/>
      <c r="S41" s="3"/>
    </row>
    <row r="42" spans="1:19" x14ac:dyDescent="0.25">
      <c r="A42" s="3"/>
      <c r="B42" s="533"/>
      <c r="C42" s="534"/>
      <c r="D42" s="534"/>
      <c r="E42" s="534"/>
      <c r="F42" s="534"/>
      <c r="G42" s="534"/>
      <c r="H42" s="534"/>
      <c r="I42" s="534"/>
      <c r="J42" s="534"/>
      <c r="K42" s="534"/>
      <c r="L42" s="534"/>
      <c r="M42" s="534"/>
      <c r="N42" s="534"/>
      <c r="O42" s="534"/>
      <c r="P42" s="534"/>
      <c r="Q42" s="534"/>
      <c r="R42" s="535"/>
      <c r="S42" s="3"/>
    </row>
    <row r="43" spans="1:19" x14ac:dyDescent="0.25">
      <c r="A43" s="3"/>
      <c r="B43" s="533"/>
      <c r="C43" s="534"/>
      <c r="D43" s="534"/>
      <c r="E43" s="534"/>
      <c r="F43" s="534"/>
      <c r="G43" s="534"/>
      <c r="H43" s="534"/>
      <c r="I43" s="534"/>
      <c r="J43" s="534"/>
      <c r="K43" s="534"/>
      <c r="L43" s="534"/>
      <c r="M43" s="534"/>
      <c r="N43" s="534"/>
      <c r="O43" s="534"/>
      <c r="P43" s="534"/>
      <c r="Q43" s="534"/>
      <c r="R43" s="535"/>
      <c r="S43" s="3"/>
    </row>
    <row r="44" spans="1:19" x14ac:dyDescent="0.25">
      <c r="A44" s="3"/>
      <c r="B44" s="533"/>
      <c r="C44" s="534"/>
      <c r="D44" s="534"/>
      <c r="E44" s="534"/>
      <c r="F44" s="534"/>
      <c r="G44" s="534"/>
      <c r="H44" s="534"/>
      <c r="I44" s="534"/>
      <c r="J44" s="534"/>
      <c r="K44" s="534"/>
      <c r="L44" s="534"/>
      <c r="M44" s="534"/>
      <c r="N44" s="534"/>
      <c r="O44" s="534"/>
      <c r="P44" s="534"/>
      <c r="Q44" s="534"/>
      <c r="R44" s="535"/>
      <c r="S44" s="3"/>
    </row>
    <row r="45" spans="1:19" x14ac:dyDescent="0.25">
      <c r="A45" s="3"/>
      <c r="B45" s="533"/>
      <c r="C45" s="534"/>
      <c r="D45" s="534"/>
      <c r="E45" s="534"/>
      <c r="F45" s="534"/>
      <c r="G45" s="534"/>
      <c r="H45" s="534"/>
      <c r="I45" s="534"/>
      <c r="J45" s="534"/>
      <c r="K45" s="534"/>
      <c r="L45" s="534"/>
      <c r="M45" s="534"/>
      <c r="N45" s="534"/>
      <c r="O45" s="534"/>
      <c r="P45" s="534"/>
      <c r="Q45" s="534"/>
      <c r="R45" s="535"/>
      <c r="S45" s="3"/>
    </row>
    <row r="46" spans="1:19" x14ac:dyDescent="0.25">
      <c r="A46" s="3"/>
      <c r="B46" s="533"/>
      <c r="C46" s="534"/>
      <c r="D46" s="534"/>
      <c r="E46" s="534"/>
      <c r="F46" s="534"/>
      <c r="G46" s="534"/>
      <c r="H46" s="534"/>
      <c r="I46" s="534"/>
      <c r="J46" s="534"/>
      <c r="K46" s="534"/>
      <c r="L46" s="534"/>
      <c r="M46" s="534"/>
      <c r="N46" s="534"/>
      <c r="O46" s="534"/>
      <c r="P46" s="534"/>
      <c r="Q46" s="534"/>
      <c r="R46" s="535"/>
      <c r="S46" s="3"/>
    </row>
    <row r="47" spans="1:19" x14ac:dyDescent="0.25">
      <c r="A47" s="3"/>
      <c r="B47" s="533"/>
      <c r="C47" s="534"/>
      <c r="D47" s="534"/>
      <c r="E47" s="534"/>
      <c r="F47" s="534"/>
      <c r="G47" s="534"/>
      <c r="H47" s="534"/>
      <c r="I47" s="534"/>
      <c r="J47" s="534"/>
      <c r="K47" s="534"/>
      <c r="L47" s="534"/>
      <c r="M47" s="534"/>
      <c r="N47" s="534"/>
      <c r="O47" s="534"/>
      <c r="P47" s="534"/>
      <c r="Q47" s="534"/>
      <c r="R47" s="535"/>
      <c r="S47" s="3"/>
    </row>
    <row r="48" spans="1:19" x14ac:dyDescent="0.25">
      <c r="A48" s="3"/>
      <c r="B48" s="533"/>
      <c r="C48" s="534"/>
      <c r="D48" s="534"/>
      <c r="E48" s="534"/>
      <c r="F48" s="534"/>
      <c r="G48" s="534"/>
      <c r="H48" s="534"/>
      <c r="I48" s="534"/>
      <c r="J48" s="534"/>
      <c r="K48" s="534"/>
      <c r="L48" s="534"/>
      <c r="M48" s="534"/>
      <c r="N48" s="534"/>
      <c r="O48" s="534"/>
      <c r="P48" s="534"/>
      <c r="Q48" s="534"/>
      <c r="R48" s="535"/>
      <c r="S48" s="3"/>
    </row>
    <row r="49" spans="1:19" x14ac:dyDescent="0.25">
      <c r="A49" s="3"/>
      <c r="B49" s="533"/>
      <c r="C49" s="534"/>
      <c r="D49" s="534"/>
      <c r="E49" s="534"/>
      <c r="F49" s="534"/>
      <c r="G49" s="534"/>
      <c r="H49" s="534"/>
      <c r="I49" s="534"/>
      <c r="J49" s="534"/>
      <c r="K49" s="534"/>
      <c r="L49" s="534"/>
      <c r="M49" s="534"/>
      <c r="N49" s="534"/>
      <c r="O49" s="534"/>
      <c r="P49" s="534"/>
      <c r="Q49" s="534"/>
      <c r="R49" s="535"/>
      <c r="S49" s="3"/>
    </row>
    <row r="50" spans="1:19" x14ac:dyDescent="0.25">
      <c r="A50" s="3"/>
      <c r="B50" s="533"/>
      <c r="C50" s="534"/>
      <c r="D50" s="534"/>
      <c r="E50" s="534"/>
      <c r="F50" s="534"/>
      <c r="G50" s="534"/>
      <c r="H50" s="534"/>
      <c r="I50" s="534"/>
      <c r="J50" s="534"/>
      <c r="K50" s="534"/>
      <c r="L50" s="534"/>
      <c r="M50" s="534"/>
      <c r="N50" s="534"/>
      <c r="O50" s="534"/>
      <c r="P50" s="534"/>
      <c r="Q50" s="534"/>
      <c r="R50" s="535"/>
      <c r="S50" s="3"/>
    </row>
    <row r="51" spans="1:19" x14ac:dyDescent="0.25">
      <c r="A51" s="3"/>
      <c r="B51" s="533"/>
      <c r="C51" s="534"/>
      <c r="D51" s="534"/>
      <c r="E51" s="534"/>
      <c r="F51" s="534"/>
      <c r="G51" s="534"/>
      <c r="H51" s="534"/>
      <c r="I51" s="534"/>
      <c r="J51" s="534"/>
      <c r="K51" s="534"/>
      <c r="L51" s="534"/>
      <c r="M51" s="534"/>
      <c r="N51" s="534"/>
      <c r="O51" s="534"/>
      <c r="P51" s="534"/>
      <c r="Q51" s="534"/>
      <c r="R51" s="535"/>
      <c r="S51" s="3"/>
    </row>
    <row r="52" spans="1:19" x14ac:dyDescent="0.25">
      <c r="A52" s="3"/>
      <c r="B52" s="533"/>
      <c r="C52" s="534"/>
      <c r="D52" s="534"/>
      <c r="E52" s="534"/>
      <c r="F52" s="534"/>
      <c r="G52" s="534"/>
      <c r="H52" s="534"/>
      <c r="I52" s="534"/>
      <c r="J52" s="534"/>
      <c r="K52" s="534"/>
      <c r="L52" s="534"/>
      <c r="M52" s="534"/>
      <c r="N52" s="534"/>
      <c r="O52" s="534"/>
      <c r="P52" s="534"/>
      <c r="Q52" s="534"/>
      <c r="R52" s="535"/>
      <c r="S52" s="3"/>
    </row>
    <row r="53" spans="1:19" x14ac:dyDescent="0.25">
      <c r="A53" s="3"/>
      <c r="B53" s="533"/>
      <c r="C53" s="534"/>
      <c r="D53" s="534"/>
      <c r="E53" s="534"/>
      <c r="F53" s="534"/>
      <c r="G53" s="534"/>
      <c r="H53" s="534"/>
      <c r="I53" s="534"/>
      <c r="J53" s="534"/>
      <c r="K53" s="534"/>
      <c r="L53" s="534"/>
      <c r="M53" s="534"/>
      <c r="N53" s="534"/>
      <c r="O53" s="534"/>
      <c r="P53" s="534"/>
      <c r="Q53" s="534"/>
      <c r="R53" s="535"/>
      <c r="S53" s="3"/>
    </row>
    <row r="54" spans="1:19" x14ac:dyDescent="0.25">
      <c r="A54" s="3"/>
      <c r="B54" s="533"/>
      <c r="C54" s="534"/>
      <c r="D54" s="534"/>
      <c r="E54" s="534"/>
      <c r="F54" s="534"/>
      <c r="G54" s="534"/>
      <c r="H54" s="534"/>
      <c r="I54" s="534"/>
      <c r="J54" s="534"/>
      <c r="K54" s="534"/>
      <c r="L54" s="534"/>
      <c r="M54" s="534"/>
      <c r="N54" s="534"/>
      <c r="O54" s="534"/>
      <c r="P54" s="534"/>
      <c r="Q54" s="534"/>
      <c r="R54" s="535"/>
      <c r="S54" s="3"/>
    </row>
    <row r="55" spans="1:19" x14ac:dyDescent="0.25">
      <c r="A55" s="3"/>
      <c r="B55" s="533"/>
      <c r="C55" s="534"/>
      <c r="D55" s="534"/>
      <c r="E55" s="534"/>
      <c r="F55" s="534"/>
      <c r="G55" s="534"/>
      <c r="H55" s="534"/>
      <c r="I55" s="534"/>
      <c r="J55" s="534"/>
      <c r="K55" s="534"/>
      <c r="L55" s="534"/>
      <c r="M55" s="534"/>
      <c r="N55" s="534"/>
      <c r="O55" s="534"/>
      <c r="P55" s="534"/>
      <c r="Q55" s="534"/>
      <c r="R55" s="535"/>
      <c r="S55" s="3"/>
    </row>
    <row r="56" spans="1:19" x14ac:dyDescent="0.25">
      <c r="A56" s="3"/>
      <c r="B56" s="533"/>
      <c r="C56" s="534"/>
      <c r="D56" s="534"/>
      <c r="E56" s="534"/>
      <c r="F56" s="534"/>
      <c r="G56" s="534"/>
      <c r="H56" s="534"/>
      <c r="I56" s="534"/>
      <c r="J56" s="534"/>
      <c r="K56" s="534"/>
      <c r="L56" s="534"/>
      <c r="M56" s="534"/>
      <c r="N56" s="534"/>
      <c r="O56" s="534"/>
      <c r="P56" s="534"/>
      <c r="Q56" s="534"/>
      <c r="R56" s="535"/>
      <c r="S56" s="3"/>
    </row>
    <row r="57" spans="1:19" x14ac:dyDescent="0.25">
      <c r="A57" s="3"/>
      <c r="B57" s="533"/>
      <c r="C57" s="534"/>
      <c r="D57" s="534"/>
      <c r="E57" s="534"/>
      <c r="F57" s="534"/>
      <c r="G57" s="534"/>
      <c r="H57" s="534"/>
      <c r="I57" s="534"/>
      <c r="J57" s="534"/>
      <c r="K57" s="534"/>
      <c r="L57" s="534"/>
      <c r="M57" s="534"/>
      <c r="N57" s="534"/>
      <c r="O57" s="534"/>
      <c r="P57" s="534"/>
      <c r="Q57" s="534"/>
      <c r="R57" s="535"/>
      <c r="S57" s="3"/>
    </row>
    <row r="58" spans="1:19" x14ac:dyDescent="0.25">
      <c r="A58" s="3"/>
      <c r="B58" s="533"/>
      <c r="C58" s="534"/>
      <c r="D58" s="534"/>
      <c r="E58" s="534"/>
      <c r="F58" s="534"/>
      <c r="G58" s="534"/>
      <c r="H58" s="534"/>
      <c r="I58" s="534"/>
      <c r="J58" s="534"/>
      <c r="K58" s="534"/>
      <c r="L58" s="534"/>
      <c r="M58" s="534"/>
      <c r="N58" s="534"/>
      <c r="O58" s="534"/>
      <c r="P58" s="534"/>
      <c r="Q58" s="534"/>
      <c r="R58" s="535"/>
      <c r="S58" s="3"/>
    </row>
    <row r="59" spans="1:19" x14ac:dyDescent="0.25">
      <c r="A59" s="3"/>
      <c r="B59" s="533"/>
      <c r="C59" s="534"/>
      <c r="D59" s="534"/>
      <c r="E59" s="534"/>
      <c r="F59" s="534"/>
      <c r="G59" s="534"/>
      <c r="H59" s="534"/>
      <c r="I59" s="534"/>
      <c r="J59" s="534"/>
      <c r="K59" s="534"/>
      <c r="L59" s="534"/>
      <c r="M59" s="534"/>
      <c r="N59" s="534"/>
      <c r="O59" s="534"/>
      <c r="P59" s="534"/>
      <c r="Q59" s="534"/>
      <c r="R59" s="535"/>
      <c r="S59" s="3"/>
    </row>
    <row r="60" spans="1:19" x14ac:dyDescent="0.25">
      <c r="A60" s="3"/>
      <c r="B60" s="533"/>
      <c r="C60" s="534"/>
      <c r="D60" s="534"/>
      <c r="E60" s="534"/>
      <c r="F60" s="534"/>
      <c r="G60" s="534"/>
      <c r="H60" s="534"/>
      <c r="I60" s="534"/>
      <c r="J60" s="534"/>
      <c r="K60" s="534"/>
      <c r="L60" s="534"/>
      <c r="M60" s="534"/>
      <c r="N60" s="534"/>
      <c r="O60" s="534"/>
      <c r="P60" s="534"/>
      <c r="Q60" s="534"/>
      <c r="R60" s="535"/>
      <c r="S60" s="3"/>
    </row>
    <row r="61" spans="1:19" x14ac:dyDescent="0.25">
      <c r="A61" s="3"/>
      <c r="B61" s="533"/>
      <c r="C61" s="534"/>
      <c r="D61" s="534"/>
      <c r="E61" s="534"/>
      <c r="F61" s="534"/>
      <c r="G61" s="534"/>
      <c r="H61" s="534"/>
      <c r="I61" s="534"/>
      <c r="J61" s="534"/>
      <c r="K61" s="534"/>
      <c r="L61" s="534"/>
      <c r="M61" s="534"/>
      <c r="N61" s="534"/>
      <c r="O61" s="534"/>
      <c r="P61" s="534"/>
      <c r="Q61" s="534"/>
      <c r="R61" s="535"/>
      <c r="S61" s="3"/>
    </row>
    <row r="62" spans="1:19" x14ac:dyDescent="0.25">
      <c r="A62" s="3"/>
      <c r="B62" s="533"/>
      <c r="C62" s="534"/>
      <c r="D62" s="534"/>
      <c r="E62" s="534"/>
      <c r="F62" s="534"/>
      <c r="G62" s="534"/>
      <c r="H62" s="534"/>
      <c r="I62" s="534"/>
      <c r="J62" s="534"/>
      <c r="K62" s="534"/>
      <c r="L62" s="534"/>
      <c r="M62" s="534"/>
      <c r="N62" s="534"/>
      <c r="O62" s="534"/>
      <c r="P62" s="534"/>
      <c r="Q62" s="534"/>
      <c r="R62" s="535"/>
      <c r="S62" s="3"/>
    </row>
    <row r="63" spans="1:19" x14ac:dyDescent="0.25">
      <c r="A63" s="3"/>
      <c r="B63" s="533"/>
      <c r="C63" s="534"/>
      <c r="D63" s="534"/>
      <c r="E63" s="534"/>
      <c r="F63" s="534"/>
      <c r="G63" s="534"/>
      <c r="H63" s="534"/>
      <c r="I63" s="534"/>
      <c r="J63" s="534"/>
      <c r="K63" s="534"/>
      <c r="L63" s="534"/>
      <c r="M63" s="534"/>
      <c r="N63" s="534"/>
      <c r="O63" s="534"/>
      <c r="P63" s="534"/>
      <c r="Q63" s="534"/>
      <c r="R63" s="535"/>
      <c r="S63" s="3"/>
    </row>
    <row r="64" spans="1:19" x14ac:dyDescent="0.25">
      <c r="A64" s="3"/>
      <c r="B64" s="533"/>
      <c r="C64" s="534"/>
      <c r="D64" s="534"/>
      <c r="E64" s="534"/>
      <c r="F64" s="534"/>
      <c r="G64" s="534"/>
      <c r="H64" s="534"/>
      <c r="I64" s="534"/>
      <c r="J64" s="534"/>
      <c r="K64" s="534"/>
      <c r="L64" s="534"/>
      <c r="M64" s="534"/>
      <c r="N64" s="534"/>
      <c r="O64" s="534"/>
      <c r="P64" s="534"/>
      <c r="Q64" s="534"/>
      <c r="R64" s="535"/>
      <c r="S64" s="3"/>
    </row>
    <row r="65" spans="1:19" x14ac:dyDescent="0.25">
      <c r="A65" s="3"/>
      <c r="B65" s="533"/>
      <c r="C65" s="534"/>
      <c r="D65" s="534"/>
      <c r="E65" s="534"/>
      <c r="F65" s="534"/>
      <c r="G65" s="534"/>
      <c r="H65" s="534"/>
      <c r="I65" s="534"/>
      <c r="J65" s="534"/>
      <c r="K65" s="534"/>
      <c r="L65" s="534"/>
      <c r="M65" s="534"/>
      <c r="N65" s="534"/>
      <c r="O65" s="534"/>
      <c r="P65" s="534"/>
      <c r="Q65" s="534"/>
      <c r="R65" s="535"/>
      <c r="S65" s="3"/>
    </row>
    <row r="66" spans="1:19" x14ac:dyDescent="0.25">
      <c r="A66" s="3"/>
      <c r="B66" s="533"/>
      <c r="C66" s="534"/>
      <c r="D66" s="534"/>
      <c r="E66" s="534"/>
      <c r="F66" s="534"/>
      <c r="G66" s="534"/>
      <c r="H66" s="534"/>
      <c r="I66" s="534"/>
      <c r="J66" s="534"/>
      <c r="K66" s="534"/>
      <c r="L66" s="534"/>
      <c r="M66" s="534"/>
      <c r="N66" s="534"/>
      <c r="O66" s="534"/>
      <c r="P66" s="534"/>
      <c r="Q66" s="534"/>
      <c r="R66" s="535"/>
      <c r="S66" s="3"/>
    </row>
    <row r="67" spans="1:19" x14ac:dyDescent="0.25">
      <c r="A67" s="3"/>
      <c r="B67" s="533"/>
      <c r="C67" s="534"/>
      <c r="D67" s="534"/>
      <c r="E67" s="534"/>
      <c r="F67" s="534"/>
      <c r="G67" s="534"/>
      <c r="H67" s="534"/>
      <c r="I67" s="534"/>
      <c r="J67" s="534"/>
      <c r="K67" s="534"/>
      <c r="L67" s="534"/>
      <c r="M67" s="534"/>
      <c r="N67" s="534"/>
      <c r="O67" s="534"/>
      <c r="P67" s="534"/>
      <c r="Q67" s="534"/>
      <c r="R67" s="535"/>
      <c r="S67" s="3"/>
    </row>
    <row r="68" spans="1:19" x14ac:dyDescent="0.25">
      <c r="A68" s="3"/>
      <c r="B68" s="533"/>
      <c r="C68" s="534"/>
      <c r="D68" s="534"/>
      <c r="E68" s="534"/>
      <c r="F68" s="534"/>
      <c r="G68" s="534"/>
      <c r="H68" s="534"/>
      <c r="I68" s="534"/>
      <c r="J68" s="534"/>
      <c r="K68" s="534"/>
      <c r="L68" s="534"/>
      <c r="M68" s="534"/>
      <c r="N68" s="534"/>
      <c r="O68" s="534"/>
      <c r="P68" s="534"/>
      <c r="Q68" s="534"/>
      <c r="R68" s="535"/>
      <c r="S68" s="3"/>
    </row>
    <row r="69" spans="1:19" x14ac:dyDescent="0.25">
      <c r="A69" s="3"/>
      <c r="B69" s="533"/>
      <c r="C69" s="534"/>
      <c r="D69" s="534"/>
      <c r="E69" s="534"/>
      <c r="F69" s="534"/>
      <c r="G69" s="534"/>
      <c r="H69" s="534"/>
      <c r="I69" s="534"/>
      <c r="J69" s="534"/>
      <c r="K69" s="534"/>
      <c r="L69" s="534"/>
      <c r="M69" s="534"/>
      <c r="N69" s="534"/>
      <c r="O69" s="534"/>
      <c r="P69" s="534"/>
      <c r="Q69" s="534"/>
      <c r="R69" s="535"/>
      <c r="S69" s="3"/>
    </row>
    <row r="70" spans="1:19" x14ac:dyDescent="0.25">
      <c r="A70" s="3"/>
      <c r="B70" s="533"/>
      <c r="C70" s="534"/>
      <c r="D70" s="534"/>
      <c r="E70" s="534"/>
      <c r="F70" s="534"/>
      <c r="G70" s="534"/>
      <c r="H70" s="534"/>
      <c r="I70" s="534"/>
      <c r="J70" s="534"/>
      <c r="K70" s="534"/>
      <c r="L70" s="534"/>
      <c r="M70" s="534"/>
      <c r="N70" s="534"/>
      <c r="O70" s="534"/>
      <c r="P70" s="534"/>
      <c r="Q70" s="534"/>
      <c r="R70" s="535"/>
      <c r="S70" s="3"/>
    </row>
    <row r="71" spans="1:19" x14ac:dyDescent="0.25">
      <c r="A71" s="3"/>
      <c r="B71" s="533"/>
      <c r="C71" s="534"/>
      <c r="D71" s="534"/>
      <c r="E71" s="534"/>
      <c r="F71" s="534"/>
      <c r="G71" s="534"/>
      <c r="H71" s="534"/>
      <c r="I71" s="534"/>
      <c r="J71" s="534"/>
      <c r="K71" s="534"/>
      <c r="L71" s="534"/>
      <c r="M71" s="534"/>
      <c r="N71" s="534"/>
      <c r="O71" s="534"/>
      <c r="P71" s="534"/>
      <c r="Q71" s="534"/>
      <c r="R71" s="535"/>
      <c r="S71" s="3"/>
    </row>
    <row r="72" spans="1:19" x14ac:dyDescent="0.25">
      <c r="A72" s="3"/>
      <c r="B72" s="533"/>
      <c r="C72" s="534"/>
      <c r="D72" s="534"/>
      <c r="E72" s="534"/>
      <c r="F72" s="534"/>
      <c r="G72" s="534"/>
      <c r="H72" s="534"/>
      <c r="I72" s="534"/>
      <c r="J72" s="534"/>
      <c r="K72" s="534"/>
      <c r="L72" s="534"/>
      <c r="M72" s="534"/>
      <c r="N72" s="534"/>
      <c r="O72" s="534"/>
      <c r="P72" s="534"/>
      <c r="Q72" s="534"/>
      <c r="R72" s="535"/>
      <c r="S72" s="3"/>
    </row>
    <row r="73" spans="1:19" x14ac:dyDescent="0.25">
      <c r="A73" s="3"/>
      <c r="B73" s="533"/>
      <c r="C73" s="534"/>
      <c r="D73" s="534"/>
      <c r="E73" s="534"/>
      <c r="F73" s="534"/>
      <c r="G73" s="534"/>
      <c r="H73" s="534"/>
      <c r="I73" s="534"/>
      <c r="J73" s="534"/>
      <c r="K73" s="534"/>
      <c r="L73" s="534"/>
      <c r="M73" s="534"/>
      <c r="N73" s="534"/>
      <c r="O73" s="534"/>
      <c r="P73" s="534"/>
      <c r="Q73" s="534"/>
      <c r="R73" s="535"/>
      <c r="S73" s="3"/>
    </row>
    <row r="74" spans="1:19" x14ac:dyDescent="0.25">
      <c r="A74" s="3"/>
      <c r="B74" s="533"/>
      <c r="C74" s="534"/>
      <c r="D74" s="534"/>
      <c r="E74" s="534"/>
      <c r="F74" s="534"/>
      <c r="G74" s="534"/>
      <c r="H74" s="534"/>
      <c r="I74" s="534"/>
      <c r="J74" s="534"/>
      <c r="K74" s="534"/>
      <c r="L74" s="534"/>
      <c r="M74" s="534"/>
      <c r="N74" s="534"/>
      <c r="O74" s="534"/>
      <c r="P74" s="534"/>
      <c r="Q74" s="534"/>
      <c r="R74" s="535"/>
      <c r="S74" s="3"/>
    </row>
    <row r="75" spans="1:19" x14ac:dyDescent="0.25">
      <c r="A75" s="3"/>
      <c r="B75" s="533"/>
      <c r="C75" s="534"/>
      <c r="D75" s="534"/>
      <c r="E75" s="534"/>
      <c r="F75" s="534"/>
      <c r="G75" s="534"/>
      <c r="H75" s="534"/>
      <c r="I75" s="534"/>
      <c r="J75" s="534"/>
      <c r="K75" s="534"/>
      <c r="L75" s="534"/>
      <c r="M75" s="534"/>
      <c r="N75" s="534"/>
      <c r="O75" s="534"/>
      <c r="P75" s="534"/>
      <c r="Q75" s="534"/>
      <c r="R75" s="535"/>
      <c r="S75" s="3"/>
    </row>
    <row r="76" spans="1:19" x14ac:dyDescent="0.25">
      <c r="A76" s="3"/>
      <c r="B76" s="533"/>
      <c r="C76" s="534"/>
      <c r="D76" s="534"/>
      <c r="E76" s="534"/>
      <c r="F76" s="534"/>
      <c r="G76" s="534"/>
      <c r="H76" s="534"/>
      <c r="I76" s="534"/>
      <c r="J76" s="534"/>
      <c r="K76" s="534"/>
      <c r="L76" s="534"/>
      <c r="M76" s="534"/>
      <c r="N76" s="534"/>
      <c r="O76" s="534"/>
      <c r="P76" s="534"/>
      <c r="Q76" s="534"/>
      <c r="R76" s="535"/>
      <c r="S76" s="3"/>
    </row>
    <row r="77" spans="1:19" x14ac:dyDescent="0.25">
      <c r="A77" s="3"/>
      <c r="B77" s="533"/>
      <c r="C77" s="534"/>
      <c r="D77" s="534"/>
      <c r="E77" s="534"/>
      <c r="F77" s="534"/>
      <c r="G77" s="534"/>
      <c r="H77" s="534"/>
      <c r="I77" s="534"/>
      <c r="J77" s="534"/>
      <c r="K77" s="534"/>
      <c r="L77" s="534"/>
      <c r="M77" s="534"/>
      <c r="N77" s="534"/>
      <c r="O77" s="534"/>
      <c r="P77" s="534"/>
      <c r="Q77" s="534"/>
      <c r="R77" s="535"/>
      <c r="S77" s="3"/>
    </row>
    <row r="78" spans="1:19" x14ac:dyDescent="0.25">
      <c r="A78" s="3"/>
      <c r="B78" s="533"/>
      <c r="C78" s="534"/>
      <c r="D78" s="534"/>
      <c r="E78" s="534"/>
      <c r="F78" s="534"/>
      <c r="G78" s="534"/>
      <c r="H78" s="534"/>
      <c r="I78" s="534"/>
      <c r="J78" s="534"/>
      <c r="K78" s="534"/>
      <c r="L78" s="534"/>
      <c r="M78" s="534"/>
      <c r="N78" s="534"/>
      <c r="O78" s="534"/>
      <c r="P78" s="534"/>
      <c r="Q78" s="534"/>
      <c r="R78" s="535"/>
      <c r="S78" s="3"/>
    </row>
    <row r="79" spans="1:19" x14ac:dyDescent="0.25">
      <c r="A79" s="3"/>
      <c r="B79" s="533"/>
      <c r="C79" s="534"/>
      <c r="D79" s="534"/>
      <c r="E79" s="534"/>
      <c r="F79" s="534"/>
      <c r="G79" s="534"/>
      <c r="H79" s="534"/>
      <c r="I79" s="534"/>
      <c r="J79" s="534"/>
      <c r="K79" s="534"/>
      <c r="L79" s="534"/>
      <c r="M79" s="534"/>
      <c r="N79" s="534"/>
      <c r="O79" s="534"/>
      <c r="P79" s="534"/>
      <c r="Q79" s="534"/>
      <c r="R79" s="535"/>
      <c r="S79" s="3"/>
    </row>
    <row r="80" spans="1:19" x14ac:dyDescent="0.25">
      <c r="A80" s="3"/>
      <c r="B80" s="533"/>
      <c r="C80" s="534"/>
      <c r="D80" s="534"/>
      <c r="E80" s="534"/>
      <c r="F80" s="534"/>
      <c r="G80" s="534"/>
      <c r="H80" s="534"/>
      <c r="I80" s="534"/>
      <c r="J80" s="534"/>
      <c r="K80" s="534"/>
      <c r="L80" s="534"/>
      <c r="M80" s="534"/>
      <c r="N80" s="534"/>
      <c r="O80" s="534"/>
      <c r="P80" s="534"/>
      <c r="Q80" s="534"/>
      <c r="R80" s="535"/>
      <c r="S80" s="3"/>
    </row>
    <row r="81" spans="1:19" x14ac:dyDescent="0.25">
      <c r="A81" s="3"/>
      <c r="B81" s="533"/>
      <c r="C81" s="534"/>
      <c r="D81" s="534"/>
      <c r="E81" s="534"/>
      <c r="F81" s="534"/>
      <c r="G81" s="534"/>
      <c r="H81" s="534"/>
      <c r="I81" s="534"/>
      <c r="J81" s="534"/>
      <c r="K81" s="534"/>
      <c r="L81" s="534"/>
      <c r="M81" s="534"/>
      <c r="N81" s="534"/>
      <c r="O81" s="534"/>
      <c r="P81" s="534"/>
      <c r="Q81" s="534"/>
      <c r="R81" s="535"/>
      <c r="S81" s="3"/>
    </row>
    <row r="82" spans="1:19" x14ac:dyDescent="0.25">
      <c r="A82" s="3"/>
      <c r="B82" s="533"/>
      <c r="C82" s="534"/>
      <c r="D82" s="534"/>
      <c r="E82" s="534"/>
      <c r="F82" s="534"/>
      <c r="G82" s="534"/>
      <c r="H82" s="534"/>
      <c r="I82" s="534"/>
      <c r="J82" s="534"/>
      <c r="K82" s="534"/>
      <c r="L82" s="534"/>
      <c r="M82" s="534"/>
      <c r="N82" s="534"/>
      <c r="O82" s="534"/>
      <c r="P82" s="534"/>
      <c r="Q82" s="534"/>
      <c r="R82" s="535"/>
      <c r="S82" s="3"/>
    </row>
    <row r="83" spans="1:19" x14ac:dyDescent="0.25">
      <c r="A83" s="3"/>
      <c r="B83" s="533"/>
      <c r="C83" s="534"/>
      <c r="D83" s="534"/>
      <c r="E83" s="534"/>
      <c r="F83" s="534"/>
      <c r="G83" s="534"/>
      <c r="H83" s="534"/>
      <c r="I83" s="534"/>
      <c r="J83" s="534"/>
      <c r="K83" s="534"/>
      <c r="L83" s="534"/>
      <c r="M83" s="534"/>
      <c r="N83" s="534"/>
      <c r="O83" s="534"/>
      <c r="P83" s="534"/>
      <c r="Q83" s="534"/>
      <c r="R83" s="535"/>
      <c r="S83" s="3"/>
    </row>
    <row r="84" spans="1:19" x14ac:dyDescent="0.25">
      <c r="A84" s="3"/>
      <c r="B84" s="533"/>
      <c r="C84" s="534"/>
      <c r="D84" s="534"/>
      <c r="E84" s="534"/>
      <c r="F84" s="534"/>
      <c r="G84" s="534"/>
      <c r="H84" s="534"/>
      <c r="I84" s="534"/>
      <c r="J84" s="534"/>
      <c r="K84" s="534"/>
      <c r="L84" s="534"/>
      <c r="M84" s="534"/>
      <c r="N84" s="534"/>
      <c r="O84" s="534"/>
      <c r="P84" s="534"/>
      <c r="Q84" s="534"/>
      <c r="R84" s="535"/>
      <c r="S84" s="3"/>
    </row>
    <row r="85" spans="1:19" x14ac:dyDescent="0.25">
      <c r="A85" s="3"/>
      <c r="B85" s="536"/>
      <c r="C85" s="537"/>
      <c r="D85" s="537"/>
      <c r="E85" s="537"/>
      <c r="F85" s="537"/>
      <c r="G85" s="537"/>
      <c r="H85" s="537"/>
      <c r="I85" s="537"/>
      <c r="J85" s="537"/>
      <c r="K85" s="537"/>
      <c r="L85" s="537"/>
      <c r="M85" s="537"/>
      <c r="N85" s="537"/>
      <c r="O85" s="537"/>
      <c r="P85" s="537"/>
      <c r="Q85" s="537"/>
      <c r="R85" s="538"/>
      <c r="S85" s="3"/>
    </row>
    <row r="86" spans="1:19" x14ac:dyDescent="0.25">
      <c r="A86" s="3"/>
      <c r="B86" s="3"/>
      <c r="C86" s="3"/>
      <c r="D86" s="3"/>
      <c r="E86" s="3"/>
      <c r="F86" s="3"/>
      <c r="G86" s="3"/>
      <c r="H86" s="3"/>
      <c r="I86" s="3"/>
      <c r="J86" s="3"/>
      <c r="K86" s="3"/>
      <c r="L86" s="3"/>
      <c r="M86" s="3"/>
      <c r="N86" s="3"/>
      <c r="O86" s="3"/>
      <c r="P86" s="3"/>
      <c r="Q86" s="3"/>
      <c r="R86" s="3"/>
      <c r="S86" s="3"/>
    </row>
  </sheetData>
  <sheetProtection sheet="1" formatCells="0" formatColumns="0" formatRows="0"/>
  <mergeCells count="1">
    <mergeCell ref="V4:V2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rgb="FFFFFF00"/>
  </sheetPr>
  <dimension ref="A1:AC95"/>
  <sheetViews>
    <sheetView showGridLines="0" showZeros="0" zoomScale="80" zoomScaleNormal="80" workbookViewId="0"/>
  </sheetViews>
  <sheetFormatPr defaultColWidth="9.26953125" defaultRowHeight="11.4" x14ac:dyDescent="0.25"/>
  <cols>
    <col min="1" max="2" width="1.6328125" style="5" customWidth="1"/>
    <col min="3" max="3" width="2.6328125" style="5" customWidth="1"/>
    <col min="4" max="4" width="14.7265625" style="13" customWidth="1"/>
    <col min="5" max="5" width="20.6328125" style="47" customWidth="1"/>
    <col min="6" max="10" width="20.6328125" style="13" customWidth="1"/>
    <col min="11" max="12" width="2.6328125" style="5" customWidth="1"/>
    <col min="13" max="13" width="1.6328125" style="5" customWidth="1"/>
    <col min="14" max="14" width="1.6328125" style="13" customWidth="1"/>
    <col min="15" max="15" width="1.6328125" style="46" customWidth="1"/>
    <col min="16" max="16" width="12.26953125" style="77" customWidth="1"/>
    <col min="17" max="17" width="10.7265625" style="77" customWidth="1"/>
    <col min="18" max="18" width="80.6328125" style="77" customWidth="1"/>
    <col min="19" max="19" width="30.1796875" style="77" customWidth="1"/>
    <col min="20" max="28" width="12.26953125" style="5" customWidth="1"/>
    <col min="29" max="16384" width="9.26953125" style="5"/>
  </cols>
  <sheetData>
    <row r="1" spans="1:19" ht="13.5" customHeight="1" x14ac:dyDescent="0.25">
      <c r="A1" s="3"/>
      <c r="B1" s="3"/>
      <c r="C1" s="3"/>
      <c r="D1" s="4"/>
      <c r="E1" s="4"/>
      <c r="F1" s="4"/>
      <c r="G1" s="4"/>
      <c r="H1" s="4"/>
      <c r="I1" s="4"/>
      <c r="J1" s="4"/>
      <c r="K1" s="3"/>
      <c r="L1" s="3"/>
      <c r="M1" s="3"/>
      <c r="N1" s="3"/>
      <c r="O1" s="43"/>
      <c r="Q1" s="542"/>
      <c r="R1" s="542"/>
      <c r="S1" s="543"/>
    </row>
    <row r="2" spans="1:19" s="9" customFormat="1" ht="18" customHeight="1" x14ac:dyDescent="0.25">
      <c r="A2" s="6"/>
      <c r="B2" s="7"/>
      <c r="C2" s="35"/>
      <c r="D2" s="35"/>
      <c r="E2" s="49"/>
      <c r="F2" s="477"/>
      <c r="G2" s="477"/>
      <c r="H2" s="477"/>
      <c r="I2" s="477"/>
      <c r="J2" s="477"/>
      <c r="K2" s="35"/>
      <c r="L2" s="35"/>
      <c r="M2" s="8"/>
      <c r="N2" s="6"/>
      <c r="O2" s="44"/>
      <c r="P2" s="78"/>
      <c r="Q2" s="542"/>
      <c r="R2" s="583" t="s">
        <v>1882</v>
      </c>
      <c r="S2" s="543"/>
    </row>
    <row r="3" spans="1:19" ht="18" customHeight="1" x14ac:dyDescent="0.25">
      <c r="A3" s="3"/>
      <c r="B3" s="10"/>
      <c r="D3" s="72" t="s">
        <v>418</v>
      </c>
      <c r="E3" s="52"/>
      <c r="F3" s="52"/>
      <c r="G3" s="52"/>
      <c r="H3" s="52"/>
      <c r="I3" s="52"/>
      <c r="J3" s="52"/>
      <c r="K3" s="72"/>
      <c r="L3" s="52"/>
      <c r="M3" s="11"/>
      <c r="N3" s="3"/>
      <c r="O3" s="43"/>
      <c r="Q3" s="542"/>
      <c r="R3" s="584"/>
      <c r="S3" s="543"/>
    </row>
    <row r="4" spans="1:19" ht="34.950000000000003" customHeight="1" x14ac:dyDescent="0.25">
      <c r="A4" s="3"/>
      <c r="B4" s="10"/>
      <c r="D4" s="71" t="str">
        <f>IF(VLOOKUP("KM77",Languages!$A:$D,1,TRUE)="KM77",VLOOKUP("KM77",Languages!$A:$D,Summary!$C$7,TRUE),NA())</f>
        <v>Osiokohtainen kypsyystasoraportti</v>
      </c>
      <c r="E4" s="51"/>
      <c r="F4" s="51"/>
      <c r="G4" s="51"/>
      <c r="H4" s="51"/>
      <c r="I4" s="51"/>
      <c r="J4" s="51"/>
      <c r="K4" s="73"/>
      <c r="L4" s="51"/>
      <c r="M4" s="11"/>
      <c r="N4" s="3"/>
      <c r="O4" s="43"/>
      <c r="Q4" s="542"/>
      <c r="R4" s="1286" t="s">
        <v>2475</v>
      </c>
      <c r="S4" s="543"/>
    </row>
    <row r="5" spans="1:19" ht="52.05" customHeight="1" x14ac:dyDescent="0.25">
      <c r="A5" s="3"/>
      <c r="B5" s="10"/>
      <c r="D5" s="93"/>
      <c r="E5" s="51"/>
      <c r="F5" s="51"/>
      <c r="G5" s="51"/>
      <c r="H5" s="51"/>
      <c r="I5" s="51"/>
      <c r="J5" s="51"/>
      <c r="K5" s="73"/>
      <c r="L5" s="51"/>
      <c r="M5" s="11"/>
      <c r="N5" s="3"/>
      <c r="O5" s="43"/>
      <c r="Q5" s="542"/>
      <c r="R5" s="1286"/>
      <c r="S5" s="543"/>
    </row>
    <row r="6" spans="1:19" ht="28.8" customHeight="1" x14ac:dyDescent="0.35">
      <c r="A6" s="3"/>
      <c r="B6" s="10"/>
      <c r="C6" s="475" t="s">
        <v>46</v>
      </c>
      <c r="D6" s="550" t="s">
        <v>1881</v>
      </c>
      <c r="E6" s="551" t="str">
        <f>Parameters!$B$18</f>
        <v xml:space="preserve">0 - Vastaus puuttuu </v>
      </c>
      <c r="F6" s="552" t="str">
        <f>Parameters!$B$19</f>
        <v>1 - Ei toteutettu tai ei tietoa</v>
      </c>
      <c r="G6" s="553" t="str">
        <f>Parameters!$B$20</f>
        <v>2 - Osittain toteutettu</v>
      </c>
      <c r="H6" s="554" t="str">
        <f>Parameters!$B$21</f>
        <v>3 - Enimmäkseen  toteutettu</v>
      </c>
      <c r="I6" s="555" t="str">
        <f>Parameters!$B$22</f>
        <v>4 - Täysin toteutettu</v>
      </c>
      <c r="J6" s="478"/>
      <c r="K6" s="32"/>
      <c r="L6" s="32"/>
      <c r="M6" s="11"/>
      <c r="N6" s="3"/>
      <c r="O6" s="43"/>
      <c r="Q6" s="542"/>
      <c r="R6" s="1286"/>
      <c r="S6" s="542"/>
    </row>
    <row r="7" spans="1:19" ht="10.050000000000001" customHeight="1" x14ac:dyDescent="0.35">
      <c r="A7" s="3"/>
      <c r="B7" s="10"/>
      <c r="C7" s="475"/>
      <c r="D7" s="476"/>
      <c r="E7" s="482">
        <v>1</v>
      </c>
      <c r="F7" s="482">
        <v>2</v>
      </c>
      <c r="G7" s="482">
        <v>3</v>
      </c>
      <c r="H7" s="482">
        <v>4</v>
      </c>
      <c r="I7" s="482">
        <v>5</v>
      </c>
      <c r="J7" s="478"/>
      <c r="K7" s="32"/>
      <c r="L7" s="32"/>
      <c r="M7" s="11"/>
      <c r="N7" s="3"/>
      <c r="O7" s="43"/>
      <c r="Q7" s="542"/>
      <c r="R7" s="1286"/>
      <c r="S7" s="542"/>
    </row>
    <row r="8" spans="1:19" ht="60" customHeight="1" x14ac:dyDescent="0.35">
      <c r="A8" s="3"/>
      <c r="B8" s="10"/>
      <c r="C8" s="475"/>
      <c r="D8" s="476"/>
      <c r="E8" s="478" t="str">
        <f>R25</f>
        <v>CRITICAL</v>
      </c>
      <c r="F8" s="478" t="str">
        <f>S25</f>
        <v>ASSET</v>
      </c>
      <c r="G8" s="478" t="str">
        <f>T25</f>
        <v>THREAT</v>
      </c>
      <c r="H8" s="478" t="str">
        <f>U25</f>
        <v>RISK</v>
      </c>
      <c r="I8" s="478" t="str">
        <f>V25</f>
        <v>ACCESS</v>
      </c>
      <c r="J8" s="481"/>
      <c r="K8" s="32"/>
      <c r="L8" s="32"/>
      <c r="M8" s="11"/>
      <c r="N8" s="3"/>
      <c r="O8" s="43"/>
      <c r="Q8" s="542"/>
      <c r="R8" s="1286"/>
      <c r="S8" s="542"/>
    </row>
    <row r="9" spans="1:19" ht="120" customHeight="1" x14ac:dyDescent="0.25">
      <c r="A9" s="3"/>
      <c r="B9" s="27"/>
      <c r="C9" s="36"/>
      <c r="D9" s="541" t="str">
        <f>VLOOKUP(3,Parameters!$C$7:$F$10,Summary!$C$7,FALSE)</f>
        <v>Kypsyystaso 3</v>
      </c>
      <c r="E9" s="483"/>
      <c r="F9" s="484"/>
      <c r="G9" s="484"/>
      <c r="H9" s="484"/>
      <c r="I9" s="485"/>
      <c r="J9" s="479"/>
      <c r="K9" s="64"/>
      <c r="L9" s="55"/>
      <c r="M9" s="29"/>
      <c r="N9" s="3"/>
      <c r="O9" s="43"/>
      <c r="Q9" s="542"/>
      <c r="R9" s="1286"/>
      <c r="S9" s="542"/>
    </row>
    <row r="10" spans="1:19" ht="120" customHeight="1" x14ac:dyDescent="0.25">
      <c r="A10" s="26"/>
      <c r="B10" s="27"/>
      <c r="C10" s="36"/>
      <c r="D10" s="541" t="str">
        <f>VLOOKUP(2,Parameters!$C$7:$F$10,Summary!$C$7,FALSE)</f>
        <v>Kypsyystaso 2</v>
      </c>
      <c r="E10" s="486"/>
      <c r="F10" s="484"/>
      <c r="G10" s="484"/>
      <c r="H10" s="484"/>
      <c r="I10" s="485"/>
      <c r="J10" s="479"/>
      <c r="K10" s="64"/>
      <c r="L10" s="55"/>
      <c r="M10" s="29"/>
      <c r="N10" s="26"/>
      <c r="O10" s="45"/>
      <c r="Q10" s="542"/>
      <c r="R10" s="1286"/>
      <c r="S10" s="542"/>
    </row>
    <row r="11" spans="1:19" ht="120" customHeight="1" x14ac:dyDescent="0.25">
      <c r="A11" s="26"/>
      <c r="B11" s="27"/>
      <c r="C11" s="36"/>
      <c r="D11" s="541" t="str">
        <f>VLOOKUP(1,Parameters!$C$7:$F$10,Summary!$C$7,FALSE)</f>
        <v>Kypsyystaso 1</v>
      </c>
      <c r="E11" s="366"/>
      <c r="F11" s="484"/>
      <c r="G11" s="366"/>
      <c r="H11" s="366"/>
      <c r="I11" s="485"/>
      <c r="J11" s="479"/>
      <c r="K11" s="64"/>
      <c r="L11" s="55"/>
      <c r="M11" s="29"/>
      <c r="N11" s="26"/>
      <c r="O11" s="45"/>
      <c r="Q11" s="542"/>
      <c r="R11" s="1286"/>
      <c r="S11" s="542"/>
    </row>
    <row r="12" spans="1:19" ht="30.45" customHeight="1" x14ac:dyDescent="0.25">
      <c r="A12" s="26"/>
      <c r="B12" s="27"/>
      <c r="C12" s="36"/>
      <c r="D12" s="65"/>
      <c r="E12" s="366"/>
      <c r="F12" s="484"/>
      <c r="G12" s="366"/>
      <c r="H12" s="366"/>
      <c r="I12" s="485"/>
      <c r="J12" s="479"/>
      <c r="K12" s="64"/>
      <c r="L12" s="55"/>
      <c r="M12" s="29"/>
      <c r="N12" s="26"/>
      <c r="O12" s="45"/>
      <c r="Q12" s="542"/>
      <c r="R12" s="1286"/>
      <c r="S12" s="542"/>
    </row>
    <row r="13" spans="1:19" ht="25.05" customHeight="1" x14ac:dyDescent="0.25">
      <c r="A13" s="26"/>
      <c r="B13" s="27"/>
      <c r="C13" s="475" t="s">
        <v>62</v>
      </c>
      <c r="D13" s="72"/>
      <c r="E13" s="5"/>
      <c r="F13" s="478"/>
      <c r="G13" s="478"/>
      <c r="H13" s="478"/>
      <c r="I13" s="478"/>
      <c r="J13" s="479"/>
      <c r="K13" s="64"/>
      <c r="L13" s="55"/>
      <c r="M13" s="29"/>
      <c r="N13" s="26"/>
      <c r="O13" s="45"/>
      <c r="Q13" s="542"/>
      <c r="R13" s="1286"/>
      <c r="S13" s="542"/>
    </row>
    <row r="14" spans="1:19" ht="13.05" customHeight="1" x14ac:dyDescent="0.25">
      <c r="A14" s="26"/>
      <c r="B14" s="27"/>
      <c r="C14" s="475"/>
      <c r="D14" s="476"/>
      <c r="E14" s="482">
        <v>1</v>
      </c>
      <c r="F14" s="482">
        <v>2</v>
      </c>
      <c r="G14" s="482">
        <v>3</v>
      </c>
      <c r="H14" s="482"/>
      <c r="I14" s="482"/>
      <c r="J14" s="479"/>
      <c r="K14" s="64"/>
      <c r="L14" s="55"/>
      <c r="M14" s="29"/>
      <c r="N14" s="26"/>
      <c r="O14" s="45"/>
      <c r="Q14" s="542"/>
      <c r="R14" s="1286"/>
      <c r="S14" s="542"/>
    </row>
    <row r="15" spans="1:19" ht="60" customHeight="1" x14ac:dyDescent="0.25">
      <c r="A15" s="26"/>
      <c r="B15" s="27"/>
      <c r="C15" s="475"/>
      <c r="D15" s="476"/>
      <c r="E15" s="478" t="str">
        <f t="shared" ref="E15:J15" si="0">W25</f>
        <v>SITUATION</v>
      </c>
      <c r="F15" s="478" t="str">
        <f t="shared" si="0"/>
        <v>RESPONSE</v>
      </c>
      <c r="G15" s="478" t="str">
        <f t="shared" si="0"/>
        <v>THIRD-PARTIES</v>
      </c>
      <c r="H15" s="478" t="str">
        <f t="shared" si="0"/>
        <v>WORKFORCE</v>
      </c>
      <c r="I15" s="478" t="str">
        <f t="shared" si="0"/>
        <v>ARCHITECTURE</v>
      </c>
      <c r="J15" s="478" t="str">
        <f t="shared" si="0"/>
        <v>PROGRAM</v>
      </c>
      <c r="K15" s="64"/>
      <c r="L15" s="55"/>
      <c r="M15" s="29"/>
      <c r="N15" s="26"/>
      <c r="O15" s="45"/>
      <c r="Q15" s="542"/>
      <c r="R15" s="1286"/>
      <c r="S15" s="542"/>
    </row>
    <row r="16" spans="1:19" ht="120" customHeight="1" x14ac:dyDescent="0.25">
      <c r="A16" s="26"/>
      <c r="B16" s="27"/>
      <c r="C16" s="36"/>
      <c r="D16" s="541" t="str">
        <f>VLOOKUP(3,Parameters!$C$7:$F$10,Summary!$C$7,FALSE)</f>
        <v>Kypsyystaso 3</v>
      </c>
      <c r="E16" s="483"/>
      <c r="F16" s="484"/>
      <c r="G16" s="484"/>
      <c r="H16" s="484"/>
      <c r="I16" s="485"/>
      <c r="J16" s="479"/>
      <c r="K16" s="64"/>
      <c r="L16" s="55"/>
      <c r="M16" s="29"/>
      <c r="N16" s="26"/>
      <c r="O16" s="45"/>
      <c r="Q16" s="542"/>
      <c r="R16" s="1287"/>
      <c r="S16" s="542"/>
    </row>
    <row r="17" spans="1:29" ht="120" customHeight="1" x14ac:dyDescent="0.25">
      <c r="A17" s="26"/>
      <c r="B17" s="27"/>
      <c r="C17" s="36"/>
      <c r="D17" s="541" t="str">
        <f>VLOOKUP(2,Parameters!$C$7:$F$10,Summary!$C$7,FALSE)</f>
        <v>Kypsyystaso 2</v>
      </c>
      <c r="E17" s="486"/>
      <c r="F17" s="484"/>
      <c r="G17" s="484"/>
      <c r="H17" s="484"/>
      <c r="I17" s="485"/>
      <c r="J17" s="479"/>
      <c r="K17" s="64"/>
      <c r="L17" s="55"/>
      <c r="M17" s="29"/>
      <c r="N17" s="26"/>
      <c r="O17" s="45"/>
      <c r="Q17" s="542"/>
      <c r="R17" s="542"/>
      <c r="S17" s="542"/>
    </row>
    <row r="18" spans="1:29" ht="120" customHeight="1" x14ac:dyDescent="0.25">
      <c r="A18" s="26"/>
      <c r="B18" s="27"/>
      <c r="C18" s="36"/>
      <c r="D18" s="541" t="str">
        <f>VLOOKUP(1,Parameters!$C$7:$F$10,Summary!$C$7,FALSE)</f>
        <v>Kypsyystaso 1</v>
      </c>
      <c r="E18" s="366"/>
      <c r="F18" s="484"/>
      <c r="G18" s="366"/>
      <c r="H18" s="366"/>
      <c r="I18" s="485"/>
      <c r="J18" s="479"/>
      <c r="K18" s="64"/>
      <c r="L18" s="55"/>
      <c r="M18" s="29"/>
      <c r="N18" s="26"/>
      <c r="O18" s="45"/>
    </row>
    <row r="19" spans="1:29" ht="120" customHeight="1" x14ac:dyDescent="0.25">
      <c r="A19" s="26"/>
      <c r="B19" s="27"/>
      <c r="C19" s="36"/>
      <c r="D19" s="65"/>
      <c r="E19" s="366"/>
      <c r="F19" s="484"/>
      <c r="G19" s="366"/>
      <c r="H19" s="366"/>
      <c r="I19" s="485"/>
      <c r="J19" s="479"/>
      <c r="K19" s="64"/>
      <c r="L19" s="55"/>
      <c r="M19" s="29"/>
      <c r="N19" s="26"/>
      <c r="O19" s="45"/>
    </row>
    <row r="20" spans="1:29" s="13" customFormat="1" ht="15" customHeight="1" x14ac:dyDescent="0.25">
      <c r="A20" s="12"/>
      <c r="B20" s="14"/>
      <c r="C20" s="18"/>
      <c r="D20" s="18"/>
      <c r="E20" s="50"/>
      <c r="F20" s="480"/>
      <c r="G20" s="480"/>
      <c r="H20" s="480"/>
      <c r="I20" s="480"/>
      <c r="J20" s="480"/>
      <c r="K20" s="19"/>
      <c r="L20" s="19"/>
      <c r="M20" s="15"/>
      <c r="N20" s="12"/>
      <c r="O20" s="42"/>
    </row>
    <row r="21" spans="1:29" s="13" customFormat="1" ht="18" customHeight="1" x14ac:dyDescent="0.25">
      <c r="A21" s="12"/>
      <c r="B21" s="12"/>
      <c r="C21" s="12"/>
      <c r="D21" s="16"/>
      <c r="E21" s="16"/>
      <c r="F21" s="16"/>
      <c r="G21" s="16"/>
      <c r="H21" s="16"/>
      <c r="I21" s="16"/>
      <c r="J21" s="16"/>
      <c r="K21" s="12"/>
      <c r="L21" s="12"/>
      <c r="M21" s="12"/>
      <c r="N21" s="12"/>
      <c r="O21" s="42"/>
    </row>
    <row r="22" spans="1:29" x14ac:dyDescent="0.25">
      <c r="P22" s="5"/>
      <c r="Q22" s="5"/>
      <c r="R22" s="5"/>
      <c r="S22" s="5"/>
    </row>
    <row r="23" spans="1:29" x14ac:dyDescent="0.25">
      <c r="P23" s="5"/>
      <c r="Q23" s="5"/>
      <c r="R23" s="5"/>
      <c r="S23" s="5"/>
    </row>
    <row r="24" spans="1:29" s="504" customFormat="1" ht="24" customHeight="1" x14ac:dyDescent="0.25">
      <c r="D24" s="505"/>
      <c r="E24" s="506"/>
      <c r="F24" s="505"/>
      <c r="G24" s="505"/>
      <c r="H24" s="505"/>
      <c r="I24" s="505"/>
      <c r="J24" s="505"/>
      <c r="N24" s="505"/>
      <c r="O24" s="507"/>
      <c r="R24" s="502"/>
      <c r="S24" s="502"/>
      <c r="T24" s="502"/>
      <c r="U24" s="502"/>
      <c r="V24" s="502"/>
      <c r="W24" s="502"/>
      <c r="X24" s="502"/>
      <c r="Y24" s="502"/>
      <c r="Z24" s="502"/>
      <c r="AA24" s="502"/>
      <c r="AB24" s="502"/>
    </row>
    <row r="25" spans="1:29" s="504" customFormat="1" ht="24" customHeight="1" x14ac:dyDescent="0.25">
      <c r="D25" s="505"/>
      <c r="E25" s="506"/>
      <c r="F25" s="505"/>
      <c r="G25" s="505"/>
      <c r="H25" s="505"/>
      <c r="I25" s="505"/>
      <c r="J25" s="505"/>
      <c r="N25" s="505"/>
      <c r="O25" s="507"/>
      <c r="R25" s="503" t="s">
        <v>54</v>
      </c>
      <c r="S25" s="503" t="s">
        <v>46</v>
      </c>
      <c r="T25" s="503" t="s">
        <v>62</v>
      </c>
      <c r="U25" s="503" t="s">
        <v>0</v>
      </c>
      <c r="V25" s="503" t="s">
        <v>57</v>
      </c>
      <c r="W25" s="503" t="s">
        <v>65</v>
      </c>
      <c r="X25" s="503" t="s">
        <v>67</v>
      </c>
      <c r="Y25" s="503" t="s">
        <v>2538</v>
      </c>
      <c r="Z25" s="503" t="s">
        <v>72</v>
      </c>
      <c r="AA25" s="503" t="s">
        <v>75</v>
      </c>
      <c r="AB25" s="503" t="s">
        <v>77</v>
      </c>
      <c r="AC25" s="506" t="s">
        <v>3197</v>
      </c>
    </row>
    <row r="26" spans="1:29" s="504" customFormat="1" ht="24" customHeight="1" x14ac:dyDescent="0.25">
      <c r="D26" s="505"/>
      <c r="E26" s="506"/>
      <c r="F26" s="505"/>
      <c r="G26" s="505"/>
      <c r="H26" s="505"/>
      <c r="I26" s="505"/>
      <c r="J26" s="505"/>
      <c r="N26" s="505"/>
      <c r="O26" s="507"/>
      <c r="P26" s="508" t="s">
        <v>790</v>
      </c>
      <c r="Q26" s="508" t="s">
        <v>587</v>
      </c>
      <c r="R26" s="508">
        <v>5</v>
      </c>
      <c r="S26" s="508">
        <v>13</v>
      </c>
      <c r="T26" s="508">
        <v>11</v>
      </c>
      <c r="U26" s="508">
        <v>16</v>
      </c>
      <c r="V26" s="508">
        <v>10</v>
      </c>
      <c r="W26" s="508">
        <v>12</v>
      </c>
      <c r="X26" s="508">
        <v>17</v>
      </c>
      <c r="Y26" s="508">
        <v>11</v>
      </c>
      <c r="Z26" s="508">
        <v>13</v>
      </c>
      <c r="AA26" s="508">
        <v>22</v>
      </c>
      <c r="AB26" s="508">
        <v>9</v>
      </c>
      <c r="AC26" s="510">
        <f>SUM(R26:AB26)</f>
        <v>139</v>
      </c>
    </row>
    <row r="27" spans="1:29" s="504" customFormat="1" ht="23.4" customHeight="1" x14ac:dyDescent="0.25">
      <c r="D27" s="505"/>
      <c r="E27" s="506"/>
      <c r="F27" s="505"/>
      <c r="G27" s="505"/>
      <c r="H27" s="505"/>
      <c r="I27" s="505"/>
      <c r="J27" s="505"/>
      <c r="N27" s="505"/>
      <c r="O27" s="507"/>
      <c r="P27" s="509">
        <v>3</v>
      </c>
      <c r="Q27" s="509">
        <v>4</v>
      </c>
      <c r="R27" s="509">
        <f>COUNTIFS(Data!$F:$F,CONCATENATE(R$25,"-","?",$P27),Data!$H:$H,$Q27)</f>
        <v>0</v>
      </c>
      <c r="S27" s="509">
        <f>COUNTIFS(Data!$F:$F,CONCATENATE(S$25,"-","?",$P27),Data!$H:$H,$Q27)</f>
        <v>0</v>
      </c>
      <c r="T27" s="509">
        <f>COUNTIFS(Data!$F:$F,CONCATENATE(T$25,"-","?",$P27),Data!$H:$H,$Q27)</f>
        <v>0</v>
      </c>
      <c r="U27" s="509">
        <f>COUNTIFS(Data!$F:$F,CONCATENATE(U$25,"-","?",$P27),Data!$H:$H,$Q27)</f>
        <v>0</v>
      </c>
      <c r="V27" s="509">
        <f>COUNTIFS(Data!$F:$F,CONCATENATE(V$25,"-","?",$P27),Data!$H:$H,$Q27)</f>
        <v>0</v>
      </c>
      <c r="W27" s="509">
        <f>COUNTIFS(Data!$F:$F,CONCATENATE(W$25,"-","?",$P27),Data!$H:$H,$Q27)</f>
        <v>0</v>
      </c>
      <c r="X27" s="509">
        <f>COUNTIFS(Data!$F:$F,CONCATENATE(X$25,"-","?",$P27),Data!$H:$H,$Q27)</f>
        <v>0</v>
      </c>
      <c r="Y27" s="509">
        <f>COUNTIFS(Data!$F:$F,CONCATENATE(Y$25,"-","?",$P27),Data!$H:$H,$Q27)</f>
        <v>0</v>
      </c>
      <c r="Z27" s="509">
        <f>COUNTIFS(Data!$F:$F,CONCATENATE(Z$25,"-","?",$P27),Data!$H:$H,$Q27)</f>
        <v>0</v>
      </c>
      <c r="AA27" s="509">
        <f>COUNTIFS(Data!$F:$F,CONCATENATE(AA$25,"-","?",$P27),Data!$H:$H,$Q27)</f>
        <v>0</v>
      </c>
      <c r="AB27" s="509">
        <f>COUNTIFS(Data!$F:$F,CONCATENATE(AB$25,"-","?",$P27),Data!$H:$H,$Q27)</f>
        <v>0</v>
      </c>
      <c r="AC27" s="510"/>
    </row>
    <row r="28" spans="1:29" s="504" customFormat="1" ht="24" customHeight="1" x14ac:dyDescent="0.25">
      <c r="D28" s="505"/>
      <c r="E28" s="506"/>
      <c r="F28" s="505"/>
      <c r="G28" s="505"/>
      <c r="H28" s="505"/>
      <c r="I28" s="505"/>
      <c r="J28" s="505"/>
      <c r="N28" s="505"/>
      <c r="O28" s="507"/>
      <c r="P28" s="509">
        <v>3</v>
      </c>
      <c r="Q28" s="509">
        <v>3</v>
      </c>
      <c r="R28" s="509">
        <f>COUNTIFS(Data!$F:$F,CONCATENATE(R$25,"-","?",$P28),Data!$H:$H,$Q28)</f>
        <v>0</v>
      </c>
      <c r="S28" s="509">
        <f>COUNTIFS(Data!$F:$F,CONCATENATE(S$25,"-","?",$P28),Data!$H:$H,$Q28)</f>
        <v>0</v>
      </c>
      <c r="T28" s="509">
        <f>COUNTIFS(Data!$F:$F,CONCATENATE(T$25,"-","?",$P28),Data!$H:$H,$Q28)</f>
        <v>0</v>
      </c>
      <c r="U28" s="509">
        <f>COUNTIFS(Data!$F:$F,CONCATENATE(U$25,"-","?",$P28),Data!$H:$H,$Q28)</f>
        <v>0</v>
      </c>
      <c r="V28" s="509">
        <f>COUNTIFS(Data!$F:$F,CONCATENATE(V$25,"-","?",$P28),Data!$H:$H,$Q28)</f>
        <v>0</v>
      </c>
      <c r="W28" s="509">
        <f>COUNTIFS(Data!$F:$F,CONCATENATE(W$25,"-","?",$P28),Data!$H:$H,$Q28)</f>
        <v>0</v>
      </c>
      <c r="X28" s="509">
        <f>COUNTIFS(Data!$F:$F,CONCATENATE(X$25,"-","?",$P28),Data!$H:$H,$Q28)</f>
        <v>0</v>
      </c>
      <c r="Y28" s="509">
        <f>COUNTIFS(Data!$F:$F,CONCATENATE(Y$25,"-","?",$P28),Data!$H:$H,$Q28)</f>
        <v>0</v>
      </c>
      <c r="Z28" s="509">
        <f>COUNTIFS(Data!$F:$F,CONCATENATE(Z$25,"-","?",$P28),Data!$H:$H,$Q28)</f>
        <v>0</v>
      </c>
      <c r="AA28" s="509">
        <f>COUNTIFS(Data!$F:$F,CONCATENATE(AA$25,"-","?",$P28),Data!$H:$H,$Q28)</f>
        <v>0</v>
      </c>
      <c r="AB28" s="509">
        <f>COUNTIFS(Data!$F:$F,CONCATENATE(AB$25,"-","?",$P28),Data!$H:$H,$Q28)</f>
        <v>0</v>
      </c>
      <c r="AC28" s="510"/>
    </row>
    <row r="29" spans="1:29" s="504" customFormat="1" ht="24" customHeight="1" x14ac:dyDescent="0.25">
      <c r="D29" s="505"/>
      <c r="E29" s="506"/>
      <c r="F29" s="505"/>
      <c r="G29" s="505"/>
      <c r="H29" s="505"/>
      <c r="I29" s="505"/>
      <c r="J29" s="505"/>
      <c r="N29" s="505"/>
      <c r="O29" s="507"/>
      <c r="P29" s="509">
        <v>3</v>
      </c>
      <c r="Q29" s="509">
        <v>2</v>
      </c>
      <c r="R29" s="509">
        <f>COUNTIFS(Data!$F:$F,CONCATENATE(R$25,"-","?",$P29),Data!$H:$H,$Q29)</f>
        <v>0</v>
      </c>
      <c r="S29" s="509">
        <f>COUNTIFS(Data!$F:$F,CONCATENATE(S$25,"-","?",$P29),Data!$H:$H,$Q29)</f>
        <v>0</v>
      </c>
      <c r="T29" s="509">
        <f>COUNTIFS(Data!$F:$F,CONCATENATE(T$25,"-","?",$P29),Data!$H:$H,$Q29)</f>
        <v>0</v>
      </c>
      <c r="U29" s="509">
        <f>COUNTIFS(Data!$F:$F,CONCATENATE(U$25,"-","?",$P29),Data!$H:$H,$Q29)</f>
        <v>0</v>
      </c>
      <c r="V29" s="509">
        <f>COUNTIFS(Data!$F:$F,CONCATENATE(V$25,"-","?",$P29),Data!$H:$H,$Q29)</f>
        <v>0</v>
      </c>
      <c r="W29" s="509">
        <f>COUNTIFS(Data!$F:$F,CONCATENATE(W$25,"-","?",$P29),Data!$H:$H,$Q29)</f>
        <v>0</v>
      </c>
      <c r="X29" s="509">
        <f>COUNTIFS(Data!$F:$F,CONCATENATE(X$25,"-","?",$P29),Data!$H:$H,$Q29)</f>
        <v>0</v>
      </c>
      <c r="Y29" s="509">
        <f>COUNTIFS(Data!$F:$F,CONCATENATE(Y$25,"-","?",$P29),Data!$H:$H,$Q29)</f>
        <v>0</v>
      </c>
      <c r="Z29" s="509">
        <f>COUNTIFS(Data!$F:$F,CONCATENATE(Z$25,"-","?",$P29),Data!$H:$H,$Q29)</f>
        <v>0</v>
      </c>
      <c r="AA29" s="509">
        <f>COUNTIFS(Data!$F:$F,CONCATENATE(AA$25,"-","?",$P29),Data!$H:$H,$Q29)</f>
        <v>0</v>
      </c>
      <c r="AB29" s="509">
        <f>COUNTIFS(Data!$F:$F,CONCATENATE(AB$25,"-","?",$P29),Data!$H:$H,$Q29)</f>
        <v>0</v>
      </c>
      <c r="AC29" s="510"/>
    </row>
    <row r="30" spans="1:29" s="504" customFormat="1" ht="24" customHeight="1" x14ac:dyDescent="0.25">
      <c r="D30" s="505"/>
      <c r="E30" s="506"/>
      <c r="F30" s="505"/>
      <c r="G30" s="505"/>
      <c r="H30" s="505"/>
      <c r="I30" s="505"/>
      <c r="J30" s="505"/>
      <c r="N30" s="505"/>
      <c r="O30" s="507"/>
      <c r="P30" s="509">
        <v>3</v>
      </c>
      <c r="Q30" s="509">
        <v>1</v>
      </c>
      <c r="R30" s="509">
        <f>COUNTIFS(Data!$F:$F,CONCATENATE(R$25,"-","?",$P30),Data!$H:$H,$Q30)</f>
        <v>0</v>
      </c>
      <c r="S30" s="509">
        <f>COUNTIFS(Data!$F:$F,CONCATENATE(S$25,"-","?",$P30),Data!$H:$H,$Q30)</f>
        <v>0</v>
      </c>
      <c r="T30" s="509">
        <f>COUNTIFS(Data!$F:$F,CONCATENATE(T$25,"-","?",$P30),Data!$H:$H,$Q30)</f>
        <v>0</v>
      </c>
      <c r="U30" s="509">
        <f>COUNTIFS(Data!$F:$F,CONCATENATE(U$25,"-","?",$P30),Data!$H:$H,$Q30)</f>
        <v>0</v>
      </c>
      <c r="V30" s="509">
        <f>COUNTIFS(Data!$F:$F,CONCATENATE(V$25,"-","?",$P30),Data!$H:$H,$Q30)</f>
        <v>0</v>
      </c>
      <c r="W30" s="509">
        <f>COUNTIFS(Data!$F:$F,CONCATENATE(W$25,"-","?",$P30),Data!$H:$H,$Q30)</f>
        <v>0</v>
      </c>
      <c r="X30" s="509">
        <f>COUNTIFS(Data!$F:$F,CONCATENATE(X$25,"-","?",$P30),Data!$H:$H,$Q30)</f>
        <v>0</v>
      </c>
      <c r="Y30" s="509">
        <f>COUNTIFS(Data!$F:$F,CONCATENATE(Y$25,"-","?",$P30),Data!$H:$H,$Q30)</f>
        <v>0</v>
      </c>
      <c r="Z30" s="509">
        <f>COUNTIFS(Data!$F:$F,CONCATENATE(Z$25,"-","?",$P30),Data!$H:$H,$Q30)</f>
        <v>0</v>
      </c>
      <c r="AA30" s="509">
        <f>COUNTIFS(Data!$F:$F,CONCATENATE(AA$25,"-","?",$P30),Data!$H:$H,$Q30)</f>
        <v>0</v>
      </c>
      <c r="AB30" s="509">
        <f>COUNTIFS(Data!$F:$F,CONCATENATE(AB$25,"-","?",$P30),Data!$H:$H,$Q30)</f>
        <v>0</v>
      </c>
      <c r="AC30" s="510"/>
    </row>
    <row r="31" spans="1:29" s="504" customFormat="1" ht="27.6" customHeight="1" x14ac:dyDescent="0.25">
      <c r="D31" s="505"/>
      <c r="E31" s="506"/>
      <c r="F31" s="505"/>
      <c r="G31" s="505"/>
      <c r="H31" s="505"/>
      <c r="I31" s="505"/>
      <c r="J31" s="505"/>
      <c r="N31" s="505"/>
      <c r="O31" s="507"/>
      <c r="P31" s="509">
        <v>3</v>
      </c>
      <c r="Q31" s="669" t="s">
        <v>2474</v>
      </c>
      <c r="R31" s="509">
        <f>COUNTIFS(Data!$F:$F,CONCATENATE(R$25,"-","?",$P31),Data!$H:$H,$Q31)</f>
        <v>5</v>
      </c>
      <c r="S31" s="509">
        <f>COUNTIFS(Data!$F:$F,CONCATENATE(S$25,"-","?",$P31),Data!$H:$H,$Q31)</f>
        <v>13</v>
      </c>
      <c r="T31" s="509">
        <f>COUNTIFS(Data!$F:$F,CONCATENATE(T$25,"-","?",$P31),Data!$H:$H,$Q31)</f>
        <v>11</v>
      </c>
      <c r="U31" s="509">
        <f>COUNTIFS(Data!$F:$F,CONCATENATE(U$25,"-","?",$P31),Data!$H:$H,$Q31)</f>
        <v>16</v>
      </c>
      <c r="V31" s="509">
        <f>COUNTIFS(Data!$F:$F,CONCATENATE(V$25,"-","?",$P31),Data!$H:$H,$Q31)</f>
        <v>10</v>
      </c>
      <c r="W31" s="509">
        <f>COUNTIFS(Data!$F:$F,CONCATENATE(W$25,"-","?",$P31),Data!$H:$H,$Q31)</f>
        <v>12</v>
      </c>
      <c r="X31" s="509">
        <f>COUNTIFS(Data!$F:$F,CONCATENATE(X$25,"-","?",$P31),Data!$H:$H,$Q31)</f>
        <v>17</v>
      </c>
      <c r="Y31" s="509">
        <f>COUNTIFS(Data!$F:$F,CONCATENATE(Y$25,"-","?",$P31),Data!$H:$H,$Q31)</f>
        <v>11</v>
      </c>
      <c r="Z31" s="509">
        <f>COUNTIFS(Data!$F:$F,CONCATENATE(Z$25,"-","?",$P31),Data!$H:$H,$Q31)</f>
        <v>13</v>
      </c>
      <c r="AA31" s="509">
        <f>COUNTIFS(Data!$F:$F,CONCATENATE(AA$25,"-","?",$P31),Data!$H:$H,$Q31)</f>
        <v>22</v>
      </c>
      <c r="AB31" s="509">
        <f>COUNTIFS(Data!$F:$F,CONCATENATE(AB$25,"-","?",$P31),Data!$H:$H,$Q31)</f>
        <v>9</v>
      </c>
      <c r="AC31" s="510"/>
    </row>
    <row r="32" spans="1:29" s="504" customFormat="1" ht="24" customHeight="1" x14ac:dyDescent="0.25">
      <c r="D32" s="505"/>
      <c r="E32" s="506"/>
      <c r="F32" s="505"/>
      <c r="G32" s="505"/>
      <c r="H32" s="505"/>
      <c r="I32" s="505"/>
      <c r="J32" s="505"/>
      <c r="N32" s="505"/>
      <c r="O32" s="507"/>
      <c r="P32" s="508" t="s">
        <v>1878</v>
      </c>
      <c r="Q32" s="508" t="s">
        <v>587</v>
      </c>
      <c r="R32" s="508">
        <v>12</v>
      </c>
      <c r="S32" s="508">
        <v>18</v>
      </c>
      <c r="T32" s="508">
        <v>11</v>
      </c>
      <c r="U32" s="508">
        <v>19</v>
      </c>
      <c r="V32" s="508">
        <v>17</v>
      </c>
      <c r="W32" s="508">
        <v>13</v>
      </c>
      <c r="X32" s="508">
        <v>23</v>
      </c>
      <c r="Y32" s="508">
        <v>10</v>
      </c>
      <c r="Z32" s="508">
        <v>12</v>
      </c>
      <c r="AA32" s="508">
        <v>30</v>
      </c>
      <c r="AB32" s="508">
        <v>13</v>
      </c>
      <c r="AC32" s="510">
        <f>SUM(R32:AB32)</f>
        <v>178</v>
      </c>
    </row>
    <row r="33" spans="4:29" s="504" customFormat="1" ht="24" customHeight="1" x14ac:dyDescent="0.25">
      <c r="D33" s="505"/>
      <c r="E33" s="506"/>
      <c r="F33" s="505"/>
      <c r="G33" s="505"/>
      <c r="H33" s="505"/>
      <c r="I33" s="505"/>
      <c r="J33" s="505"/>
      <c r="N33" s="505"/>
      <c r="O33" s="507"/>
      <c r="P33" s="509">
        <v>2</v>
      </c>
      <c r="Q33" s="509">
        <v>4</v>
      </c>
      <c r="R33" s="509">
        <f>COUNTIFS(Data!$F:$F,CONCATENATE(R$25,"-","?",$P33),Data!$H:$H,$Q33)</f>
        <v>0</v>
      </c>
      <c r="S33" s="509">
        <f>COUNTIFS(Data!$F:$F,CONCATENATE(S$25,"-","?",$P33),Data!$H:$H,$Q33)</f>
        <v>0</v>
      </c>
      <c r="T33" s="509">
        <f>COUNTIFS(Data!$F:$F,CONCATENATE(T$25,"-","?",$P33),Data!$H:$H,$Q33)</f>
        <v>0</v>
      </c>
      <c r="U33" s="509">
        <f>COUNTIFS(Data!$F:$F,CONCATENATE(U$25,"-","?",$P33),Data!$H:$H,$Q33)</f>
        <v>0</v>
      </c>
      <c r="V33" s="509">
        <f>COUNTIFS(Data!$F:$F,CONCATENATE(V$25,"-","?",$P33),Data!$H:$H,$Q33)</f>
        <v>0</v>
      </c>
      <c r="W33" s="509">
        <f>COUNTIFS(Data!$F:$F,CONCATENATE(W$25,"-","?",$P33),Data!$H:$H,$Q33)</f>
        <v>0</v>
      </c>
      <c r="X33" s="509">
        <f>COUNTIFS(Data!$F:$F,CONCATENATE(X$25,"-","?",$P33),Data!$H:$H,$Q33)</f>
        <v>0</v>
      </c>
      <c r="Y33" s="509">
        <f>COUNTIFS(Data!$F:$F,CONCATENATE(Y$25,"-","?",$P33),Data!$H:$H,$Q33)</f>
        <v>0</v>
      </c>
      <c r="Z33" s="509">
        <f>COUNTIFS(Data!$F:$F,CONCATENATE(Z$25,"-","?",$P33),Data!$H:$H,$Q33)</f>
        <v>0</v>
      </c>
      <c r="AA33" s="509">
        <f>COUNTIFS(Data!$F:$F,CONCATENATE(AA$25,"-","?",$P33),Data!$H:$H,$Q33)</f>
        <v>0</v>
      </c>
      <c r="AB33" s="509">
        <f>COUNTIFS(Data!$F:$F,CONCATENATE(AB$25,"-","?",$P33),Data!$H:$H,$Q33)</f>
        <v>0</v>
      </c>
      <c r="AC33" s="510"/>
    </row>
    <row r="34" spans="4:29" s="504" customFormat="1" ht="24" customHeight="1" x14ac:dyDescent="0.25">
      <c r="D34" s="505"/>
      <c r="E34" s="506"/>
      <c r="F34" s="505"/>
      <c r="G34" s="505"/>
      <c r="H34" s="505"/>
      <c r="I34" s="505"/>
      <c r="J34" s="505"/>
      <c r="N34" s="505"/>
      <c r="O34" s="507"/>
      <c r="P34" s="509">
        <v>2</v>
      </c>
      <c r="Q34" s="509">
        <v>3</v>
      </c>
      <c r="R34" s="509">
        <f>COUNTIFS(Data!$F:$F,CONCATENATE(R$25,"-","?",$P34),Data!$H:$H,$Q34)</f>
        <v>0</v>
      </c>
      <c r="S34" s="509">
        <f>COUNTIFS(Data!$F:$F,CONCATENATE(S$25,"-","?",$P34),Data!$H:$H,$Q34)</f>
        <v>0</v>
      </c>
      <c r="T34" s="509">
        <f>COUNTIFS(Data!$F:$F,CONCATENATE(T$25,"-","?",$P34),Data!$H:$H,$Q34)</f>
        <v>0</v>
      </c>
      <c r="U34" s="509">
        <f>COUNTIFS(Data!$F:$F,CONCATENATE(U$25,"-","?",$P34),Data!$H:$H,$Q34)</f>
        <v>0</v>
      </c>
      <c r="V34" s="509">
        <f>COUNTIFS(Data!$F:$F,CONCATENATE(V$25,"-","?",$P34),Data!$H:$H,$Q34)</f>
        <v>0</v>
      </c>
      <c r="W34" s="509">
        <f>COUNTIFS(Data!$F:$F,CONCATENATE(W$25,"-","?",$P34),Data!$H:$H,$Q34)</f>
        <v>0</v>
      </c>
      <c r="X34" s="509">
        <f>COUNTIFS(Data!$F:$F,CONCATENATE(X$25,"-","?",$P34),Data!$H:$H,$Q34)</f>
        <v>0</v>
      </c>
      <c r="Y34" s="509">
        <f>COUNTIFS(Data!$F:$F,CONCATENATE(Y$25,"-","?",$P34),Data!$H:$H,$Q34)</f>
        <v>0</v>
      </c>
      <c r="Z34" s="509">
        <f>COUNTIFS(Data!$F:$F,CONCATENATE(Z$25,"-","?",$P34),Data!$H:$H,$Q34)</f>
        <v>0</v>
      </c>
      <c r="AA34" s="509">
        <f>COUNTIFS(Data!$F:$F,CONCATENATE(AA$25,"-","?",$P34),Data!$H:$H,$Q34)</f>
        <v>0</v>
      </c>
      <c r="AB34" s="509">
        <f>COUNTIFS(Data!$F:$F,CONCATENATE(AB$25,"-","?",$P34),Data!$H:$H,$Q34)</f>
        <v>0</v>
      </c>
      <c r="AC34" s="510"/>
    </row>
    <row r="35" spans="4:29" s="504" customFormat="1" ht="24" customHeight="1" x14ac:dyDescent="0.25">
      <c r="D35" s="505"/>
      <c r="E35" s="506"/>
      <c r="F35" s="505"/>
      <c r="G35" s="505"/>
      <c r="H35" s="505"/>
      <c r="I35" s="505"/>
      <c r="J35" s="505"/>
      <c r="N35" s="505"/>
      <c r="O35" s="507"/>
      <c r="P35" s="509">
        <v>2</v>
      </c>
      <c r="Q35" s="509">
        <v>2</v>
      </c>
      <c r="R35" s="509">
        <f>COUNTIFS(Data!$F:$F,CONCATENATE(R$25,"-","?",$P35),Data!$H:$H,$Q35)</f>
        <v>0</v>
      </c>
      <c r="S35" s="509">
        <f>COUNTIFS(Data!$F:$F,CONCATENATE(S$25,"-","?",$P35),Data!$H:$H,$Q35)</f>
        <v>0</v>
      </c>
      <c r="T35" s="509">
        <f>COUNTIFS(Data!$F:$F,CONCATENATE(T$25,"-","?",$P35),Data!$H:$H,$Q35)</f>
        <v>0</v>
      </c>
      <c r="U35" s="509">
        <f>COUNTIFS(Data!$F:$F,CONCATENATE(U$25,"-","?",$P35),Data!$H:$H,$Q35)</f>
        <v>0</v>
      </c>
      <c r="V35" s="509">
        <f>COUNTIFS(Data!$F:$F,CONCATENATE(V$25,"-","?",$P35),Data!$H:$H,$Q35)</f>
        <v>0</v>
      </c>
      <c r="W35" s="509">
        <f>COUNTIFS(Data!$F:$F,CONCATENATE(W$25,"-","?",$P35),Data!$H:$H,$Q35)</f>
        <v>0</v>
      </c>
      <c r="X35" s="509">
        <f>COUNTIFS(Data!$F:$F,CONCATENATE(X$25,"-","?",$P35),Data!$H:$H,$Q35)</f>
        <v>0</v>
      </c>
      <c r="Y35" s="509">
        <f>COUNTIFS(Data!$F:$F,CONCATENATE(Y$25,"-","?",$P35),Data!$H:$H,$Q35)</f>
        <v>0</v>
      </c>
      <c r="Z35" s="509">
        <f>COUNTIFS(Data!$F:$F,CONCATENATE(Z$25,"-","?",$P35),Data!$H:$H,$Q35)</f>
        <v>0</v>
      </c>
      <c r="AA35" s="509">
        <f>COUNTIFS(Data!$F:$F,CONCATENATE(AA$25,"-","?",$P35),Data!$H:$H,$Q35)</f>
        <v>0</v>
      </c>
      <c r="AB35" s="509">
        <f>COUNTIFS(Data!$F:$F,CONCATENATE(AB$25,"-","?",$P35),Data!$H:$H,$Q35)</f>
        <v>0</v>
      </c>
      <c r="AC35" s="510"/>
    </row>
    <row r="36" spans="4:29" s="504" customFormat="1" ht="24" customHeight="1" x14ac:dyDescent="0.25">
      <c r="D36" s="505"/>
      <c r="E36" s="506"/>
      <c r="F36" s="505"/>
      <c r="G36" s="505"/>
      <c r="H36" s="505"/>
      <c r="I36" s="505"/>
      <c r="J36" s="505"/>
      <c r="N36" s="505"/>
      <c r="O36" s="507"/>
      <c r="P36" s="509">
        <v>2</v>
      </c>
      <c r="Q36" s="509">
        <v>1</v>
      </c>
      <c r="R36" s="509">
        <f>COUNTIFS(Data!$F:$F,CONCATENATE(R$25,"-","?",$P36),Data!$H:$H,$Q36)</f>
        <v>0</v>
      </c>
      <c r="S36" s="509">
        <f>COUNTIFS(Data!$F:$F,CONCATENATE(S$25,"-","?",$P36),Data!$H:$H,$Q36)</f>
        <v>0</v>
      </c>
      <c r="T36" s="509">
        <f>COUNTIFS(Data!$F:$F,CONCATENATE(T$25,"-","?",$P36),Data!$H:$H,$Q36)</f>
        <v>0</v>
      </c>
      <c r="U36" s="509">
        <f>COUNTIFS(Data!$F:$F,CONCATENATE(U$25,"-","?",$P36),Data!$H:$H,$Q36)</f>
        <v>0</v>
      </c>
      <c r="V36" s="509">
        <f>COUNTIFS(Data!$F:$F,CONCATENATE(V$25,"-","?",$P36),Data!$H:$H,$Q36)</f>
        <v>0</v>
      </c>
      <c r="W36" s="509">
        <f>COUNTIFS(Data!$F:$F,CONCATENATE(W$25,"-","?",$P36),Data!$H:$H,$Q36)</f>
        <v>0</v>
      </c>
      <c r="X36" s="509">
        <f>COUNTIFS(Data!$F:$F,CONCATENATE(X$25,"-","?",$P36),Data!$H:$H,$Q36)</f>
        <v>0</v>
      </c>
      <c r="Y36" s="509">
        <f>COUNTIFS(Data!$F:$F,CONCATENATE(Y$25,"-","?",$P36),Data!$H:$H,$Q36)</f>
        <v>0</v>
      </c>
      <c r="Z36" s="509">
        <f>COUNTIFS(Data!$F:$F,CONCATENATE(Z$25,"-","?",$P36),Data!$H:$H,$Q36)</f>
        <v>0</v>
      </c>
      <c r="AA36" s="509">
        <f>COUNTIFS(Data!$F:$F,CONCATENATE(AA$25,"-","?",$P36),Data!$H:$H,$Q36)</f>
        <v>0</v>
      </c>
      <c r="AB36" s="509">
        <f>COUNTIFS(Data!$F:$F,CONCATENATE(AB$25,"-","?",$P36),Data!$H:$H,$Q36)</f>
        <v>0</v>
      </c>
      <c r="AC36" s="510"/>
    </row>
    <row r="37" spans="4:29" s="504" customFormat="1" ht="24" customHeight="1" x14ac:dyDescent="0.25">
      <c r="D37" s="505"/>
      <c r="E37" s="506"/>
      <c r="F37" s="505"/>
      <c r="G37" s="505"/>
      <c r="H37" s="505"/>
      <c r="I37" s="505"/>
      <c r="J37" s="505"/>
      <c r="N37" s="505"/>
      <c r="O37" s="507"/>
      <c r="P37" s="509">
        <v>2</v>
      </c>
      <c r="Q37" s="669" t="s">
        <v>2474</v>
      </c>
      <c r="R37" s="509">
        <f>COUNTIFS(Data!$F:$F,CONCATENATE(R$25,"-","?",$P37),Data!$H:$H,$Q37)</f>
        <v>12</v>
      </c>
      <c r="S37" s="509">
        <f>COUNTIFS(Data!$F:$F,CONCATENATE(S$25,"-","?",$P37),Data!$H:$H,$Q37)</f>
        <v>18</v>
      </c>
      <c r="T37" s="509">
        <f>COUNTIFS(Data!$F:$F,CONCATENATE(T$25,"-","?",$P37),Data!$H:$H,$Q37)</f>
        <v>11</v>
      </c>
      <c r="U37" s="509">
        <f>COUNTIFS(Data!$F:$F,CONCATENATE(U$25,"-","?",$P37),Data!$H:$H,$Q37)</f>
        <v>19</v>
      </c>
      <c r="V37" s="509">
        <f>COUNTIFS(Data!$F:$F,CONCATENATE(V$25,"-","?",$P37),Data!$H:$H,$Q37)</f>
        <v>17</v>
      </c>
      <c r="W37" s="509">
        <f>COUNTIFS(Data!$F:$F,CONCATENATE(W$25,"-","?",$P37),Data!$H:$H,$Q37)</f>
        <v>13</v>
      </c>
      <c r="X37" s="509">
        <f>COUNTIFS(Data!$F:$F,CONCATENATE(X$25,"-","?",$P37),Data!$H:$H,$Q37)</f>
        <v>23</v>
      </c>
      <c r="Y37" s="509">
        <f>COUNTIFS(Data!$F:$F,CONCATENATE(Y$25,"-","?",$P37),Data!$H:$H,$Q37)</f>
        <v>10</v>
      </c>
      <c r="Z37" s="509">
        <f>COUNTIFS(Data!$F:$F,CONCATENATE(Z$25,"-","?",$P37),Data!$H:$H,$Q37)</f>
        <v>12</v>
      </c>
      <c r="AA37" s="509">
        <f>COUNTIFS(Data!$F:$F,CONCATENATE(AA$25,"-","?",$P37),Data!$H:$H,$Q37)</f>
        <v>30</v>
      </c>
      <c r="AB37" s="509">
        <f>COUNTIFS(Data!$F:$F,CONCATENATE(AB$25,"-","?",$P37),Data!$H:$H,$Q37)</f>
        <v>13</v>
      </c>
      <c r="AC37" s="510"/>
    </row>
    <row r="38" spans="4:29" s="504" customFormat="1" ht="24" customHeight="1" x14ac:dyDescent="0.25">
      <c r="D38" s="505"/>
      <c r="E38" s="506"/>
      <c r="F38" s="505"/>
      <c r="G38" s="505"/>
      <c r="H38" s="505"/>
      <c r="I38" s="505"/>
      <c r="J38" s="505"/>
      <c r="N38" s="505"/>
      <c r="O38" s="507"/>
      <c r="P38" s="508" t="s">
        <v>788</v>
      </c>
      <c r="Q38" s="508" t="s">
        <v>587</v>
      </c>
      <c r="R38" s="508">
        <v>10</v>
      </c>
      <c r="S38" s="508">
        <v>5</v>
      </c>
      <c r="T38" s="508">
        <v>8</v>
      </c>
      <c r="U38" s="508">
        <v>4</v>
      </c>
      <c r="V38" s="508">
        <v>8</v>
      </c>
      <c r="W38" s="508">
        <v>3</v>
      </c>
      <c r="X38" s="508">
        <v>9</v>
      </c>
      <c r="Y38" s="508">
        <v>4</v>
      </c>
      <c r="Z38" s="508">
        <v>7</v>
      </c>
      <c r="AA38" s="508">
        <v>6</v>
      </c>
      <c r="AB38" s="508">
        <v>2</v>
      </c>
      <c r="AC38" s="510">
        <f>SUM(R38:AB38)</f>
        <v>66</v>
      </c>
    </row>
    <row r="39" spans="4:29" s="504" customFormat="1" ht="24" customHeight="1" x14ac:dyDescent="0.25">
      <c r="D39" s="505"/>
      <c r="E39" s="506"/>
      <c r="F39" s="505"/>
      <c r="G39" s="505"/>
      <c r="H39" s="505"/>
      <c r="I39" s="505"/>
      <c r="J39" s="505"/>
      <c r="N39" s="505"/>
      <c r="O39" s="507"/>
      <c r="P39" s="509">
        <v>1</v>
      </c>
      <c r="Q39" s="509">
        <v>4</v>
      </c>
      <c r="R39" s="509">
        <f>COUNTIFS(Data!$F:$F,CONCATENATE(R$25,"-","?",$P39),Data!$H:$H,$Q39)</f>
        <v>0</v>
      </c>
      <c r="S39" s="509">
        <f>COUNTIFS(Data!$F:$F,CONCATENATE(S$25,"-","?",$P39),Data!$H:$H,$Q39)</f>
        <v>0</v>
      </c>
      <c r="T39" s="509">
        <f>COUNTIFS(Data!$F:$F,CONCATENATE(T$25,"-","?",$P39),Data!$H:$H,$Q39)</f>
        <v>0</v>
      </c>
      <c r="U39" s="509">
        <f>COUNTIFS(Data!$F:$F,CONCATENATE(U$25,"-","?",$P39),Data!$H:$H,$Q39)</f>
        <v>0</v>
      </c>
      <c r="V39" s="509">
        <f>COUNTIFS(Data!$F:$F,CONCATENATE(V$25,"-","?",$P39),Data!$H:$H,$Q39)</f>
        <v>0</v>
      </c>
      <c r="W39" s="509">
        <f>COUNTIFS(Data!$F:$F,CONCATENATE(W$25,"-","?",$P39),Data!$H:$H,$Q39)</f>
        <v>0</v>
      </c>
      <c r="X39" s="509">
        <f>COUNTIFS(Data!$F:$F,CONCATENATE(X$25,"-","?",$P39),Data!$H:$H,$Q39)</f>
        <v>0</v>
      </c>
      <c r="Y39" s="509">
        <f>COUNTIFS(Data!$F:$F,CONCATENATE(Y$25,"-","?",$P39),Data!$H:$H,$Q39)</f>
        <v>0</v>
      </c>
      <c r="Z39" s="509">
        <f>COUNTIFS(Data!$F:$F,CONCATENATE(Z$25,"-","?",$P39),Data!$H:$H,$Q39)</f>
        <v>0</v>
      </c>
      <c r="AA39" s="509">
        <f>COUNTIFS(Data!$F:$F,CONCATENATE(AA$25,"-","?",$P39),Data!$H:$H,$Q39)</f>
        <v>0</v>
      </c>
      <c r="AB39" s="509">
        <f>COUNTIFS(Data!$F:$F,CONCATENATE(AB$25,"-","?",$P39),Data!$H:$H,$Q39)</f>
        <v>0</v>
      </c>
      <c r="AC39" s="510"/>
    </row>
    <row r="40" spans="4:29" s="504" customFormat="1" ht="24" customHeight="1" x14ac:dyDescent="0.25">
      <c r="D40" s="505"/>
      <c r="E40" s="506"/>
      <c r="F40" s="505"/>
      <c r="G40" s="505"/>
      <c r="H40" s="505"/>
      <c r="I40" s="505"/>
      <c r="J40" s="505"/>
      <c r="N40" s="505"/>
      <c r="O40" s="507"/>
      <c r="P40" s="509">
        <v>1</v>
      </c>
      <c r="Q40" s="509">
        <v>3</v>
      </c>
      <c r="R40" s="509">
        <f>COUNTIFS(Data!$F:$F,CONCATENATE(R$25,"-","?",$P40),Data!$H:$H,$Q40)</f>
        <v>0</v>
      </c>
      <c r="S40" s="509">
        <f>COUNTIFS(Data!$F:$F,CONCATENATE(S$25,"-","?",$P40),Data!$H:$H,$Q40)</f>
        <v>0</v>
      </c>
      <c r="T40" s="509">
        <f>COUNTIFS(Data!$F:$F,CONCATENATE(T$25,"-","?",$P40),Data!$H:$H,$Q40)</f>
        <v>0</v>
      </c>
      <c r="U40" s="509">
        <f>COUNTIFS(Data!$F:$F,CONCATENATE(U$25,"-","?",$P40),Data!$H:$H,$Q40)</f>
        <v>0</v>
      </c>
      <c r="V40" s="509">
        <f>COUNTIFS(Data!$F:$F,CONCATENATE(V$25,"-","?",$P40),Data!$H:$H,$Q40)</f>
        <v>0</v>
      </c>
      <c r="W40" s="509">
        <f>COUNTIFS(Data!$F:$F,CONCATENATE(W$25,"-","?",$P40),Data!$H:$H,$Q40)</f>
        <v>0</v>
      </c>
      <c r="X40" s="509">
        <f>COUNTIFS(Data!$F:$F,CONCATENATE(X$25,"-","?",$P40),Data!$H:$H,$Q40)</f>
        <v>0</v>
      </c>
      <c r="Y40" s="509">
        <f>COUNTIFS(Data!$F:$F,CONCATENATE(Y$25,"-","?",$P40),Data!$H:$H,$Q40)</f>
        <v>0</v>
      </c>
      <c r="Z40" s="509">
        <f>COUNTIFS(Data!$F:$F,CONCATENATE(Z$25,"-","?",$P40),Data!$H:$H,$Q40)</f>
        <v>0</v>
      </c>
      <c r="AA40" s="509">
        <f>COUNTIFS(Data!$F:$F,CONCATENATE(AA$25,"-","?",$P40),Data!$H:$H,$Q40)</f>
        <v>0</v>
      </c>
      <c r="AB40" s="509">
        <f>COUNTIFS(Data!$F:$F,CONCATENATE(AB$25,"-","?",$P40),Data!$H:$H,$Q40)</f>
        <v>0</v>
      </c>
      <c r="AC40" s="510"/>
    </row>
    <row r="41" spans="4:29" s="504" customFormat="1" ht="24" customHeight="1" x14ac:dyDescent="0.25">
      <c r="D41" s="505"/>
      <c r="E41" s="506"/>
      <c r="F41" s="505"/>
      <c r="G41" s="505"/>
      <c r="H41" s="505"/>
      <c r="I41" s="505"/>
      <c r="J41" s="505"/>
      <c r="N41" s="505"/>
      <c r="O41" s="507"/>
      <c r="P41" s="509">
        <v>1</v>
      </c>
      <c r="Q41" s="509">
        <v>2</v>
      </c>
      <c r="R41" s="509">
        <f>COUNTIFS(Data!$F:$F,CONCATENATE(R$25,"-","?",$P41),Data!$H:$H,$Q41)</f>
        <v>0</v>
      </c>
      <c r="S41" s="509">
        <f>COUNTIFS(Data!$F:$F,CONCATENATE(S$25,"-","?",$P41),Data!$H:$H,$Q41)</f>
        <v>0</v>
      </c>
      <c r="T41" s="509">
        <f>COUNTIFS(Data!$F:$F,CONCATENATE(T$25,"-","?",$P41),Data!$H:$H,$Q41)</f>
        <v>0</v>
      </c>
      <c r="U41" s="509">
        <f>COUNTIFS(Data!$F:$F,CONCATENATE(U$25,"-","?",$P41),Data!$H:$H,$Q41)</f>
        <v>0</v>
      </c>
      <c r="V41" s="509">
        <f>COUNTIFS(Data!$F:$F,CONCATENATE(V$25,"-","?",$P41),Data!$H:$H,$Q41)</f>
        <v>0</v>
      </c>
      <c r="W41" s="509">
        <f>COUNTIFS(Data!$F:$F,CONCATENATE(W$25,"-","?",$P41),Data!$H:$H,$Q41)</f>
        <v>0</v>
      </c>
      <c r="X41" s="509">
        <f>COUNTIFS(Data!$F:$F,CONCATENATE(X$25,"-","?",$P41),Data!$H:$H,$Q41)</f>
        <v>0</v>
      </c>
      <c r="Y41" s="509">
        <f>COUNTIFS(Data!$F:$F,CONCATENATE(Y$25,"-","?",$P41),Data!$H:$H,$Q41)</f>
        <v>0</v>
      </c>
      <c r="Z41" s="509">
        <f>COUNTIFS(Data!$F:$F,CONCATENATE(Z$25,"-","?",$P41),Data!$H:$H,$Q41)</f>
        <v>0</v>
      </c>
      <c r="AA41" s="509">
        <f>COUNTIFS(Data!$F:$F,CONCATENATE(AA$25,"-","?",$P41),Data!$H:$H,$Q41)</f>
        <v>0</v>
      </c>
      <c r="AB41" s="509">
        <f>COUNTIFS(Data!$F:$F,CONCATENATE(AB$25,"-","?",$P41),Data!$H:$H,$Q41)</f>
        <v>0</v>
      </c>
      <c r="AC41" s="510"/>
    </row>
    <row r="42" spans="4:29" s="504" customFormat="1" ht="24" customHeight="1" x14ac:dyDescent="0.25">
      <c r="D42" s="505"/>
      <c r="E42" s="506"/>
      <c r="F42" s="505"/>
      <c r="G42" s="505"/>
      <c r="H42" s="505"/>
      <c r="I42" s="505"/>
      <c r="J42" s="505"/>
      <c r="N42" s="505"/>
      <c r="O42" s="507"/>
      <c r="P42" s="509">
        <v>1</v>
      </c>
      <c r="Q42" s="509">
        <v>1</v>
      </c>
      <c r="R42" s="509">
        <f>COUNTIFS(Data!$F:$F,CONCATENATE(R$25,"-","?",$P42),Data!$H:$H,$Q42)</f>
        <v>0</v>
      </c>
      <c r="S42" s="509">
        <f>COUNTIFS(Data!$F:$F,CONCATENATE(S$25,"-","?",$P42),Data!$H:$H,$Q42)</f>
        <v>0</v>
      </c>
      <c r="T42" s="509">
        <f>COUNTIFS(Data!$F:$F,CONCATENATE(T$25,"-","?",$P42),Data!$H:$H,$Q42)</f>
        <v>0</v>
      </c>
      <c r="U42" s="509">
        <f>COUNTIFS(Data!$F:$F,CONCATENATE(U$25,"-","?",$P42),Data!$H:$H,$Q42)</f>
        <v>0</v>
      </c>
      <c r="V42" s="509">
        <f>COUNTIFS(Data!$F:$F,CONCATENATE(V$25,"-","?",$P42),Data!$H:$H,$Q42)</f>
        <v>0</v>
      </c>
      <c r="W42" s="509">
        <f>COUNTIFS(Data!$F:$F,CONCATENATE(W$25,"-","?",$P42),Data!$H:$H,$Q42)</f>
        <v>0</v>
      </c>
      <c r="X42" s="509">
        <f>COUNTIFS(Data!$F:$F,CONCATENATE(X$25,"-","?",$P42),Data!$H:$H,$Q42)</f>
        <v>0</v>
      </c>
      <c r="Y42" s="509">
        <f>COUNTIFS(Data!$F:$F,CONCATENATE(Y$25,"-","?",$P42),Data!$H:$H,$Q42)</f>
        <v>0</v>
      </c>
      <c r="Z42" s="509">
        <f>COUNTIFS(Data!$F:$F,CONCATENATE(Z$25,"-","?",$P42),Data!$H:$H,$Q42)</f>
        <v>0</v>
      </c>
      <c r="AA42" s="509">
        <f>COUNTIFS(Data!$F:$F,CONCATENATE(AA$25,"-","?",$P42),Data!$H:$H,$Q42)</f>
        <v>0</v>
      </c>
      <c r="AB42" s="509">
        <f>COUNTIFS(Data!$F:$F,CONCATENATE(AB$25,"-","?",$P42),Data!$H:$H,$Q42)</f>
        <v>0</v>
      </c>
      <c r="AC42" s="510"/>
    </row>
    <row r="43" spans="4:29" s="504" customFormat="1" ht="24" customHeight="1" x14ac:dyDescent="0.25">
      <c r="D43" s="505"/>
      <c r="E43" s="506"/>
      <c r="F43" s="505"/>
      <c r="G43" s="505"/>
      <c r="H43" s="505"/>
      <c r="I43" s="505"/>
      <c r="J43" s="505"/>
      <c r="N43" s="505"/>
      <c r="O43" s="507"/>
      <c r="P43" s="509">
        <v>1</v>
      </c>
      <c r="Q43" s="669" t="s">
        <v>2474</v>
      </c>
      <c r="R43" s="509">
        <f>COUNTIFS(Data!$F:$F,CONCATENATE(R$25,"-","?",$P43),Data!$H:$H,$Q43)</f>
        <v>10</v>
      </c>
      <c r="S43" s="509">
        <f>COUNTIFS(Data!$F:$F,CONCATENATE(S$25,"-","?",$P43),Data!$H:$H,$Q43)</f>
        <v>5</v>
      </c>
      <c r="T43" s="509">
        <f>COUNTIFS(Data!$F:$F,CONCATENATE(T$25,"-","?",$P43),Data!$H:$H,$Q43)</f>
        <v>8</v>
      </c>
      <c r="U43" s="509">
        <f>COUNTIFS(Data!$F:$F,CONCATENATE(U$25,"-","?",$P43),Data!$H:$H,$Q43)</f>
        <v>4</v>
      </c>
      <c r="V43" s="509">
        <f>COUNTIFS(Data!$F:$F,CONCATENATE(V$25,"-","?",$P43),Data!$H:$H,$Q43)</f>
        <v>8</v>
      </c>
      <c r="W43" s="509">
        <f>COUNTIFS(Data!$F:$F,CONCATENATE(W$25,"-","?",$P43),Data!$H:$H,$Q43)</f>
        <v>3</v>
      </c>
      <c r="X43" s="509">
        <f>COUNTIFS(Data!$F:$F,CONCATENATE(X$25,"-","?",$P43),Data!$H:$H,$Q43)</f>
        <v>9</v>
      </c>
      <c r="Y43" s="509">
        <f>COUNTIFS(Data!$F:$F,CONCATENATE(Y$25,"-","?",$P43),Data!$H:$H,$Q43)</f>
        <v>4</v>
      </c>
      <c r="Z43" s="509">
        <f>COUNTIFS(Data!$F:$F,CONCATENATE(Z$25,"-","?",$P43),Data!$H:$H,$Q43)</f>
        <v>7</v>
      </c>
      <c r="AA43" s="509">
        <f>COUNTIFS(Data!$F:$F,CONCATENATE(AA$25,"-","?",$P43),Data!$H:$H,$Q43)</f>
        <v>6</v>
      </c>
      <c r="AB43" s="509">
        <f>COUNTIFS(Data!$F:$F,CONCATENATE(AB$25,"-","?",$P43),Data!$H:$H,$Q43)</f>
        <v>2</v>
      </c>
      <c r="AC43" s="510"/>
    </row>
    <row r="44" spans="4:29" x14ac:dyDescent="0.25">
      <c r="P44" s="5"/>
      <c r="Q44" s="490"/>
      <c r="R44" s="490"/>
      <c r="S44" s="490"/>
      <c r="T44" s="490"/>
      <c r="U44" s="490"/>
      <c r="V44" s="490"/>
      <c r="W44" s="490"/>
      <c r="X44" s="490"/>
      <c r="Y44" s="490"/>
      <c r="Z44" s="491"/>
      <c r="AA44" s="491"/>
      <c r="AB44" s="491"/>
      <c r="AC44" s="491"/>
    </row>
    <row r="45" spans="4:29" x14ac:dyDescent="0.2">
      <c r="P45" s="5"/>
      <c r="Q45" s="490"/>
      <c r="R45" s="490"/>
      <c r="S45" s="492"/>
      <c r="T45" s="492"/>
      <c r="U45" s="492"/>
      <c r="V45" s="492"/>
      <c r="W45" s="492"/>
      <c r="X45" s="490"/>
      <c r="Y45" s="490"/>
      <c r="Z45" s="491"/>
      <c r="AA45" s="491"/>
      <c r="AB45" s="491"/>
      <c r="AC45" s="491"/>
    </row>
    <row r="46" spans="4:29" x14ac:dyDescent="0.25">
      <c r="P46" s="493"/>
      <c r="Q46" s="493"/>
      <c r="R46" s="493"/>
      <c r="S46" s="493"/>
      <c r="T46" s="493"/>
      <c r="U46" s="493"/>
      <c r="V46" s="493"/>
      <c r="W46" s="493"/>
      <c r="X46" s="490"/>
      <c r="Y46" s="490"/>
      <c r="Z46" s="491"/>
      <c r="AA46" s="491"/>
      <c r="AB46" s="491"/>
      <c r="AC46" s="491"/>
    </row>
    <row r="47" spans="4:29" x14ac:dyDescent="0.25">
      <c r="P47" s="493"/>
      <c r="Q47" s="493"/>
      <c r="R47" s="493"/>
      <c r="S47" s="493"/>
      <c r="T47" s="493"/>
      <c r="U47" s="493"/>
      <c r="V47" s="493"/>
      <c r="W47" s="493"/>
      <c r="X47" s="490"/>
      <c r="Y47" s="490"/>
      <c r="Z47" s="491"/>
      <c r="AA47" s="491"/>
      <c r="AB47" s="491"/>
      <c r="AC47" s="491"/>
    </row>
    <row r="48" spans="4:29" x14ac:dyDescent="0.25">
      <c r="P48" s="493"/>
      <c r="Q48" s="493"/>
      <c r="R48" s="493"/>
      <c r="S48" s="493"/>
      <c r="T48" s="493"/>
      <c r="U48" s="493"/>
      <c r="V48" s="493"/>
      <c r="W48" s="493"/>
      <c r="X48" s="490"/>
      <c r="Y48" s="490"/>
      <c r="Z48" s="491"/>
      <c r="AA48" s="491"/>
      <c r="AB48" s="491"/>
      <c r="AC48" s="491"/>
    </row>
    <row r="49" spans="16:29" x14ac:dyDescent="0.25">
      <c r="P49" s="493"/>
      <c r="Q49" s="493"/>
      <c r="R49" s="493"/>
      <c r="S49" s="493"/>
      <c r="T49" s="493"/>
      <c r="U49" s="493"/>
      <c r="V49" s="493"/>
      <c r="W49" s="493"/>
      <c r="X49" s="490"/>
      <c r="Y49" s="490"/>
      <c r="Z49" s="491"/>
      <c r="AA49" s="491"/>
      <c r="AB49" s="491"/>
      <c r="AC49" s="491"/>
    </row>
    <row r="50" spans="16:29" x14ac:dyDescent="0.25">
      <c r="P50" s="493"/>
      <c r="Q50" s="493"/>
      <c r="R50" s="493"/>
      <c r="S50" s="493"/>
      <c r="T50" s="493"/>
      <c r="U50" s="493"/>
      <c r="V50" s="493"/>
      <c r="W50" s="493"/>
      <c r="X50" s="490"/>
      <c r="Y50" s="490"/>
      <c r="Z50" s="491"/>
      <c r="AA50" s="491"/>
      <c r="AB50" s="491"/>
      <c r="AC50" s="491"/>
    </row>
    <row r="51" spans="16:29" x14ac:dyDescent="0.25">
      <c r="P51" s="493"/>
      <c r="Q51" s="493"/>
      <c r="R51" s="493"/>
      <c r="S51" s="493"/>
      <c r="T51" s="493"/>
      <c r="U51" s="493"/>
      <c r="V51" s="493"/>
      <c r="W51" s="493"/>
      <c r="X51" s="490"/>
      <c r="Y51" s="490"/>
      <c r="Z51" s="491"/>
      <c r="AA51" s="491"/>
      <c r="AB51" s="491"/>
      <c r="AC51" s="491"/>
    </row>
    <row r="52" spans="16:29" x14ac:dyDescent="0.25">
      <c r="P52" s="493"/>
      <c r="Q52" s="493"/>
      <c r="R52" s="493"/>
      <c r="S52" s="493"/>
      <c r="T52" s="493"/>
      <c r="U52" s="493"/>
      <c r="V52" s="493"/>
      <c r="W52" s="493"/>
      <c r="X52" s="490"/>
      <c r="Y52" s="490"/>
      <c r="Z52" s="491"/>
      <c r="AA52" s="491"/>
      <c r="AB52" s="491"/>
      <c r="AC52" s="491"/>
    </row>
    <row r="53" spans="16:29" x14ac:dyDescent="0.25">
      <c r="P53" s="493"/>
      <c r="Q53" s="493"/>
      <c r="R53" s="493"/>
      <c r="S53" s="493"/>
      <c r="T53" s="493"/>
      <c r="U53" s="493"/>
      <c r="V53" s="493"/>
      <c r="W53" s="493"/>
      <c r="X53" s="490"/>
      <c r="Y53" s="490"/>
      <c r="Z53" s="491"/>
      <c r="AA53" s="491"/>
      <c r="AB53" s="491"/>
      <c r="AC53" s="491"/>
    </row>
    <row r="54" spans="16:29" x14ac:dyDescent="0.25">
      <c r="P54" s="493"/>
      <c r="Q54" s="493"/>
      <c r="R54" s="493"/>
      <c r="S54" s="493"/>
      <c r="T54" s="493"/>
      <c r="U54" s="493"/>
      <c r="V54" s="493"/>
      <c r="W54" s="493"/>
      <c r="X54" s="490"/>
      <c r="Y54" s="490"/>
      <c r="Z54" s="491"/>
      <c r="AA54" s="491"/>
      <c r="AB54" s="491"/>
      <c r="AC54" s="491"/>
    </row>
    <row r="55" spans="16:29" x14ac:dyDescent="0.25">
      <c r="P55" s="493"/>
      <c r="Q55" s="493"/>
      <c r="R55" s="493"/>
      <c r="S55" s="493"/>
      <c r="T55" s="493"/>
      <c r="U55" s="493"/>
      <c r="V55" s="493"/>
      <c r="W55" s="493"/>
      <c r="X55" s="490"/>
      <c r="Y55" s="490"/>
      <c r="Z55" s="491"/>
      <c r="AA55" s="491"/>
      <c r="AB55" s="491"/>
      <c r="AC55" s="491"/>
    </row>
    <row r="56" spans="16:29" x14ac:dyDescent="0.25">
      <c r="P56" s="493"/>
      <c r="Q56" s="493"/>
      <c r="R56" s="493"/>
      <c r="S56" s="493"/>
      <c r="T56" s="493"/>
      <c r="U56" s="493"/>
      <c r="V56" s="493"/>
      <c r="W56" s="493"/>
      <c r="X56" s="490"/>
      <c r="Y56" s="490"/>
      <c r="Z56" s="491"/>
      <c r="AA56" s="491"/>
      <c r="AB56" s="491"/>
      <c r="AC56" s="491"/>
    </row>
    <row r="57" spans="16:29" x14ac:dyDescent="0.25">
      <c r="P57" s="493"/>
      <c r="Q57" s="493"/>
      <c r="R57" s="493"/>
      <c r="S57" s="493"/>
      <c r="T57" s="493"/>
      <c r="U57" s="493"/>
      <c r="V57" s="493"/>
      <c r="W57" s="493"/>
      <c r="X57" s="490"/>
      <c r="Y57" s="490"/>
      <c r="Z57" s="491"/>
      <c r="AA57" s="491"/>
      <c r="AB57" s="491"/>
      <c r="AC57" s="491"/>
    </row>
    <row r="58" spans="16:29" x14ac:dyDescent="0.25">
      <c r="P58" s="493"/>
      <c r="Q58" s="493"/>
      <c r="R58" s="493"/>
      <c r="S58" s="493"/>
      <c r="T58" s="493"/>
      <c r="U58" s="493"/>
      <c r="V58" s="493"/>
      <c r="W58" s="493"/>
      <c r="X58" s="490"/>
      <c r="Y58" s="490"/>
      <c r="Z58" s="491"/>
      <c r="AA58" s="491"/>
      <c r="AB58" s="491"/>
      <c r="AC58" s="491"/>
    </row>
    <row r="59" spans="16:29" x14ac:dyDescent="0.25">
      <c r="P59" s="493"/>
      <c r="Q59" s="493"/>
      <c r="R59" s="493"/>
      <c r="S59" s="493"/>
      <c r="T59" s="493"/>
      <c r="U59" s="493"/>
      <c r="V59" s="493"/>
      <c r="W59" s="493"/>
      <c r="X59" s="490"/>
      <c r="Y59" s="490"/>
      <c r="Z59" s="491"/>
      <c r="AA59" s="491"/>
      <c r="AB59" s="491"/>
      <c r="AC59" s="491"/>
    </row>
    <row r="60" spans="16:29" x14ac:dyDescent="0.25">
      <c r="P60" s="493"/>
      <c r="Q60" s="493"/>
      <c r="R60" s="493"/>
      <c r="S60" s="493"/>
      <c r="T60" s="493"/>
      <c r="U60" s="493"/>
      <c r="V60" s="493"/>
      <c r="W60" s="493"/>
      <c r="X60" s="490"/>
      <c r="Y60" s="490"/>
      <c r="Z60" s="491"/>
      <c r="AA60" s="491"/>
      <c r="AB60" s="491"/>
      <c r="AC60" s="491"/>
    </row>
    <row r="61" spans="16:29" x14ac:dyDescent="0.25">
      <c r="P61" s="493"/>
      <c r="Q61" s="493"/>
      <c r="R61" s="493"/>
      <c r="S61" s="493"/>
      <c r="T61" s="493"/>
      <c r="U61" s="493"/>
      <c r="V61" s="493"/>
      <c r="W61" s="493"/>
      <c r="X61" s="490"/>
      <c r="Y61" s="490"/>
      <c r="Z61" s="491"/>
      <c r="AA61" s="491"/>
      <c r="AB61" s="491"/>
      <c r="AC61" s="491"/>
    </row>
    <row r="62" spans="16:29" x14ac:dyDescent="0.25">
      <c r="P62" s="493"/>
      <c r="Q62" s="493"/>
      <c r="R62" s="493"/>
      <c r="S62" s="493"/>
      <c r="T62" s="493"/>
      <c r="U62" s="493"/>
      <c r="V62" s="493"/>
      <c r="W62" s="493"/>
      <c r="X62" s="490"/>
      <c r="Y62" s="490"/>
      <c r="Z62" s="491"/>
      <c r="AA62" s="491"/>
      <c r="AB62" s="491"/>
      <c r="AC62" s="491"/>
    </row>
    <row r="63" spans="16:29" x14ac:dyDescent="0.25">
      <c r="P63" s="493"/>
      <c r="Q63" s="493"/>
      <c r="R63" s="493"/>
      <c r="S63" s="493"/>
      <c r="T63" s="493"/>
      <c r="U63" s="493"/>
      <c r="V63" s="493"/>
      <c r="W63" s="493"/>
      <c r="X63" s="490"/>
      <c r="Y63" s="490"/>
      <c r="Z63" s="491"/>
      <c r="AA63" s="491"/>
      <c r="AB63" s="491"/>
      <c r="AC63" s="491"/>
    </row>
    <row r="64" spans="16:29" x14ac:dyDescent="0.25">
      <c r="P64" s="5"/>
      <c r="Q64" s="490"/>
      <c r="R64" s="490"/>
      <c r="S64" s="490"/>
      <c r="T64" s="490"/>
      <c r="U64" s="490"/>
      <c r="V64" s="490"/>
      <c r="W64" s="490"/>
      <c r="X64" s="490"/>
      <c r="Y64" s="490"/>
      <c r="Z64" s="491"/>
      <c r="AA64" s="491"/>
      <c r="AB64" s="491"/>
      <c r="AC64" s="491"/>
    </row>
    <row r="65" spans="16:29" x14ac:dyDescent="0.25">
      <c r="P65" s="5"/>
      <c r="Q65" s="490"/>
      <c r="R65" s="490"/>
      <c r="S65" s="490"/>
      <c r="T65" s="490"/>
      <c r="U65" s="490"/>
      <c r="V65" s="490"/>
      <c r="W65" s="490"/>
      <c r="X65" s="490"/>
      <c r="Y65" s="490"/>
      <c r="Z65" s="491"/>
      <c r="AA65" s="491"/>
      <c r="AB65" s="491"/>
      <c r="AC65" s="491"/>
    </row>
    <row r="66" spans="16:29" x14ac:dyDescent="0.25">
      <c r="P66" s="5"/>
      <c r="Q66" s="490"/>
      <c r="R66" s="490"/>
      <c r="S66" s="490"/>
      <c r="T66" s="490"/>
      <c r="U66" s="490"/>
      <c r="V66" s="490"/>
      <c r="W66" s="490"/>
      <c r="X66" s="490"/>
      <c r="Y66" s="490"/>
      <c r="Z66" s="491"/>
      <c r="AA66" s="491"/>
      <c r="AB66" s="491"/>
      <c r="AC66" s="491"/>
    </row>
    <row r="67" spans="16:29" x14ac:dyDescent="0.25">
      <c r="P67" s="5"/>
      <c r="Q67" s="490"/>
      <c r="R67" s="490"/>
      <c r="S67" s="490"/>
      <c r="T67" s="490"/>
      <c r="U67" s="490"/>
      <c r="V67" s="490"/>
      <c r="W67" s="490"/>
      <c r="X67" s="490"/>
      <c r="Y67" s="490"/>
      <c r="Z67" s="491"/>
      <c r="AA67" s="491"/>
      <c r="AB67" s="491"/>
      <c r="AC67" s="491"/>
    </row>
    <row r="68" spans="16:29" x14ac:dyDescent="0.25">
      <c r="P68" s="5"/>
      <c r="Q68" s="490"/>
      <c r="R68" s="490"/>
      <c r="S68" s="490"/>
      <c r="T68" s="490"/>
      <c r="U68" s="490"/>
      <c r="V68" s="490"/>
      <c r="W68" s="490"/>
      <c r="X68" s="490"/>
      <c r="Y68" s="490"/>
      <c r="Z68" s="491"/>
      <c r="AA68" s="491"/>
      <c r="AB68" s="491"/>
      <c r="AC68" s="491"/>
    </row>
    <row r="69" spans="16:29" x14ac:dyDescent="0.25">
      <c r="P69" s="5"/>
      <c r="Q69" s="490"/>
      <c r="R69" s="490"/>
      <c r="S69" s="490"/>
      <c r="T69" s="490"/>
      <c r="U69" s="490"/>
      <c r="V69" s="490"/>
      <c r="W69" s="490"/>
      <c r="X69" s="490"/>
      <c r="Y69" s="490"/>
      <c r="Z69" s="491"/>
      <c r="AA69" s="491"/>
      <c r="AB69" s="491"/>
      <c r="AC69" s="491"/>
    </row>
    <row r="70" spans="16:29" x14ac:dyDescent="0.25">
      <c r="P70" s="5"/>
      <c r="Q70" s="490"/>
      <c r="R70" s="490"/>
      <c r="S70" s="490"/>
      <c r="T70" s="490"/>
      <c r="U70" s="490"/>
      <c r="V70" s="490"/>
      <c r="W70" s="490"/>
      <c r="X70" s="490"/>
      <c r="Y70" s="490"/>
      <c r="Z70" s="491"/>
      <c r="AA70" s="491"/>
      <c r="AB70" s="491"/>
      <c r="AC70" s="491"/>
    </row>
    <row r="71" spans="16:29" x14ac:dyDescent="0.25">
      <c r="P71" s="5"/>
      <c r="Q71" s="490"/>
      <c r="R71" s="490"/>
      <c r="S71" s="490"/>
      <c r="T71" s="490"/>
      <c r="U71" s="490"/>
      <c r="V71" s="490"/>
      <c r="W71" s="490"/>
      <c r="X71" s="490"/>
      <c r="Y71" s="490"/>
      <c r="Z71" s="491"/>
      <c r="AA71" s="491"/>
      <c r="AB71" s="491"/>
      <c r="AC71" s="491"/>
    </row>
    <row r="72" spans="16:29" x14ac:dyDescent="0.25">
      <c r="Q72" s="491"/>
      <c r="R72" s="491"/>
      <c r="S72" s="491"/>
      <c r="T72" s="491"/>
      <c r="U72" s="491"/>
      <c r="V72" s="491"/>
      <c r="W72" s="491"/>
      <c r="X72" s="491"/>
      <c r="Y72" s="491"/>
      <c r="Z72" s="491"/>
      <c r="AA72" s="491"/>
      <c r="AB72" s="491"/>
      <c r="AC72" s="491"/>
    </row>
    <row r="73" spans="16:29" x14ac:dyDescent="0.25">
      <c r="Q73" s="491"/>
      <c r="R73" s="491"/>
      <c r="S73" s="491"/>
      <c r="T73" s="491"/>
      <c r="U73" s="491"/>
      <c r="V73" s="491"/>
      <c r="W73" s="491"/>
      <c r="X73" s="491"/>
      <c r="Y73" s="491"/>
      <c r="Z73" s="491"/>
      <c r="AA73" s="491"/>
      <c r="AB73" s="491"/>
      <c r="AC73" s="491"/>
    </row>
    <row r="74" spans="16:29" x14ac:dyDescent="0.25">
      <c r="Q74" s="491"/>
      <c r="R74" s="491"/>
      <c r="S74" s="491"/>
      <c r="T74" s="491"/>
      <c r="U74" s="491"/>
      <c r="V74" s="491"/>
      <c r="W74" s="491"/>
      <c r="X74" s="491"/>
      <c r="Y74" s="491"/>
      <c r="Z74" s="491"/>
      <c r="AA74" s="491"/>
      <c r="AB74" s="491"/>
      <c r="AC74" s="491"/>
    </row>
    <row r="75" spans="16:29" x14ac:dyDescent="0.25">
      <c r="Q75" s="491"/>
      <c r="R75" s="491"/>
      <c r="S75" s="491"/>
      <c r="T75" s="491"/>
      <c r="U75" s="491"/>
      <c r="V75" s="491"/>
      <c r="W75" s="491"/>
      <c r="X75" s="491"/>
      <c r="Y75" s="491"/>
      <c r="Z75" s="491"/>
      <c r="AA75" s="491"/>
      <c r="AB75" s="491"/>
      <c r="AC75" s="491"/>
    </row>
    <row r="76" spans="16:29" x14ac:dyDescent="0.25">
      <c r="Q76" s="491"/>
      <c r="R76" s="491"/>
      <c r="S76" s="491"/>
      <c r="T76" s="491"/>
      <c r="U76" s="491"/>
      <c r="V76" s="491"/>
      <c r="W76" s="491"/>
      <c r="X76" s="491"/>
      <c r="Y76" s="491"/>
      <c r="Z76" s="491"/>
      <c r="AA76" s="491"/>
      <c r="AB76" s="491"/>
      <c r="AC76" s="491"/>
    </row>
    <row r="77" spans="16:29" x14ac:dyDescent="0.25">
      <c r="Q77" s="491"/>
      <c r="R77" s="491"/>
      <c r="S77" s="491"/>
      <c r="T77" s="491"/>
      <c r="U77" s="491"/>
      <c r="V77" s="491"/>
      <c r="W77" s="491"/>
      <c r="X77" s="491"/>
      <c r="Y77" s="491"/>
      <c r="Z77" s="491"/>
      <c r="AA77" s="491"/>
      <c r="AB77" s="491"/>
      <c r="AC77" s="491"/>
    </row>
    <row r="78" spans="16:29" x14ac:dyDescent="0.25">
      <c r="Q78" s="491"/>
      <c r="R78" s="491"/>
      <c r="S78" s="491"/>
      <c r="T78" s="491"/>
      <c r="U78" s="491"/>
      <c r="V78" s="491"/>
      <c r="W78" s="491"/>
      <c r="X78" s="491"/>
      <c r="Y78" s="491"/>
      <c r="Z78" s="491"/>
      <c r="AA78" s="491"/>
      <c r="AB78" s="491"/>
      <c r="AC78" s="491"/>
    </row>
    <row r="79" spans="16:29" x14ac:dyDescent="0.25">
      <c r="Q79" s="491"/>
      <c r="R79" s="491"/>
      <c r="S79" s="491"/>
      <c r="T79" s="491"/>
      <c r="U79" s="491"/>
      <c r="V79" s="491"/>
      <c r="W79" s="491"/>
      <c r="X79" s="491"/>
      <c r="Y79" s="491"/>
      <c r="Z79" s="491"/>
      <c r="AA79" s="491"/>
      <c r="AB79" s="491"/>
      <c r="AC79" s="491"/>
    </row>
    <row r="80" spans="16:29" x14ac:dyDescent="0.25">
      <c r="Q80" s="491"/>
      <c r="R80" s="491"/>
      <c r="S80" s="491"/>
      <c r="T80" s="491"/>
      <c r="U80" s="491"/>
      <c r="V80" s="491"/>
      <c r="W80" s="491"/>
      <c r="X80" s="491"/>
      <c r="Y80" s="491"/>
      <c r="Z80" s="491"/>
      <c r="AA80" s="491"/>
      <c r="AB80" s="491"/>
      <c r="AC80" s="491"/>
    </row>
    <row r="81" spans="17:29" x14ac:dyDescent="0.25">
      <c r="Q81" s="491"/>
      <c r="R81" s="491"/>
      <c r="S81" s="491"/>
      <c r="T81" s="491"/>
      <c r="U81" s="491"/>
      <c r="V81" s="491"/>
      <c r="W81" s="491"/>
      <c r="X81" s="491"/>
      <c r="Y81" s="491"/>
      <c r="Z81" s="491"/>
      <c r="AA81" s="491"/>
      <c r="AB81" s="491"/>
      <c r="AC81" s="491"/>
    </row>
    <row r="82" spans="17:29" x14ac:dyDescent="0.25">
      <c r="Q82" s="491"/>
      <c r="R82" s="491"/>
      <c r="S82" s="491"/>
      <c r="T82" s="491"/>
      <c r="U82" s="491"/>
      <c r="V82" s="491"/>
      <c r="W82" s="491"/>
      <c r="X82" s="491"/>
      <c r="Y82" s="491"/>
      <c r="Z82" s="491"/>
      <c r="AA82" s="491"/>
      <c r="AB82" s="491"/>
      <c r="AC82" s="491"/>
    </row>
    <row r="83" spans="17:29" x14ac:dyDescent="0.25">
      <c r="Q83" s="491"/>
      <c r="R83" s="491"/>
      <c r="S83" s="491"/>
      <c r="T83" s="491"/>
      <c r="U83" s="491"/>
      <c r="V83" s="491"/>
      <c r="W83" s="491"/>
      <c r="X83" s="491"/>
      <c r="Y83" s="491"/>
      <c r="Z83" s="491"/>
      <c r="AA83" s="491"/>
      <c r="AB83" s="491"/>
      <c r="AC83" s="491"/>
    </row>
    <row r="84" spans="17:29" x14ac:dyDescent="0.25">
      <c r="Q84" s="491"/>
      <c r="R84" s="491"/>
      <c r="S84" s="491"/>
      <c r="T84" s="491"/>
      <c r="U84" s="491"/>
      <c r="V84" s="491"/>
      <c r="W84" s="491"/>
      <c r="X84" s="491"/>
      <c r="Y84" s="491"/>
      <c r="Z84" s="491"/>
      <c r="AA84" s="491"/>
      <c r="AB84" s="491"/>
      <c r="AC84" s="491"/>
    </row>
    <row r="85" spans="17:29" x14ac:dyDescent="0.25">
      <c r="Q85" s="491"/>
      <c r="R85" s="491"/>
      <c r="S85" s="491"/>
      <c r="T85" s="491"/>
      <c r="U85" s="491"/>
      <c r="V85" s="491"/>
      <c r="W85" s="491"/>
      <c r="X85" s="491"/>
      <c r="Y85" s="491"/>
      <c r="Z85" s="491"/>
      <c r="AA85" s="491"/>
      <c r="AB85" s="491"/>
      <c r="AC85" s="491"/>
    </row>
    <row r="86" spans="17:29" x14ac:dyDescent="0.25">
      <c r="Q86" s="491"/>
      <c r="R86" s="491"/>
      <c r="S86" s="491"/>
      <c r="T86" s="491"/>
      <c r="U86" s="491"/>
      <c r="V86" s="491"/>
      <c r="W86" s="491"/>
      <c r="X86" s="491"/>
      <c r="Y86" s="491"/>
      <c r="Z86" s="491"/>
      <c r="AA86" s="491"/>
      <c r="AB86" s="491"/>
      <c r="AC86" s="491"/>
    </row>
    <row r="87" spans="17:29" x14ac:dyDescent="0.25">
      <c r="Q87" s="491"/>
      <c r="R87" s="491"/>
      <c r="S87" s="491"/>
      <c r="T87" s="491"/>
      <c r="U87" s="491"/>
      <c r="V87" s="491"/>
      <c r="W87" s="491"/>
      <c r="X87" s="491"/>
      <c r="Y87" s="491"/>
      <c r="Z87" s="491"/>
      <c r="AA87" s="491"/>
      <c r="AB87" s="491"/>
      <c r="AC87" s="491"/>
    </row>
    <row r="88" spans="17:29" x14ac:dyDescent="0.25">
      <c r="Q88" s="491"/>
      <c r="R88" s="491"/>
      <c r="S88" s="491"/>
      <c r="T88" s="491"/>
      <c r="U88" s="491"/>
      <c r="V88" s="491"/>
      <c r="W88" s="491"/>
      <c r="X88" s="491"/>
      <c r="Y88" s="491"/>
      <c r="Z88" s="491"/>
      <c r="AA88" s="491"/>
      <c r="AB88" s="491"/>
      <c r="AC88" s="491"/>
    </row>
    <row r="89" spans="17:29" x14ac:dyDescent="0.25">
      <c r="Q89" s="491"/>
      <c r="R89" s="491"/>
      <c r="S89" s="491"/>
      <c r="T89" s="491"/>
      <c r="U89" s="491"/>
      <c r="V89" s="491"/>
      <c r="W89" s="491"/>
      <c r="X89" s="491"/>
      <c r="Y89" s="491"/>
      <c r="Z89" s="491"/>
      <c r="AA89" s="491"/>
      <c r="AB89" s="491"/>
      <c r="AC89" s="491"/>
    </row>
    <row r="90" spans="17:29" x14ac:dyDescent="0.25">
      <c r="Q90" s="491"/>
      <c r="R90" s="491"/>
      <c r="S90" s="491"/>
      <c r="T90" s="491"/>
      <c r="U90" s="491"/>
      <c r="V90" s="491"/>
      <c r="W90" s="491"/>
      <c r="X90" s="491"/>
      <c r="Y90" s="491"/>
      <c r="Z90" s="491"/>
      <c r="AA90" s="491"/>
      <c r="AB90" s="491"/>
      <c r="AC90" s="491"/>
    </row>
    <row r="91" spans="17:29" x14ac:dyDescent="0.25">
      <c r="Q91" s="491"/>
      <c r="R91" s="491"/>
      <c r="S91" s="491"/>
      <c r="T91" s="491"/>
      <c r="U91" s="491"/>
      <c r="V91" s="491"/>
      <c r="W91" s="491"/>
      <c r="X91" s="491"/>
      <c r="Y91" s="491"/>
      <c r="Z91" s="491"/>
      <c r="AA91" s="491"/>
      <c r="AB91" s="491"/>
      <c r="AC91" s="491"/>
    </row>
    <row r="92" spans="17:29" x14ac:dyDescent="0.25">
      <c r="Q92" s="491"/>
      <c r="R92" s="491"/>
      <c r="S92" s="491"/>
      <c r="T92" s="491"/>
      <c r="U92" s="491"/>
      <c r="V92" s="491"/>
      <c r="W92" s="491"/>
      <c r="X92" s="491"/>
      <c r="Y92" s="491"/>
      <c r="Z92" s="491"/>
      <c r="AA92" s="491"/>
      <c r="AB92" s="491"/>
      <c r="AC92" s="491"/>
    </row>
    <row r="93" spans="17:29" x14ac:dyDescent="0.25">
      <c r="Q93" s="491"/>
      <c r="R93" s="491"/>
      <c r="S93" s="491"/>
      <c r="T93" s="491"/>
      <c r="U93" s="491"/>
      <c r="V93" s="491"/>
      <c r="W93" s="491"/>
      <c r="X93" s="491"/>
      <c r="Y93" s="491"/>
      <c r="Z93" s="491"/>
      <c r="AA93" s="491"/>
      <c r="AB93" s="491"/>
      <c r="AC93" s="491"/>
    </row>
    <row r="94" spans="17:29" x14ac:dyDescent="0.25">
      <c r="Q94" s="491"/>
      <c r="R94" s="491"/>
      <c r="S94" s="491"/>
      <c r="T94" s="491"/>
      <c r="U94" s="491"/>
      <c r="V94" s="491"/>
      <c r="W94" s="491"/>
      <c r="X94" s="491"/>
      <c r="Y94" s="491"/>
      <c r="Z94" s="491"/>
      <c r="AA94" s="491"/>
      <c r="AB94" s="491"/>
      <c r="AC94" s="491"/>
    </row>
    <row r="95" spans="17:29" x14ac:dyDescent="0.25">
      <c r="Q95" s="491"/>
      <c r="R95" s="491"/>
      <c r="S95" s="491"/>
      <c r="T95" s="491"/>
      <c r="U95" s="491"/>
      <c r="V95" s="491"/>
      <c r="W95" s="491"/>
      <c r="X95" s="491"/>
      <c r="Y95" s="491"/>
      <c r="Z95" s="491"/>
      <c r="AA95" s="491"/>
      <c r="AB95" s="491"/>
      <c r="AC95" s="491"/>
    </row>
  </sheetData>
  <sheetProtection sheet="1" formatCells="0" formatColumns="0" formatRows="0"/>
  <mergeCells count="1">
    <mergeCell ref="R4:R1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DDFC-8FFF-4E51-8D91-9E5187C21EC7}">
  <sheetPr codeName="Sheet25">
    <tabColor theme="7"/>
  </sheetPr>
  <dimension ref="A1:W86"/>
  <sheetViews>
    <sheetView zoomScale="80" zoomScaleNormal="80" workbookViewId="0">
      <selection activeCell="V4" sqref="V4:V47"/>
    </sheetView>
  </sheetViews>
  <sheetFormatPr defaultColWidth="8.7265625" defaultRowHeight="13.8" x14ac:dyDescent="0.25"/>
  <cols>
    <col min="1" max="1" width="1.6328125" style="397" customWidth="1"/>
    <col min="2" max="2" width="8.7265625" style="397" customWidth="1"/>
    <col min="3" max="18" width="8.7265625" style="397"/>
    <col min="19" max="19" width="1.54296875" style="397" customWidth="1"/>
    <col min="20" max="21" width="8.7265625" style="397"/>
    <col min="22" max="22" width="80.6328125" style="397" customWidth="1"/>
    <col min="23" max="16384" width="8.7265625" style="397"/>
  </cols>
  <sheetData>
    <row r="1" spans="1:23" x14ac:dyDescent="0.25">
      <c r="A1" s="3"/>
      <c r="B1" s="3"/>
      <c r="C1" s="3"/>
      <c r="D1" s="3"/>
      <c r="E1" s="4"/>
      <c r="F1" s="4"/>
      <c r="G1" s="4"/>
      <c r="H1" s="4"/>
      <c r="I1" s="4"/>
      <c r="J1" s="4"/>
      <c r="K1" s="4"/>
      <c r="L1" s="3"/>
      <c r="M1" s="3"/>
      <c r="N1" s="3"/>
      <c r="O1" s="3"/>
      <c r="P1" s="3"/>
      <c r="Q1" s="3"/>
      <c r="R1" s="3"/>
      <c r="S1" s="3"/>
      <c r="U1" s="542"/>
      <c r="V1" s="542"/>
      <c r="W1" s="543"/>
    </row>
    <row r="2" spans="1:23" x14ac:dyDescent="0.25">
      <c r="A2" s="3"/>
      <c r="B2" s="530"/>
      <c r="C2" s="531"/>
      <c r="D2" s="531"/>
      <c r="E2" s="531"/>
      <c r="F2" s="531"/>
      <c r="G2" s="531"/>
      <c r="H2" s="531"/>
      <c r="I2" s="531"/>
      <c r="J2" s="531"/>
      <c r="K2" s="531"/>
      <c r="L2" s="531"/>
      <c r="M2" s="531"/>
      <c r="N2" s="531"/>
      <c r="O2" s="531"/>
      <c r="P2" s="531"/>
      <c r="Q2" s="531"/>
      <c r="R2" s="532"/>
      <c r="S2" s="3"/>
      <c r="U2" s="542"/>
      <c r="V2" s="583" t="s">
        <v>1882</v>
      </c>
      <c r="W2" s="543"/>
    </row>
    <row r="3" spans="1:23" x14ac:dyDescent="0.25">
      <c r="A3" s="3"/>
      <c r="B3" s="533"/>
      <c r="C3" s="534"/>
      <c r="D3" s="534"/>
      <c r="E3" s="534"/>
      <c r="F3" s="534"/>
      <c r="G3" s="534"/>
      <c r="H3" s="534"/>
      <c r="I3" s="534"/>
      <c r="J3" s="534"/>
      <c r="K3" s="534"/>
      <c r="L3" s="534"/>
      <c r="M3" s="534"/>
      <c r="N3" s="534"/>
      <c r="O3" s="534"/>
      <c r="P3" s="534"/>
      <c r="Q3" s="534"/>
      <c r="R3" s="535"/>
      <c r="S3" s="3"/>
      <c r="U3" s="542"/>
      <c r="V3" s="584"/>
      <c r="W3" s="543"/>
    </row>
    <row r="4" spans="1:23" ht="13.8" customHeight="1" x14ac:dyDescent="0.25">
      <c r="A4" s="3"/>
      <c r="B4" s="533"/>
      <c r="C4" s="534"/>
      <c r="D4" s="534"/>
      <c r="E4" s="534"/>
      <c r="F4" s="534"/>
      <c r="G4" s="534"/>
      <c r="H4" s="534"/>
      <c r="I4" s="534"/>
      <c r="J4" s="534"/>
      <c r="K4" s="534"/>
      <c r="L4" s="534"/>
      <c r="M4" s="534"/>
      <c r="N4" s="534"/>
      <c r="O4" s="534"/>
      <c r="P4" s="534"/>
      <c r="Q4" s="534"/>
      <c r="R4" s="535"/>
      <c r="S4" s="3"/>
      <c r="U4" s="542"/>
      <c r="V4" s="1285" t="s">
        <v>3570</v>
      </c>
      <c r="W4" s="543"/>
    </row>
    <row r="5" spans="1:23" x14ac:dyDescent="0.25">
      <c r="A5" s="3"/>
      <c r="B5" s="533"/>
      <c r="C5" s="534"/>
      <c r="D5" s="534"/>
      <c r="E5" s="534"/>
      <c r="F5" s="534"/>
      <c r="G5" s="534"/>
      <c r="H5" s="534"/>
      <c r="I5" s="534"/>
      <c r="J5" s="534"/>
      <c r="K5" s="534"/>
      <c r="L5" s="534"/>
      <c r="M5" s="534"/>
      <c r="N5" s="534"/>
      <c r="O5" s="534"/>
      <c r="P5" s="534"/>
      <c r="Q5" s="534"/>
      <c r="R5" s="535"/>
      <c r="S5" s="3"/>
      <c r="U5" s="542"/>
      <c r="V5" s="1285"/>
      <c r="W5" s="543"/>
    </row>
    <row r="6" spans="1:23" x14ac:dyDescent="0.25">
      <c r="A6" s="3"/>
      <c r="B6" s="533"/>
      <c r="C6" s="534"/>
      <c r="D6" s="534"/>
      <c r="E6" s="534"/>
      <c r="F6" s="534"/>
      <c r="G6" s="534"/>
      <c r="H6" s="534"/>
      <c r="I6" s="534"/>
      <c r="J6" s="534"/>
      <c r="K6" s="534"/>
      <c r="L6" s="534"/>
      <c r="M6" s="534"/>
      <c r="N6" s="534"/>
      <c r="O6" s="534"/>
      <c r="P6" s="534"/>
      <c r="Q6" s="534"/>
      <c r="R6" s="535"/>
      <c r="S6" s="3"/>
      <c r="U6" s="542"/>
      <c r="V6" s="1285"/>
      <c r="W6" s="542"/>
    </row>
    <row r="7" spans="1:23" x14ac:dyDescent="0.25">
      <c r="A7" s="3"/>
      <c r="B7" s="533"/>
      <c r="C7" s="534"/>
      <c r="D7" s="534"/>
      <c r="E7" s="534"/>
      <c r="F7" s="534"/>
      <c r="G7" s="534"/>
      <c r="H7" s="534"/>
      <c r="I7" s="534"/>
      <c r="J7" s="534"/>
      <c r="K7" s="534"/>
      <c r="L7" s="534"/>
      <c r="M7" s="534"/>
      <c r="N7" s="534"/>
      <c r="O7" s="534"/>
      <c r="P7" s="534"/>
      <c r="Q7" s="534"/>
      <c r="R7" s="535"/>
      <c r="S7" s="3"/>
      <c r="U7" s="542"/>
      <c r="V7" s="1285"/>
      <c r="W7" s="542"/>
    </row>
    <row r="8" spans="1:23" x14ac:dyDescent="0.25">
      <c r="A8" s="3"/>
      <c r="B8" s="533"/>
      <c r="C8" s="534"/>
      <c r="D8" s="534"/>
      <c r="E8" s="534"/>
      <c r="F8" s="534"/>
      <c r="G8" s="534"/>
      <c r="H8" s="534"/>
      <c r="I8" s="534"/>
      <c r="J8" s="534"/>
      <c r="K8" s="534"/>
      <c r="L8" s="534"/>
      <c r="M8" s="534"/>
      <c r="N8" s="534"/>
      <c r="O8" s="534"/>
      <c r="P8" s="534"/>
      <c r="Q8" s="534"/>
      <c r="R8" s="535"/>
      <c r="S8" s="3"/>
      <c r="U8" s="542"/>
      <c r="V8" s="1285"/>
      <c r="W8" s="542"/>
    </row>
    <row r="9" spans="1:23" x14ac:dyDescent="0.25">
      <c r="A9" s="3"/>
      <c r="B9" s="533"/>
      <c r="C9" s="534"/>
      <c r="D9" s="534"/>
      <c r="E9" s="534"/>
      <c r="F9" s="534"/>
      <c r="G9" s="534"/>
      <c r="H9" s="534"/>
      <c r="I9" s="534"/>
      <c r="J9" s="534"/>
      <c r="K9" s="534"/>
      <c r="L9" s="534"/>
      <c r="M9" s="534"/>
      <c r="N9" s="534"/>
      <c r="O9" s="534"/>
      <c r="P9" s="534"/>
      <c r="Q9" s="534"/>
      <c r="R9" s="535"/>
      <c r="S9" s="3"/>
      <c r="U9" s="542"/>
      <c r="V9" s="1285"/>
      <c r="W9" s="542"/>
    </row>
    <row r="10" spans="1:23" x14ac:dyDescent="0.25">
      <c r="A10" s="3"/>
      <c r="B10" s="533"/>
      <c r="C10" s="534"/>
      <c r="D10" s="534"/>
      <c r="E10" s="534"/>
      <c r="F10" s="534"/>
      <c r="G10" s="534"/>
      <c r="H10" s="534"/>
      <c r="I10" s="534"/>
      <c r="J10" s="534"/>
      <c r="K10" s="534"/>
      <c r="L10" s="534"/>
      <c r="M10" s="534"/>
      <c r="N10" s="534"/>
      <c r="O10" s="534"/>
      <c r="P10" s="534"/>
      <c r="Q10" s="534"/>
      <c r="R10" s="535"/>
      <c r="S10" s="3"/>
      <c r="U10" s="542"/>
      <c r="V10" s="1285"/>
      <c r="W10" s="542"/>
    </row>
    <row r="11" spans="1:23" x14ac:dyDescent="0.25">
      <c r="A11" s="3"/>
      <c r="B11" s="533"/>
      <c r="C11" s="534"/>
      <c r="D11" s="534"/>
      <c r="E11" s="534"/>
      <c r="F11" s="534"/>
      <c r="G11" s="534"/>
      <c r="H11" s="534"/>
      <c r="I11" s="534"/>
      <c r="J11" s="534"/>
      <c r="K11" s="534"/>
      <c r="L11" s="534"/>
      <c r="M11" s="534"/>
      <c r="N11" s="534"/>
      <c r="O11" s="534"/>
      <c r="P11" s="534"/>
      <c r="Q11" s="534"/>
      <c r="R11" s="535"/>
      <c r="S11" s="3"/>
      <c r="U11" s="542"/>
      <c r="V11" s="1285"/>
      <c r="W11" s="542"/>
    </row>
    <row r="12" spans="1:23" x14ac:dyDescent="0.25">
      <c r="A12" s="3"/>
      <c r="B12" s="533"/>
      <c r="C12" s="534"/>
      <c r="D12" s="534"/>
      <c r="E12" s="534"/>
      <c r="F12" s="534"/>
      <c r="G12" s="534"/>
      <c r="H12" s="534"/>
      <c r="I12" s="534"/>
      <c r="J12" s="534"/>
      <c r="K12" s="534"/>
      <c r="L12" s="534"/>
      <c r="M12" s="534"/>
      <c r="N12" s="534"/>
      <c r="O12" s="534"/>
      <c r="P12" s="534"/>
      <c r="Q12" s="534"/>
      <c r="R12" s="535"/>
      <c r="S12" s="3"/>
      <c r="U12" s="542"/>
      <c r="V12" s="1285"/>
      <c r="W12" s="542"/>
    </row>
    <row r="13" spans="1:23" x14ac:dyDescent="0.25">
      <c r="A13" s="3"/>
      <c r="B13" s="533"/>
      <c r="C13" s="534"/>
      <c r="D13" s="534"/>
      <c r="E13" s="534"/>
      <c r="F13" s="534"/>
      <c r="G13" s="534"/>
      <c r="H13" s="534"/>
      <c r="I13" s="534"/>
      <c r="J13" s="534"/>
      <c r="K13" s="534"/>
      <c r="L13" s="534"/>
      <c r="M13" s="534"/>
      <c r="N13" s="534"/>
      <c r="O13" s="534"/>
      <c r="P13" s="534"/>
      <c r="Q13" s="534"/>
      <c r="R13" s="535"/>
      <c r="S13" s="3"/>
      <c r="U13" s="542"/>
      <c r="V13" s="1285"/>
      <c r="W13" s="542"/>
    </row>
    <row r="14" spans="1:23" x14ac:dyDescent="0.25">
      <c r="A14" s="3"/>
      <c r="B14" s="533"/>
      <c r="C14" s="534"/>
      <c r="D14" s="534"/>
      <c r="E14" s="534"/>
      <c r="F14" s="534"/>
      <c r="G14" s="534"/>
      <c r="H14" s="534"/>
      <c r="I14" s="534"/>
      <c r="J14" s="534"/>
      <c r="K14" s="534"/>
      <c r="L14" s="534"/>
      <c r="M14" s="534"/>
      <c r="N14" s="534"/>
      <c r="O14" s="534"/>
      <c r="P14" s="534"/>
      <c r="Q14" s="534"/>
      <c r="R14" s="535"/>
      <c r="S14" s="3"/>
      <c r="U14" s="542"/>
      <c r="V14" s="1285"/>
      <c r="W14" s="542"/>
    </row>
    <row r="15" spans="1:23" x14ac:dyDescent="0.25">
      <c r="A15" s="3"/>
      <c r="B15" s="533"/>
      <c r="C15" s="534"/>
      <c r="D15" s="534"/>
      <c r="E15" s="534"/>
      <c r="F15" s="534"/>
      <c r="G15" s="534"/>
      <c r="H15" s="534"/>
      <c r="I15" s="534"/>
      <c r="J15" s="534"/>
      <c r="K15" s="534"/>
      <c r="L15" s="534"/>
      <c r="M15" s="534"/>
      <c r="N15" s="534"/>
      <c r="O15" s="534"/>
      <c r="P15" s="534"/>
      <c r="Q15" s="534"/>
      <c r="R15" s="535"/>
      <c r="S15" s="3"/>
      <c r="U15" s="542"/>
      <c r="V15" s="1285"/>
      <c r="W15" s="542"/>
    </row>
    <row r="16" spans="1:23" x14ac:dyDescent="0.25">
      <c r="A16" s="3"/>
      <c r="B16" s="533"/>
      <c r="C16" s="534"/>
      <c r="D16" s="534"/>
      <c r="E16" s="534"/>
      <c r="F16" s="534"/>
      <c r="G16" s="534"/>
      <c r="H16" s="534"/>
      <c r="I16" s="534"/>
      <c r="J16" s="534"/>
      <c r="K16" s="534"/>
      <c r="L16" s="534"/>
      <c r="M16" s="534"/>
      <c r="N16" s="534"/>
      <c r="O16" s="534"/>
      <c r="P16" s="534"/>
      <c r="Q16" s="534"/>
      <c r="R16" s="535"/>
      <c r="S16" s="3"/>
      <c r="U16" s="542"/>
      <c r="V16" s="1285"/>
      <c r="W16" s="542"/>
    </row>
    <row r="17" spans="1:23" x14ac:dyDescent="0.25">
      <c r="A17" s="3"/>
      <c r="B17" s="533"/>
      <c r="C17" s="534"/>
      <c r="D17" s="534"/>
      <c r="E17" s="534"/>
      <c r="F17" s="534"/>
      <c r="G17" s="534"/>
      <c r="H17" s="534"/>
      <c r="I17" s="534"/>
      <c r="J17" s="534"/>
      <c r="K17" s="534"/>
      <c r="L17" s="534"/>
      <c r="M17" s="534"/>
      <c r="N17" s="534"/>
      <c r="O17" s="534"/>
      <c r="P17" s="534"/>
      <c r="Q17" s="534"/>
      <c r="R17" s="535"/>
      <c r="S17" s="3"/>
      <c r="U17" s="542"/>
      <c r="V17" s="1285"/>
      <c r="W17" s="542"/>
    </row>
    <row r="18" spans="1:23" x14ac:dyDescent="0.25">
      <c r="A18" s="3"/>
      <c r="B18" s="533"/>
      <c r="C18" s="534"/>
      <c r="D18" s="534"/>
      <c r="E18" s="534"/>
      <c r="F18" s="534"/>
      <c r="G18" s="534"/>
      <c r="H18" s="534"/>
      <c r="I18" s="534"/>
      <c r="J18" s="534"/>
      <c r="K18" s="534"/>
      <c r="L18" s="534"/>
      <c r="M18" s="534"/>
      <c r="N18" s="534"/>
      <c r="O18" s="534"/>
      <c r="P18" s="534"/>
      <c r="Q18" s="534"/>
      <c r="R18" s="535"/>
      <c r="S18" s="3"/>
      <c r="U18" s="542"/>
      <c r="V18" s="1285"/>
      <c r="W18" s="542"/>
    </row>
    <row r="19" spans="1:23" x14ac:dyDescent="0.25">
      <c r="A19" s="3"/>
      <c r="B19" s="533"/>
      <c r="C19" s="534"/>
      <c r="D19" s="534"/>
      <c r="E19" s="534"/>
      <c r="F19" s="534"/>
      <c r="G19" s="534"/>
      <c r="H19" s="534"/>
      <c r="I19" s="534"/>
      <c r="J19" s="534"/>
      <c r="K19" s="534"/>
      <c r="L19" s="534"/>
      <c r="M19" s="534"/>
      <c r="N19" s="534"/>
      <c r="O19" s="534"/>
      <c r="P19" s="534"/>
      <c r="Q19" s="534"/>
      <c r="R19" s="535"/>
      <c r="S19" s="3"/>
      <c r="U19" s="542"/>
      <c r="V19" s="1285"/>
      <c r="W19" s="542"/>
    </row>
    <row r="20" spans="1:23" x14ac:dyDescent="0.25">
      <c r="A20" s="3"/>
      <c r="B20" s="533"/>
      <c r="C20" s="534"/>
      <c r="D20" s="534"/>
      <c r="E20" s="534"/>
      <c r="F20" s="534"/>
      <c r="G20" s="534"/>
      <c r="H20" s="534"/>
      <c r="I20" s="534"/>
      <c r="J20" s="534"/>
      <c r="K20" s="534"/>
      <c r="L20" s="534"/>
      <c r="M20" s="534"/>
      <c r="N20" s="534"/>
      <c r="O20" s="534"/>
      <c r="P20" s="534"/>
      <c r="Q20" s="534"/>
      <c r="R20" s="535"/>
      <c r="S20" s="3"/>
      <c r="U20" s="542"/>
      <c r="V20" s="1285"/>
      <c r="W20" s="542"/>
    </row>
    <row r="21" spans="1:23" x14ac:dyDescent="0.25">
      <c r="A21" s="3"/>
      <c r="B21" s="533"/>
      <c r="C21" s="534"/>
      <c r="D21" s="534"/>
      <c r="E21" s="534"/>
      <c r="F21" s="534"/>
      <c r="G21" s="534"/>
      <c r="H21" s="534"/>
      <c r="I21" s="534"/>
      <c r="J21" s="534"/>
      <c r="K21" s="534"/>
      <c r="L21" s="534"/>
      <c r="M21" s="534"/>
      <c r="N21" s="534"/>
      <c r="O21" s="534"/>
      <c r="P21" s="534"/>
      <c r="Q21" s="534"/>
      <c r="R21" s="535"/>
      <c r="S21" s="3"/>
      <c r="U21" s="542"/>
      <c r="V21" s="1285"/>
      <c r="W21" s="542"/>
    </row>
    <row r="22" spans="1:23" x14ac:dyDescent="0.25">
      <c r="A22" s="3"/>
      <c r="B22" s="533"/>
      <c r="C22" s="534"/>
      <c r="D22" s="534"/>
      <c r="E22" s="534"/>
      <c r="F22" s="534"/>
      <c r="G22" s="534"/>
      <c r="H22" s="534"/>
      <c r="I22" s="534"/>
      <c r="J22" s="534"/>
      <c r="K22" s="534"/>
      <c r="L22" s="534"/>
      <c r="M22" s="534"/>
      <c r="N22" s="534"/>
      <c r="O22" s="534"/>
      <c r="P22" s="534"/>
      <c r="Q22" s="534"/>
      <c r="R22" s="535"/>
      <c r="S22" s="3"/>
      <c r="U22" s="542"/>
      <c r="V22" s="1285"/>
      <c r="W22" s="542"/>
    </row>
    <row r="23" spans="1:23" x14ac:dyDescent="0.25">
      <c r="A23" s="3"/>
      <c r="B23" s="533"/>
      <c r="C23" s="534"/>
      <c r="D23" s="534"/>
      <c r="E23" s="534"/>
      <c r="F23" s="534"/>
      <c r="G23" s="534"/>
      <c r="H23" s="534"/>
      <c r="I23" s="534"/>
      <c r="J23" s="534"/>
      <c r="K23" s="534"/>
      <c r="L23" s="534"/>
      <c r="M23" s="534"/>
      <c r="N23" s="534"/>
      <c r="O23" s="534"/>
      <c r="P23" s="534"/>
      <c r="Q23" s="534"/>
      <c r="R23" s="535"/>
      <c r="S23" s="3"/>
      <c r="U23" s="542"/>
      <c r="V23" s="1285"/>
      <c r="W23" s="542"/>
    </row>
    <row r="24" spans="1:23" x14ac:dyDescent="0.25">
      <c r="A24" s="3"/>
      <c r="B24" s="533"/>
      <c r="C24" s="534"/>
      <c r="D24" s="534"/>
      <c r="E24" s="534"/>
      <c r="F24" s="534"/>
      <c r="G24" s="534"/>
      <c r="H24" s="534"/>
      <c r="I24" s="534"/>
      <c r="J24" s="534"/>
      <c r="K24" s="534"/>
      <c r="L24" s="534"/>
      <c r="M24" s="534"/>
      <c r="N24" s="534"/>
      <c r="O24" s="534"/>
      <c r="P24" s="534"/>
      <c r="Q24" s="534"/>
      <c r="R24" s="535"/>
      <c r="S24" s="3"/>
      <c r="U24" s="542"/>
      <c r="V24" s="1285"/>
      <c r="W24" s="542"/>
    </row>
    <row r="25" spans="1:23" x14ac:dyDescent="0.25">
      <c r="A25" s="3"/>
      <c r="B25" s="533"/>
      <c r="C25" s="534"/>
      <c r="D25" s="534"/>
      <c r="E25" s="534"/>
      <c r="F25" s="534"/>
      <c r="G25" s="534"/>
      <c r="H25" s="534"/>
      <c r="I25" s="534"/>
      <c r="J25" s="534"/>
      <c r="K25" s="534"/>
      <c r="L25" s="534"/>
      <c r="M25" s="534"/>
      <c r="N25" s="534"/>
      <c r="O25" s="534"/>
      <c r="P25" s="534"/>
      <c r="Q25" s="534"/>
      <c r="R25" s="535"/>
      <c r="S25" s="3"/>
      <c r="U25" s="542"/>
      <c r="V25" s="1285"/>
      <c r="W25" s="542"/>
    </row>
    <row r="26" spans="1:23" x14ac:dyDescent="0.25">
      <c r="A26" s="3"/>
      <c r="B26" s="533"/>
      <c r="C26" s="534"/>
      <c r="D26" s="534"/>
      <c r="E26" s="534"/>
      <c r="F26" s="534"/>
      <c r="G26" s="534"/>
      <c r="H26" s="534"/>
      <c r="I26" s="534"/>
      <c r="J26" s="534"/>
      <c r="K26" s="534"/>
      <c r="L26" s="534"/>
      <c r="M26" s="534"/>
      <c r="N26" s="534"/>
      <c r="O26" s="534"/>
      <c r="P26" s="534"/>
      <c r="Q26" s="534"/>
      <c r="R26" s="535"/>
      <c r="S26" s="3"/>
      <c r="U26" s="542"/>
      <c r="V26" s="1285"/>
      <c r="W26" s="542"/>
    </row>
    <row r="27" spans="1:23" x14ac:dyDescent="0.25">
      <c r="A27" s="3"/>
      <c r="B27" s="533"/>
      <c r="C27" s="534"/>
      <c r="D27" s="534"/>
      <c r="E27" s="534"/>
      <c r="F27" s="534"/>
      <c r="G27" s="534"/>
      <c r="H27" s="534"/>
      <c r="I27" s="534"/>
      <c r="J27" s="534"/>
      <c r="K27" s="534"/>
      <c r="L27" s="534"/>
      <c r="M27" s="534"/>
      <c r="N27" s="534"/>
      <c r="O27" s="534"/>
      <c r="P27" s="534"/>
      <c r="Q27" s="534"/>
      <c r="R27" s="535"/>
      <c r="S27" s="3"/>
      <c r="U27" s="542"/>
      <c r="V27" s="1285"/>
      <c r="W27" s="542"/>
    </row>
    <row r="28" spans="1:23" x14ac:dyDescent="0.25">
      <c r="A28" s="3"/>
      <c r="B28" s="533"/>
      <c r="C28" s="534"/>
      <c r="D28" s="534"/>
      <c r="E28" s="534"/>
      <c r="F28" s="534"/>
      <c r="G28" s="534"/>
      <c r="H28" s="534"/>
      <c r="I28" s="534"/>
      <c r="J28" s="534"/>
      <c r="K28" s="534"/>
      <c r="L28" s="534"/>
      <c r="M28" s="534"/>
      <c r="N28" s="534"/>
      <c r="O28" s="534"/>
      <c r="P28" s="534"/>
      <c r="Q28" s="534"/>
      <c r="R28" s="535"/>
      <c r="S28" s="3"/>
      <c r="U28" s="542"/>
      <c r="V28" s="1285"/>
      <c r="W28" s="542"/>
    </row>
    <row r="29" spans="1:23" x14ac:dyDescent="0.25">
      <c r="A29" s="3"/>
      <c r="B29" s="533"/>
      <c r="C29" s="534"/>
      <c r="D29" s="534"/>
      <c r="E29" s="534"/>
      <c r="F29" s="534"/>
      <c r="G29" s="534"/>
      <c r="H29" s="534"/>
      <c r="I29" s="534"/>
      <c r="J29" s="534"/>
      <c r="K29" s="534"/>
      <c r="L29" s="534"/>
      <c r="M29" s="534"/>
      <c r="N29" s="534"/>
      <c r="O29" s="534"/>
      <c r="P29" s="534"/>
      <c r="Q29" s="534"/>
      <c r="R29" s="535"/>
      <c r="S29" s="3"/>
      <c r="U29" s="542"/>
      <c r="V29" s="1285"/>
      <c r="W29" s="542"/>
    </row>
    <row r="30" spans="1:23" x14ac:dyDescent="0.25">
      <c r="A30" s="3"/>
      <c r="B30" s="533"/>
      <c r="C30" s="534"/>
      <c r="D30" s="534"/>
      <c r="E30" s="534"/>
      <c r="F30" s="534"/>
      <c r="G30" s="534"/>
      <c r="H30" s="534"/>
      <c r="I30" s="534"/>
      <c r="J30" s="534"/>
      <c r="K30" s="534"/>
      <c r="L30" s="534"/>
      <c r="M30" s="534"/>
      <c r="N30" s="534"/>
      <c r="O30" s="534"/>
      <c r="P30" s="534"/>
      <c r="Q30" s="534"/>
      <c r="R30" s="535"/>
      <c r="S30" s="3"/>
      <c r="U30" s="542"/>
      <c r="V30" s="1285"/>
      <c r="W30" s="542"/>
    </row>
    <row r="31" spans="1:23" x14ac:dyDescent="0.25">
      <c r="A31" s="3"/>
      <c r="B31" s="533"/>
      <c r="C31" s="534"/>
      <c r="D31" s="534"/>
      <c r="E31" s="534"/>
      <c r="F31" s="534"/>
      <c r="G31" s="534"/>
      <c r="H31" s="534"/>
      <c r="I31" s="534"/>
      <c r="J31" s="534"/>
      <c r="K31" s="534"/>
      <c r="L31" s="534"/>
      <c r="M31" s="534"/>
      <c r="N31" s="534"/>
      <c r="O31" s="534"/>
      <c r="P31" s="534"/>
      <c r="Q31" s="534"/>
      <c r="R31" s="535"/>
      <c r="S31" s="3"/>
      <c r="U31" s="542"/>
      <c r="V31" s="1285"/>
      <c r="W31" s="542"/>
    </row>
    <row r="32" spans="1:23" x14ac:dyDescent="0.25">
      <c r="A32" s="3"/>
      <c r="B32" s="533"/>
      <c r="C32" s="534"/>
      <c r="D32" s="534"/>
      <c r="E32" s="534"/>
      <c r="F32" s="534"/>
      <c r="G32" s="534"/>
      <c r="H32" s="534"/>
      <c r="I32" s="534"/>
      <c r="J32" s="534"/>
      <c r="K32" s="534"/>
      <c r="L32" s="534"/>
      <c r="M32" s="534"/>
      <c r="N32" s="534"/>
      <c r="O32" s="534"/>
      <c r="P32" s="534"/>
      <c r="Q32" s="534"/>
      <c r="R32" s="535"/>
      <c r="S32" s="3"/>
      <c r="U32" s="542"/>
      <c r="V32" s="1285"/>
      <c r="W32" s="542"/>
    </row>
    <row r="33" spans="1:23" x14ac:dyDescent="0.25">
      <c r="A33" s="3"/>
      <c r="B33" s="533"/>
      <c r="C33" s="534"/>
      <c r="D33" s="534"/>
      <c r="E33" s="534"/>
      <c r="F33" s="534"/>
      <c r="G33" s="534"/>
      <c r="H33" s="534"/>
      <c r="I33" s="534"/>
      <c r="J33" s="534"/>
      <c r="K33" s="534"/>
      <c r="L33" s="534"/>
      <c r="M33" s="534"/>
      <c r="N33" s="534"/>
      <c r="O33" s="534"/>
      <c r="P33" s="534"/>
      <c r="Q33" s="534"/>
      <c r="R33" s="535"/>
      <c r="S33" s="3"/>
      <c r="U33" s="542"/>
      <c r="V33" s="1285"/>
      <c r="W33" s="542"/>
    </row>
    <row r="34" spans="1:23" x14ac:dyDescent="0.25">
      <c r="A34" s="3"/>
      <c r="B34" s="533"/>
      <c r="C34" s="534"/>
      <c r="D34" s="534"/>
      <c r="E34" s="534"/>
      <c r="F34" s="534"/>
      <c r="G34" s="534"/>
      <c r="H34" s="534"/>
      <c r="I34" s="534"/>
      <c r="J34" s="534"/>
      <c r="K34" s="534"/>
      <c r="L34" s="534"/>
      <c r="M34" s="534"/>
      <c r="N34" s="534"/>
      <c r="O34" s="534"/>
      <c r="P34" s="534"/>
      <c r="Q34" s="534"/>
      <c r="R34" s="535"/>
      <c r="S34" s="3"/>
      <c r="U34" s="542"/>
      <c r="V34" s="1285"/>
      <c r="W34" s="542"/>
    </row>
    <row r="35" spans="1:23" x14ac:dyDescent="0.25">
      <c r="A35" s="3"/>
      <c r="B35" s="533"/>
      <c r="C35" s="534"/>
      <c r="D35" s="534"/>
      <c r="E35" s="534"/>
      <c r="F35" s="534"/>
      <c r="G35" s="534"/>
      <c r="H35" s="534"/>
      <c r="I35" s="534"/>
      <c r="J35" s="534"/>
      <c r="K35" s="534"/>
      <c r="L35" s="534"/>
      <c r="M35" s="534"/>
      <c r="N35" s="534"/>
      <c r="O35" s="534"/>
      <c r="P35" s="534"/>
      <c r="Q35" s="534"/>
      <c r="R35" s="535"/>
      <c r="S35" s="3"/>
      <c r="U35" s="542"/>
      <c r="V35" s="1285"/>
      <c r="W35" s="542"/>
    </row>
    <row r="36" spans="1:23" x14ac:dyDescent="0.25">
      <c r="A36" s="3"/>
      <c r="B36" s="533"/>
      <c r="C36" s="534"/>
      <c r="D36" s="534"/>
      <c r="E36" s="534"/>
      <c r="F36" s="534"/>
      <c r="G36" s="534"/>
      <c r="H36" s="534"/>
      <c r="I36" s="534"/>
      <c r="J36" s="534"/>
      <c r="K36" s="534"/>
      <c r="L36" s="534"/>
      <c r="M36" s="534"/>
      <c r="N36" s="534"/>
      <c r="O36" s="534"/>
      <c r="P36" s="534"/>
      <c r="Q36" s="534"/>
      <c r="R36" s="535"/>
      <c r="S36" s="3"/>
      <c r="U36" s="542"/>
      <c r="V36" s="1285"/>
      <c r="W36" s="542"/>
    </row>
    <row r="37" spans="1:23" x14ac:dyDescent="0.25">
      <c r="A37" s="3"/>
      <c r="B37" s="533"/>
      <c r="C37" s="534"/>
      <c r="D37" s="534"/>
      <c r="E37" s="534"/>
      <c r="F37" s="534"/>
      <c r="G37" s="534"/>
      <c r="H37" s="534"/>
      <c r="I37" s="534"/>
      <c r="J37" s="534"/>
      <c r="K37" s="534"/>
      <c r="L37" s="534"/>
      <c r="M37" s="534"/>
      <c r="N37" s="534"/>
      <c r="O37" s="534"/>
      <c r="P37" s="534"/>
      <c r="Q37" s="534"/>
      <c r="R37" s="535"/>
      <c r="S37" s="3"/>
      <c r="U37" s="542"/>
      <c r="V37" s="1285"/>
      <c r="W37" s="542"/>
    </row>
    <row r="38" spans="1:23" x14ac:dyDescent="0.25">
      <c r="A38" s="3"/>
      <c r="B38" s="533"/>
      <c r="C38" s="534"/>
      <c r="D38" s="534"/>
      <c r="E38" s="534"/>
      <c r="F38" s="534"/>
      <c r="G38" s="534"/>
      <c r="H38" s="534"/>
      <c r="I38" s="534"/>
      <c r="J38" s="534"/>
      <c r="K38" s="534"/>
      <c r="L38" s="534"/>
      <c r="M38" s="534"/>
      <c r="N38" s="534"/>
      <c r="O38" s="534"/>
      <c r="P38" s="534"/>
      <c r="Q38" s="534"/>
      <c r="R38" s="535"/>
      <c r="S38" s="3"/>
      <c r="U38" s="542"/>
      <c r="V38" s="1285"/>
      <c r="W38" s="542"/>
    </row>
    <row r="39" spans="1:23" x14ac:dyDescent="0.25">
      <c r="A39" s="3"/>
      <c r="B39" s="533"/>
      <c r="C39" s="534"/>
      <c r="D39" s="534"/>
      <c r="E39" s="534"/>
      <c r="F39" s="534"/>
      <c r="G39" s="534"/>
      <c r="H39" s="534"/>
      <c r="I39" s="534"/>
      <c r="J39" s="534"/>
      <c r="K39" s="534"/>
      <c r="L39" s="534"/>
      <c r="M39" s="534"/>
      <c r="N39" s="534"/>
      <c r="O39" s="534"/>
      <c r="P39" s="534"/>
      <c r="Q39" s="534"/>
      <c r="R39" s="535"/>
      <c r="S39" s="3"/>
      <c r="U39" s="542"/>
      <c r="V39" s="1285"/>
      <c r="W39" s="542"/>
    </row>
    <row r="40" spans="1:23" x14ac:dyDescent="0.25">
      <c r="A40" s="3"/>
      <c r="B40" s="533"/>
      <c r="C40" s="534"/>
      <c r="D40" s="534"/>
      <c r="E40" s="534"/>
      <c r="F40" s="534"/>
      <c r="G40" s="534"/>
      <c r="H40" s="534"/>
      <c r="I40" s="534"/>
      <c r="J40" s="534"/>
      <c r="K40" s="534"/>
      <c r="L40" s="534"/>
      <c r="M40" s="534"/>
      <c r="N40" s="534"/>
      <c r="O40" s="534"/>
      <c r="P40" s="534"/>
      <c r="Q40" s="534"/>
      <c r="R40" s="535"/>
      <c r="S40" s="3"/>
      <c r="U40" s="542"/>
      <c r="V40" s="1285"/>
      <c r="W40" s="542"/>
    </row>
    <row r="41" spans="1:23" x14ac:dyDescent="0.25">
      <c r="A41" s="3"/>
      <c r="B41" s="533"/>
      <c r="C41" s="534"/>
      <c r="D41" s="534"/>
      <c r="E41" s="534"/>
      <c r="F41" s="534"/>
      <c r="G41" s="534"/>
      <c r="H41" s="534"/>
      <c r="I41" s="534"/>
      <c r="J41" s="534"/>
      <c r="K41" s="534"/>
      <c r="L41" s="534"/>
      <c r="M41" s="534"/>
      <c r="N41" s="534"/>
      <c r="O41" s="534"/>
      <c r="P41" s="534"/>
      <c r="Q41" s="534"/>
      <c r="R41" s="535"/>
      <c r="S41" s="3"/>
      <c r="U41" s="542"/>
      <c r="V41" s="1285"/>
      <c r="W41" s="542"/>
    </row>
    <row r="42" spans="1:23" x14ac:dyDescent="0.25">
      <c r="A42" s="3"/>
      <c r="B42" s="533"/>
      <c r="C42" s="534"/>
      <c r="D42" s="534"/>
      <c r="E42" s="534"/>
      <c r="F42" s="534"/>
      <c r="G42" s="534"/>
      <c r="H42" s="534"/>
      <c r="I42" s="534"/>
      <c r="J42" s="534"/>
      <c r="K42" s="534"/>
      <c r="L42" s="534"/>
      <c r="M42" s="534"/>
      <c r="N42" s="534"/>
      <c r="O42" s="534"/>
      <c r="P42" s="534"/>
      <c r="Q42" s="534"/>
      <c r="R42" s="535"/>
      <c r="S42" s="3"/>
      <c r="U42" s="542"/>
      <c r="V42" s="1285"/>
      <c r="W42" s="542"/>
    </row>
    <row r="43" spans="1:23" x14ac:dyDescent="0.25">
      <c r="A43" s="3"/>
      <c r="B43" s="533"/>
      <c r="C43" s="534"/>
      <c r="D43" s="534"/>
      <c r="E43" s="534"/>
      <c r="F43" s="534"/>
      <c r="G43" s="534"/>
      <c r="H43" s="534"/>
      <c r="I43" s="534"/>
      <c r="J43" s="534"/>
      <c r="K43" s="534"/>
      <c r="L43" s="534"/>
      <c r="M43" s="534"/>
      <c r="N43" s="534"/>
      <c r="O43" s="534"/>
      <c r="P43" s="534"/>
      <c r="Q43" s="534"/>
      <c r="R43" s="535"/>
      <c r="S43" s="3"/>
      <c r="U43" s="542"/>
      <c r="V43" s="1285"/>
      <c r="W43" s="542"/>
    </row>
    <row r="44" spans="1:23" x14ac:dyDescent="0.25">
      <c r="A44" s="3"/>
      <c r="B44" s="533"/>
      <c r="C44" s="534"/>
      <c r="D44" s="534"/>
      <c r="E44" s="534"/>
      <c r="F44" s="534"/>
      <c r="G44" s="534"/>
      <c r="H44" s="534"/>
      <c r="I44" s="534"/>
      <c r="J44" s="534"/>
      <c r="K44" s="534"/>
      <c r="L44" s="534"/>
      <c r="M44" s="534"/>
      <c r="N44" s="534"/>
      <c r="O44" s="534"/>
      <c r="P44" s="534"/>
      <c r="Q44" s="534"/>
      <c r="R44" s="535"/>
      <c r="S44" s="3"/>
      <c r="U44" s="542"/>
      <c r="V44" s="1285"/>
      <c r="W44" s="542"/>
    </row>
    <row r="45" spans="1:23" x14ac:dyDescent="0.25">
      <c r="A45" s="3"/>
      <c r="B45" s="533"/>
      <c r="C45" s="534"/>
      <c r="D45" s="534"/>
      <c r="E45" s="534"/>
      <c r="F45" s="534"/>
      <c r="G45" s="534"/>
      <c r="H45" s="534"/>
      <c r="I45" s="534"/>
      <c r="J45" s="534"/>
      <c r="K45" s="534"/>
      <c r="L45" s="534"/>
      <c r="M45" s="534"/>
      <c r="N45" s="534"/>
      <c r="O45" s="534"/>
      <c r="P45" s="534"/>
      <c r="Q45" s="534"/>
      <c r="R45" s="535"/>
      <c r="S45" s="3"/>
      <c r="U45" s="542"/>
      <c r="V45" s="1285"/>
      <c r="W45" s="542"/>
    </row>
    <row r="46" spans="1:23" x14ac:dyDescent="0.25">
      <c r="A46" s="3"/>
      <c r="B46" s="533"/>
      <c r="C46" s="534"/>
      <c r="D46" s="534"/>
      <c r="E46" s="534"/>
      <c r="F46" s="534"/>
      <c r="G46" s="534"/>
      <c r="H46" s="534"/>
      <c r="I46" s="534"/>
      <c r="J46" s="534"/>
      <c r="K46" s="534"/>
      <c r="L46" s="534"/>
      <c r="M46" s="534"/>
      <c r="N46" s="534"/>
      <c r="O46" s="534"/>
      <c r="P46" s="534"/>
      <c r="Q46" s="534"/>
      <c r="R46" s="535"/>
      <c r="S46" s="3"/>
      <c r="U46" s="542"/>
      <c r="V46" s="1285"/>
      <c r="W46" s="542"/>
    </row>
    <row r="47" spans="1:23" x14ac:dyDescent="0.25">
      <c r="A47" s="3"/>
      <c r="B47" s="533"/>
      <c r="C47" s="534"/>
      <c r="D47" s="534"/>
      <c r="E47" s="534"/>
      <c r="F47" s="534"/>
      <c r="G47" s="534"/>
      <c r="H47" s="534"/>
      <c r="I47" s="534"/>
      <c r="J47" s="534"/>
      <c r="K47" s="534"/>
      <c r="L47" s="534"/>
      <c r="M47" s="534"/>
      <c r="N47" s="534"/>
      <c r="O47" s="534"/>
      <c r="P47" s="534"/>
      <c r="Q47" s="534"/>
      <c r="R47" s="535"/>
      <c r="S47" s="3"/>
      <c r="U47" s="542"/>
      <c r="V47" s="1285"/>
      <c r="W47" s="542"/>
    </row>
    <row r="48" spans="1:23" x14ac:dyDescent="0.25">
      <c r="A48" s="3"/>
      <c r="B48" s="533"/>
      <c r="C48" s="534"/>
      <c r="D48" s="534"/>
      <c r="E48" s="534"/>
      <c r="F48" s="534"/>
      <c r="G48" s="534"/>
      <c r="H48" s="534"/>
      <c r="I48" s="534"/>
      <c r="J48" s="534"/>
      <c r="K48" s="534"/>
      <c r="L48" s="534"/>
      <c r="M48" s="534"/>
      <c r="N48" s="534"/>
      <c r="O48" s="534"/>
      <c r="P48" s="534"/>
      <c r="Q48" s="534"/>
      <c r="R48" s="535"/>
      <c r="S48" s="3"/>
      <c r="U48" s="542"/>
      <c r="V48" s="542"/>
      <c r="W48" s="542"/>
    </row>
    <row r="49" spans="1:19" x14ac:dyDescent="0.25">
      <c r="A49" s="3"/>
      <c r="B49" s="533"/>
      <c r="C49" s="534"/>
      <c r="D49" s="534"/>
      <c r="E49" s="534"/>
      <c r="F49" s="534"/>
      <c r="G49" s="534"/>
      <c r="H49" s="534"/>
      <c r="I49" s="534"/>
      <c r="J49" s="534"/>
      <c r="K49" s="534"/>
      <c r="L49" s="534"/>
      <c r="M49" s="534"/>
      <c r="N49" s="534"/>
      <c r="O49" s="534"/>
      <c r="P49" s="534"/>
      <c r="Q49" s="534"/>
      <c r="R49" s="535"/>
      <c r="S49" s="3"/>
    </row>
    <row r="50" spans="1:19" x14ac:dyDescent="0.25">
      <c r="A50" s="3"/>
      <c r="B50" s="533"/>
      <c r="C50" s="534"/>
      <c r="D50" s="534"/>
      <c r="E50" s="534"/>
      <c r="F50" s="534"/>
      <c r="G50" s="534"/>
      <c r="H50" s="534"/>
      <c r="I50" s="534"/>
      <c r="J50" s="534"/>
      <c r="K50" s="534"/>
      <c r="L50" s="534"/>
      <c r="M50" s="534"/>
      <c r="N50" s="534"/>
      <c r="O50" s="534"/>
      <c r="P50" s="534"/>
      <c r="Q50" s="534"/>
      <c r="R50" s="535"/>
      <c r="S50" s="3"/>
    </row>
    <row r="51" spans="1:19" x14ac:dyDescent="0.25">
      <c r="A51" s="3"/>
      <c r="B51" s="533"/>
      <c r="C51" s="534"/>
      <c r="D51" s="534"/>
      <c r="E51" s="534"/>
      <c r="F51" s="534"/>
      <c r="G51" s="534"/>
      <c r="H51" s="534"/>
      <c r="I51" s="534"/>
      <c r="J51" s="534"/>
      <c r="K51" s="534"/>
      <c r="L51" s="534"/>
      <c r="M51" s="534"/>
      <c r="N51" s="534"/>
      <c r="O51" s="534"/>
      <c r="P51" s="534"/>
      <c r="Q51" s="534"/>
      <c r="R51" s="535"/>
      <c r="S51" s="3"/>
    </row>
    <row r="52" spans="1:19" x14ac:dyDescent="0.25">
      <c r="A52" s="3"/>
      <c r="B52" s="533"/>
      <c r="C52" s="534"/>
      <c r="D52" s="534"/>
      <c r="E52" s="534"/>
      <c r="F52" s="534"/>
      <c r="G52" s="534"/>
      <c r="H52" s="534"/>
      <c r="I52" s="534"/>
      <c r="J52" s="534"/>
      <c r="K52" s="534"/>
      <c r="L52" s="534"/>
      <c r="M52" s="534"/>
      <c r="N52" s="534"/>
      <c r="O52" s="534"/>
      <c r="P52" s="534"/>
      <c r="Q52" s="534"/>
      <c r="R52" s="535"/>
      <c r="S52" s="3"/>
    </row>
    <row r="53" spans="1:19" x14ac:dyDescent="0.25">
      <c r="A53" s="3"/>
      <c r="B53" s="533"/>
      <c r="C53" s="534"/>
      <c r="D53" s="534"/>
      <c r="E53" s="534"/>
      <c r="F53" s="534"/>
      <c r="G53" s="534"/>
      <c r="H53" s="534"/>
      <c r="I53" s="534"/>
      <c r="J53" s="534"/>
      <c r="K53" s="534"/>
      <c r="L53" s="534"/>
      <c r="M53" s="534"/>
      <c r="N53" s="534"/>
      <c r="O53" s="534"/>
      <c r="P53" s="534"/>
      <c r="Q53" s="534"/>
      <c r="R53" s="535"/>
      <c r="S53" s="3"/>
    </row>
    <row r="54" spans="1:19" x14ac:dyDescent="0.25">
      <c r="A54" s="3"/>
      <c r="B54" s="533"/>
      <c r="C54" s="534"/>
      <c r="D54" s="534"/>
      <c r="E54" s="534"/>
      <c r="F54" s="534"/>
      <c r="G54" s="534"/>
      <c r="H54" s="534"/>
      <c r="I54" s="534"/>
      <c r="J54" s="534"/>
      <c r="K54" s="534"/>
      <c r="L54" s="534"/>
      <c r="M54" s="534"/>
      <c r="N54" s="534"/>
      <c r="O54" s="534"/>
      <c r="P54" s="534"/>
      <c r="Q54" s="534"/>
      <c r="R54" s="535"/>
      <c r="S54" s="3"/>
    </row>
    <row r="55" spans="1:19" x14ac:dyDescent="0.25">
      <c r="A55" s="3"/>
      <c r="B55" s="533"/>
      <c r="C55" s="534"/>
      <c r="D55" s="534"/>
      <c r="E55" s="534"/>
      <c r="F55" s="534"/>
      <c r="G55" s="534"/>
      <c r="H55" s="534"/>
      <c r="I55" s="534"/>
      <c r="J55" s="534"/>
      <c r="K55" s="534"/>
      <c r="L55" s="534"/>
      <c r="M55" s="534"/>
      <c r="N55" s="534"/>
      <c r="O55" s="534"/>
      <c r="P55" s="534"/>
      <c r="Q55" s="534"/>
      <c r="R55" s="535"/>
      <c r="S55" s="3"/>
    </row>
    <row r="56" spans="1:19" x14ac:dyDescent="0.25">
      <c r="A56" s="3"/>
      <c r="B56" s="533"/>
      <c r="C56" s="534"/>
      <c r="D56" s="534"/>
      <c r="E56" s="534"/>
      <c r="F56" s="534"/>
      <c r="G56" s="534"/>
      <c r="H56" s="534"/>
      <c r="I56" s="534"/>
      <c r="J56" s="534"/>
      <c r="K56" s="534"/>
      <c r="L56" s="534"/>
      <c r="M56" s="534"/>
      <c r="N56" s="534"/>
      <c r="O56" s="534"/>
      <c r="P56" s="534"/>
      <c r="Q56" s="534"/>
      <c r="R56" s="535"/>
      <c r="S56" s="3"/>
    </row>
    <row r="57" spans="1:19" x14ac:dyDescent="0.25">
      <c r="A57" s="3"/>
      <c r="B57" s="533"/>
      <c r="C57" s="534"/>
      <c r="D57" s="534"/>
      <c r="E57" s="534"/>
      <c r="F57" s="534"/>
      <c r="G57" s="534"/>
      <c r="H57" s="534"/>
      <c r="I57" s="534"/>
      <c r="J57" s="534"/>
      <c r="K57" s="534"/>
      <c r="L57" s="534"/>
      <c r="M57" s="534"/>
      <c r="N57" s="534"/>
      <c r="O57" s="534"/>
      <c r="P57" s="534"/>
      <c r="Q57" s="534"/>
      <c r="R57" s="535"/>
      <c r="S57" s="3"/>
    </row>
    <row r="58" spans="1:19" x14ac:dyDescent="0.25">
      <c r="A58" s="3"/>
      <c r="B58" s="533"/>
      <c r="C58" s="534"/>
      <c r="D58" s="534"/>
      <c r="E58" s="534"/>
      <c r="F58" s="534"/>
      <c r="G58" s="534"/>
      <c r="H58" s="534"/>
      <c r="I58" s="534"/>
      <c r="J58" s="534"/>
      <c r="K58" s="534"/>
      <c r="L58" s="534"/>
      <c r="M58" s="534"/>
      <c r="N58" s="534"/>
      <c r="O58" s="534"/>
      <c r="P58" s="534"/>
      <c r="Q58" s="534"/>
      <c r="R58" s="535"/>
      <c r="S58" s="3"/>
    </row>
    <row r="59" spans="1:19" x14ac:dyDescent="0.25">
      <c r="A59" s="3"/>
      <c r="B59" s="533"/>
      <c r="C59" s="534"/>
      <c r="D59" s="534"/>
      <c r="E59" s="534"/>
      <c r="F59" s="534"/>
      <c r="G59" s="534"/>
      <c r="H59" s="534"/>
      <c r="I59" s="534"/>
      <c r="J59" s="534"/>
      <c r="K59" s="534"/>
      <c r="L59" s="534"/>
      <c r="M59" s="534"/>
      <c r="N59" s="534"/>
      <c r="O59" s="534"/>
      <c r="P59" s="534"/>
      <c r="Q59" s="534"/>
      <c r="R59" s="535"/>
      <c r="S59" s="3"/>
    </row>
    <row r="60" spans="1:19" x14ac:dyDescent="0.25">
      <c r="A60" s="3"/>
      <c r="B60" s="533"/>
      <c r="C60" s="534"/>
      <c r="D60" s="534"/>
      <c r="E60" s="534"/>
      <c r="F60" s="534"/>
      <c r="G60" s="534"/>
      <c r="H60" s="534"/>
      <c r="I60" s="534"/>
      <c r="J60" s="534"/>
      <c r="K60" s="534"/>
      <c r="L60" s="534"/>
      <c r="M60" s="534"/>
      <c r="N60" s="534"/>
      <c r="O60" s="534"/>
      <c r="P60" s="534"/>
      <c r="Q60" s="534"/>
      <c r="R60" s="535"/>
      <c r="S60" s="3"/>
    </row>
    <row r="61" spans="1:19" x14ac:dyDescent="0.25">
      <c r="A61" s="3"/>
      <c r="B61" s="533"/>
      <c r="C61" s="534"/>
      <c r="D61" s="534"/>
      <c r="E61" s="534"/>
      <c r="F61" s="534"/>
      <c r="G61" s="534"/>
      <c r="H61" s="534"/>
      <c r="I61" s="534"/>
      <c r="J61" s="534"/>
      <c r="K61" s="534"/>
      <c r="L61" s="534"/>
      <c r="M61" s="534"/>
      <c r="N61" s="534"/>
      <c r="O61" s="534"/>
      <c r="P61" s="534"/>
      <c r="Q61" s="534"/>
      <c r="R61" s="535"/>
      <c r="S61" s="3"/>
    </row>
    <row r="62" spans="1:19" x14ac:dyDescent="0.25">
      <c r="A62" s="3"/>
      <c r="B62" s="533"/>
      <c r="C62" s="534"/>
      <c r="D62" s="534"/>
      <c r="E62" s="534"/>
      <c r="F62" s="534"/>
      <c r="G62" s="534"/>
      <c r="H62" s="534"/>
      <c r="I62" s="534"/>
      <c r="J62" s="534"/>
      <c r="K62" s="534"/>
      <c r="L62" s="534"/>
      <c r="M62" s="534"/>
      <c r="N62" s="534"/>
      <c r="O62" s="534"/>
      <c r="P62" s="534"/>
      <c r="Q62" s="534"/>
      <c r="R62" s="535"/>
      <c r="S62" s="3"/>
    </row>
    <row r="63" spans="1:19" x14ac:dyDescent="0.25">
      <c r="A63" s="3"/>
      <c r="B63" s="533"/>
      <c r="C63" s="534"/>
      <c r="D63" s="534"/>
      <c r="E63" s="534"/>
      <c r="F63" s="534"/>
      <c r="G63" s="534"/>
      <c r="H63" s="534"/>
      <c r="I63" s="534"/>
      <c r="J63" s="534"/>
      <c r="K63" s="534"/>
      <c r="L63" s="534"/>
      <c r="M63" s="534"/>
      <c r="N63" s="534"/>
      <c r="O63" s="534"/>
      <c r="P63" s="534"/>
      <c r="Q63" s="534"/>
      <c r="R63" s="535"/>
      <c r="S63" s="3"/>
    </row>
    <row r="64" spans="1:19" x14ac:dyDescent="0.25">
      <c r="A64" s="3"/>
      <c r="B64" s="533"/>
      <c r="C64" s="534"/>
      <c r="D64" s="534"/>
      <c r="E64" s="534"/>
      <c r="F64" s="534"/>
      <c r="G64" s="534"/>
      <c r="H64" s="534"/>
      <c r="I64" s="534"/>
      <c r="J64" s="534"/>
      <c r="K64" s="534"/>
      <c r="L64" s="534"/>
      <c r="M64" s="534"/>
      <c r="N64" s="534"/>
      <c r="O64" s="534"/>
      <c r="P64" s="534"/>
      <c r="Q64" s="534"/>
      <c r="R64" s="535"/>
      <c r="S64" s="3"/>
    </row>
    <row r="65" spans="1:19" x14ac:dyDescent="0.25">
      <c r="A65" s="3"/>
      <c r="B65" s="533"/>
      <c r="C65" s="534"/>
      <c r="D65" s="534"/>
      <c r="E65" s="534"/>
      <c r="F65" s="534"/>
      <c r="G65" s="534"/>
      <c r="H65" s="534"/>
      <c r="I65" s="534"/>
      <c r="J65" s="534"/>
      <c r="K65" s="534"/>
      <c r="L65" s="534"/>
      <c r="M65" s="534"/>
      <c r="N65" s="534"/>
      <c r="O65" s="534"/>
      <c r="P65" s="534"/>
      <c r="Q65" s="534"/>
      <c r="R65" s="535"/>
      <c r="S65" s="3"/>
    </row>
    <row r="66" spans="1:19" x14ac:dyDescent="0.25">
      <c r="A66" s="3"/>
      <c r="B66" s="533"/>
      <c r="C66" s="534"/>
      <c r="D66" s="534"/>
      <c r="E66" s="534"/>
      <c r="F66" s="534"/>
      <c r="G66" s="534"/>
      <c r="H66" s="534"/>
      <c r="I66" s="534"/>
      <c r="J66" s="534"/>
      <c r="K66" s="534"/>
      <c r="L66" s="534"/>
      <c r="M66" s="534"/>
      <c r="N66" s="534"/>
      <c r="O66" s="534"/>
      <c r="P66" s="534"/>
      <c r="Q66" s="534"/>
      <c r="R66" s="535"/>
      <c r="S66" s="3"/>
    </row>
    <row r="67" spans="1:19" x14ac:dyDescent="0.25">
      <c r="A67" s="3"/>
      <c r="B67" s="533"/>
      <c r="C67" s="534"/>
      <c r="D67" s="534"/>
      <c r="E67" s="534"/>
      <c r="F67" s="534"/>
      <c r="G67" s="534"/>
      <c r="H67" s="534"/>
      <c r="I67" s="534"/>
      <c r="J67" s="534"/>
      <c r="K67" s="534"/>
      <c r="L67" s="534"/>
      <c r="M67" s="534"/>
      <c r="N67" s="534"/>
      <c r="O67" s="534"/>
      <c r="P67" s="534"/>
      <c r="Q67" s="534"/>
      <c r="R67" s="535"/>
      <c r="S67" s="3"/>
    </row>
    <row r="68" spans="1:19" x14ac:dyDescent="0.25">
      <c r="A68" s="3"/>
      <c r="B68" s="533"/>
      <c r="C68" s="534"/>
      <c r="D68" s="534"/>
      <c r="E68" s="534"/>
      <c r="F68" s="534"/>
      <c r="G68" s="534"/>
      <c r="H68" s="534"/>
      <c r="I68" s="534"/>
      <c r="J68" s="534"/>
      <c r="K68" s="534"/>
      <c r="L68" s="534"/>
      <c r="M68" s="534"/>
      <c r="N68" s="534"/>
      <c r="O68" s="534"/>
      <c r="P68" s="534"/>
      <c r="Q68" s="534"/>
      <c r="R68" s="535"/>
      <c r="S68" s="3"/>
    </row>
    <row r="69" spans="1:19" x14ac:dyDescent="0.25">
      <c r="A69" s="3"/>
      <c r="B69" s="533"/>
      <c r="C69" s="534"/>
      <c r="D69" s="534"/>
      <c r="E69" s="534"/>
      <c r="F69" s="534"/>
      <c r="G69" s="534"/>
      <c r="H69" s="534"/>
      <c r="I69" s="534"/>
      <c r="J69" s="534"/>
      <c r="K69" s="534"/>
      <c r="L69" s="534"/>
      <c r="M69" s="534"/>
      <c r="N69" s="534"/>
      <c r="O69" s="534"/>
      <c r="P69" s="534"/>
      <c r="Q69" s="534"/>
      <c r="R69" s="535"/>
      <c r="S69" s="3"/>
    </row>
    <row r="70" spans="1:19" x14ac:dyDescent="0.25">
      <c r="A70" s="3"/>
      <c r="B70" s="533"/>
      <c r="C70" s="534"/>
      <c r="D70" s="534"/>
      <c r="E70" s="534"/>
      <c r="F70" s="534"/>
      <c r="G70" s="534"/>
      <c r="H70" s="534"/>
      <c r="I70" s="534"/>
      <c r="J70" s="534"/>
      <c r="K70" s="534"/>
      <c r="L70" s="534"/>
      <c r="M70" s="534"/>
      <c r="N70" s="534"/>
      <c r="O70" s="534"/>
      <c r="P70" s="534"/>
      <c r="Q70" s="534"/>
      <c r="R70" s="535"/>
      <c r="S70" s="3"/>
    </row>
    <row r="71" spans="1:19" x14ac:dyDescent="0.25">
      <c r="A71" s="3"/>
      <c r="B71" s="533"/>
      <c r="C71" s="534"/>
      <c r="D71" s="534"/>
      <c r="E71" s="534"/>
      <c r="F71" s="534"/>
      <c r="G71" s="534"/>
      <c r="H71" s="534"/>
      <c r="I71" s="534"/>
      <c r="J71" s="534"/>
      <c r="K71" s="534"/>
      <c r="L71" s="534"/>
      <c r="M71" s="534"/>
      <c r="N71" s="534"/>
      <c r="O71" s="534"/>
      <c r="P71" s="534"/>
      <c r="Q71" s="534"/>
      <c r="R71" s="535"/>
      <c r="S71" s="3"/>
    </row>
    <row r="72" spans="1:19" x14ac:dyDescent="0.25">
      <c r="A72" s="3"/>
      <c r="B72" s="533"/>
      <c r="C72" s="534"/>
      <c r="D72" s="534"/>
      <c r="E72" s="534"/>
      <c r="F72" s="534"/>
      <c r="G72" s="534"/>
      <c r="H72" s="534"/>
      <c r="I72" s="534"/>
      <c r="J72" s="534"/>
      <c r="K72" s="534"/>
      <c r="L72" s="534"/>
      <c r="M72" s="534"/>
      <c r="N72" s="534"/>
      <c r="O72" s="534"/>
      <c r="P72" s="534"/>
      <c r="Q72" s="534"/>
      <c r="R72" s="535"/>
      <c r="S72" s="3"/>
    </row>
    <row r="73" spans="1:19" x14ac:dyDescent="0.25">
      <c r="A73" s="3"/>
      <c r="B73" s="533"/>
      <c r="C73" s="534"/>
      <c r="D73" s="534"/>
      <c r="E73" s="534"/>
      <c r="F73" s="534"/>
      <c r="G73" s="534"/>
      <c r="H73" s="534"/>
      <c r="I73" s="534"/>
      <c r="J73" s="534"/>
      <c r="K73" s="534"/>
      <c r="L73" s="534"/>
      <c r="M73" s="534"/>
      <c r="N73" s="534"/>
      <c r="O73" s="534"/>
      <c r="P73" s="534"/>
      <c r="Q73" s="534"/>
      <c r="R73" s="535"/>
      <c r="S73" s="3"/>
    </row>
    <row r="74" spans="1:19" x14ac:dyDescent="0.25">
      <c r="A74" s="3"/>
      <c r="B74" s="533"/>
      <c r="C74" s="534"/>
      <c r="D74" s="534"/>
      <c r="E74" s="534"/>
      <c r="F74" s="534"/>
      <c r="G74" s="534"/>
      <c r="H74" s="534"/>
      <c r="I74" s="534"/>
      <c r="J74" s="534"/>
      <c r="K74" s="534"/>
      <c r="L74" s="534"/>
      <c r="M74" s="534"/>
      <c r="N74" s="534"/>
      <c r="O74" s="534"/>
      <c r="P74" s="534"/>
      <c r="Q74" s="534"/>
      <c r="R74" s="535"/>
      <c r="S74" s="3"/>
    </row>
    <row r="75" spans="1:19" x14ac:dyDescent="0.25">
      <c r="A75" s="3"/>
      <c r="B75" s="533"/>
      <c r="C75" s="534"/>
      <c r="D75" s="534"/>
      <c r="E75" s="534"/>
      <c r="F75" s="534"/>
      <c r="G75" s="534"/>
      <c r="H75" s="534"/>
      <c r="I75" s="534"/>
      <c r="J75" s="534"/>
      <c r="K75" s="534"/>
      <c r="L75" s="534"/>
      <c r="M75" s="534"/>
      <c r="N75" s="534"/>
      <c r="O75" s="534"/>
      <c r="P75" s="534"/>
      <c r="Q75" s="534"/>
      <c r="R75" s="535"/>
      <c r="S75" s="3"/>
    </row>
    <row r="76" spans="1:19" x14ac:dyDescent="0.25">
      <c r="A76" s="3"/>
      <c r="B76" s="533"/>
      <c r="C76" s="534"/>
      <c r="D76" s="534"/>
      <c r="E76" s="534"/>
      <c r="F76" s="534"/>
      <c r="G76" s="534"/>
      <c r="H76" s="534"/>
      <c r="I76" s="534"/>
      <c r="J76" s="534"/>
      <c r="K76" s="534"/>
      <c r="L76" s="534"/>
      <c r="M76" s="534"/>
      <c r="N76" s="534"/>
      <c r="O76" s="534"/>
      <c r="P76" s="534"/>
      <c r="Q76" s="534"/>
      <c r="R76" s="535"/>
      <c r="S76" s="3"/>
    </row>
    <row r="77" spans="1:19" x14ac:dyDescent="0.25">
      <c r="A77" s="3"/>
      <c r="B77" s="533"/>
      <c r="C77" s="534"/>
      <c r="D77" s="534"/>
      <c r="E77" s="534"/>
      <c r="F77" s="534"/>
      <c r="G77" s="534"/>
      <c r="H77" s="534"/>
      <c r="I77" s="534"/>
      <c r="J77" s="534"/>
      <c r="K77" s="534"/>
      <c r="L77" s="534"/>
      <c r="M77" s="534"/>
      <c r="N77" s="534"/>
      <c r="O77" s="534"/>
      <c r="P77" s="534"/>
      <c r="Q77" s="534"/>
      <c r="R77" s="535"/>
      <c r="S77" s="3"/>
    </row>
    <row r="78" spans="1:19" x14ac:dyDescent="0.25">
      <c r="A78" s="3"/>
      <c r="B78" s="533"/>
      <c r="C78" s="534"/>
      <c r="D78" s="534"/>
      <c r="E78" s="534"/>
      <c r="F78" s="534"/>
      <c r="G78" s="534"/>
      <c r="H78" s="534"/>
      <c r="I78" s="534"/>
      <c r="J78" s="534"/>
      <c r="K78" s="534"/>
      <c r="L78" s="534"/>
      <c r="M78" s="534"/>
      <c r="N78" s="534"/>
      <c r="O78" s="534"/>
      <c r="P78" s="534"/>
      <c r="Q78" s="534"/>
      <c r="R78" s="535"/>
      <c r="S78" s="3"/>
    </row>
    <row r="79" spans="1:19" x14ac:dyDescent="0.25">
      <c r="A79" s="3"/>
      <c r="B79" s="533"/>
      <c r="C79" s="534"/>
      <c r="D79" s="534"/>
      <c r="E79" s="534"/>
      <c r="F79" s="534"/>
      <c r="G79" s="534"/>
      <c r="H79" s="534"/>
      <c r="I79" s="534"/>
      <c r="J79" s="534"/>
      <c r="K79" s="534"/>
      <c r="L79" s="534"/>
      <c r="M79" s="534"/>
      <c r="N79" s="534"/>
      <c r="O79" s="534"/>
      <c r="P79" s="534"/>
      <c r="Q79" s="534"/>
      <c r="R79" s="535"/>
      <c r="S79" s="3"/>
    </row>
    <row r="80" spans="1:19" x14ac:dyDescent="0.25">
      <c r="A80" s="3"/>
      <c r="B80" s="533"/>
      <c r="C80" s="534"/>
      <c r="D80" s="534"/>
      <c r="E80" s="534"/>
      <c r="F80" s="534"/>
      <c r="G80" s="534"/>
      <c r="H80" s="534"/>
      <c r="I80" s="534"/>
      <c r="J80" s="534"/>
      <c r="K80" s="534"/>
      <c r="L80" s="534"/>
      <c r="M80" s="534"/>
      <c r="N80" s="534"/>
      <c r="O80" s="534"/>
      <c r="P80" s="534"/>
      <c r="Q80" s="534"/>
      <c r="R80" s="535"/>
      <c r="S80" s="3"/>
    </row>
    <row r="81" spans="1:19" x14ac:dyDescent="0.25">
      <c r="A81" s="3"/>
      <c r="B81" s="533"/>
      <c r="C81" s="534"/>
      <c r="D81" s="534"/>
      <c r="E81" s="534"/>
      <c r="F81" s="534"/>
      <c r="G81" s="534"/>
      <c r="H81" s="534"/>
      <c r="I81" s="534"/>
      <c r="J81" s="534"/>
      <c r="K81" s="534"/>
      <c r="L81" s="534"/>
      <c r="M81" s="534"/>
      <c r="N81" s="534"/>
      <c r="O81" s="534"/>
      <c r="P81" s="534"/>
      <c r="Q81" s="534"/>
      <c r="R81" s="535"/>
      <c r="S81" s="3"/>
    </row>
    <row r="82" spans="1:19" x14ac:dyDescent="0.25">
      <c r="A82" s="3"/>
      <c r="B82" s="533"/>
      <c r="C82" s="534"/>
      <c r="D82" s="534"/>
      <c r="E82" s="534"/>
      <c r="F82" s="534"/>
      <c r="G82" s="534"/>
      <c r="H82" s="534"/>
      <c r="I82" s="534"/>
      <c r="J82" s="534"/>
      <c r="K82" s="534"/>
      <c r="L82" s="534"/>
      <c r="M82" s="534"/>
      <c r="N82" s="534"/>
      <c r="O82" s="534"/>
      <c r="P82" s="534"/>
      <c r="Q82" s="534"/>
      <c r="R82" s="535"/>
      <c r="S82" s="3"/>
    </row>
    <row r="83" spans="1:19" x14ac:dyDescent="0.25">
      <c r="A83" s="3"/>
      <c r="B83" s="533"/>
      <c r="C83" s="534"/>
      <c r="D83" s="534"/>
      <c r="E83" s="534"/>
      <c r="F83" s="534"/>
      <c r="G83" s="534"/>
      <c r="H83" s="534"/>
      <c r="I83" s="534"/>
      <c r="J83" s="534"/>
      <c r="K83" s="534"/>
      <c r="L83" s="534"/>
      <c r="M83" s="534"/>
      <c r="N83" s="534"/>
      <c r="O83" s="534"/>
      <c r="P83" s="534"/>
      <c r="Q83" s="534"/>
      <c r="R83" s="535"/>
      <c r="S83" s="3"/>
    </row>
    <row r="84" spans="1:19" x14ac:dyDescent="0.25">
      <c r="A84" s="3"/>
      <c r="B84" s="533"/>
      <c r="C84" s="534"/>
      <c r="D84" s="534"/>
      <c r="E84" s="534"/>
      <c r="F84" s="534"/>
      <c r="G84" s="534"/>
      <c r="H84" s="534"/>
      <c r="I84" s="534"/>
      <c r="J84" s="534"/>
      <c r="K84" s="534"/>
      <c r="L84" s="534"/>
      <c r="M84" s="534"/>
      <c r="N84" s="534"/>
      <c r="O84" s="534"/>
      <c r="P84" s="534"/>
      <c r="Q84" s="534"/>
      <c r="R84" s="535"/>
      <c r="S84" s="3"/>
    </row>
    <row r="85" spans="1:19" x14ac:dyDescent="0.25">
      <c r="A85" s="3"/>
      <c r="B85" s="536"/>
      <c r="C85" s="537"/>
      <c r="D85" s="537"/>
      <c r="E85" s="537"/>
      <c r="F85" s="537"/>
      <c r="G85" s="537"/>
      <c r="H85" s="537"/>
      <c r="I85" s="537"/>
      <c r="J85" s="537"/>
      <c r="K85" s="537"/>
      <c r="L85" s="537"/>
      <c r="M85" s="537"/>
      <c r="N85" s="537"/>
      <c r="O85" s="537"/>
      <c r="P85" s="537"/>
      <c r="Q85" s="537"/>
      <c r="R85" s="538"/>
      <c r="S85" s="3"/>
    </row>
    <row r="86" spans="1:19" x14ac:dyDescent="0.25">
      <c r="A86" s="3"/>
      <c r="B86" s="3"/>
      <c r="C86" s="3"/>
      <c r="D86" s="3"/>
      <c r="E86" s="3"/>
      <c r="F86" s="3"/>
      <c r="G86" s="3"/>
      <c r="H86" s="3"/>
      <c r="I86" s="3"/>
      <c r="J86" s="3"/>
      <c r="K86" s="3"/>
      <c r="L86" s="3"/>
      <c r="M86" s="3"/>
      <c r="N86" s="3"/>
      <c r="O86" s="3"/>
      <c r="P86" s="3"/>
      <c r="Q86" s="3"/>
      <c r="R86" s="3"/>
      <c r="S86" s="3"/>
    </row>
  </sheetData>
  <sheetProtection sheet="1" formatCells="0" formatColumns="0" formatRows="0"/>
  <mergeCells count="1">
    <mergeCell ref="V4:V4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F3423-9C4B-4F39-B143-4C91AE8FD0F9}">
  <sheetPr codeName="Sheet26">
    <tabColor theme="7" tint="0.59999389629810485"/>
  </sheetPr>
  <dimension ref="A1:M86"/>
  <sheetViews>
    <sheetView topLeftCell="A2" zoomScale="80" zoomScaleNormal="80" workbookViewId="0">
      <selection activeCell="I26" sqref="I26"/>
    </sheetView>
  </sheetViews>
  <sheetFormatPr defaultRowHeight="13.8" x14ac:dyDescent="0.25"/>
  <cols>
    <col min="1" max="1" width="2.453125" customWidth="1"/>
    <col min="2" max="2" width="3.26953125" customWidth="1"/>
    <col min="3" max="3" width="8.54296875" customWidth="1"/>
    <col min="4" max="4" width="10.90625" customWidth="1"/>
    <col min="5" max="5" width="74.6328125" customWidth="1"/>
    <col min="6" max="6" width="11.36328125" customWidth="1"/>
    <col min="7" max="7" width="13.90625" style="859" customWidth="1"/>
    <col min="8" max="8" width="15.1796875" customWidth="1"/>
    <col min="9" max="9" width="22.7265625" customWidth="1"/>
    <col min="10" max="10" width="22.1796875" customWidth="1"/>
    <col min="11" max="11" width="29.26953125" customWidth="1"/>
    <col min="13" max="13" width="3.1796875" customWidth="1"/>
  </cols>
  <sheetData>
    <row r="1" spans="1:13" ht="14.4" thickBot="1" x14ac:dyDescent="0.3">
      <c r="A1" s="134"/>
      <c r="B1" s="134"/>
      <c r="C1" s="134"/>
      <c r="D1" s="134"/>
      <c r="E1" s="134"/>
      <c r="F1" s="250"/>
      <c r="G1" s="250"/>
      <c r="H1" s="249"/>
      <c r="I1" s="249"/>
      <c r="J1" s="249"/>
      <c r="K1" s="249"/>
      <c r="L1" s="134"/>
      <c r="M1" s="134"/>
    </row>
    <row r="2" spans="1:13" x14ac:dyDescent="0.25">
      <c r="A2" s="251"/>
      <c r="B2" s="1072"/>
      <c r="C2" s="1073"/>
      <c r="D2" s="1074"/>
      <c r="E2" s="1075"/>
      <c r="F2" s="1076"/>
      <c r="G2" s="1337"/>
      <c r="H2" s="1077"/>
      <c r="I2" s="1077"/>
      <c r="J2" s="1077"/>
      <c r="K2" s="1077"/>
      <c r="L2" s="1078"/>
      <c r="M2" s="251"/>
    </row>
    <row r="3" spans="1:13" x14ac:dyDescent="0.25">
      <c r="A3" s="251"/>
      <c r="B3" s="1079"/>
      <c r="C3" s="755"/>
      <c r="D3" s="756"/>
      <c r="E3" s="757"/>
      <c r="F3" s="758"/>
      <c r="G3" s="1338"/>
      <c r="H3" s="760"/>
      <c r="I3" s="761" t="str">
        <f>IF(VLOOKUP("GEN-SEC",Languages!$A:$D,1,TRUE)="GEN-SEC",VLOOKUP("GEN-SEC",Languages!$A:$D,Summary!$C$7,TRUE),NA())</f>
        <v>Tiedon luokittelu</v>
      </c>
      <c r="J3" s="762"/>
      <c r="K3" s="759"/>
      <c r="L3" s="1016"/>
      <c r="M3" s="251"/>
    </row>
    <row r="4" spans="1:13" ht="19.8" x14ac:dyDescent="0.3">
      <c r="A4" s="273"/>
      <c r="B4" s="1080"/>
      <c r="C4" s="765" t="s">
        <v>3519</v>
      </c>
      <c r="D4" s="766"/>
      <c r="E4" s="767"/>
      <c r="F4" s="768"/>
      <c r="G4" s="1339"/>
      <c r="H4" s="770"/>
      <c r="I4" s="816"/>
      <c r="J4" s="771"/>
      <c r="K4" s="759"/>
      <c r="L4" s="1016"/>
      <c r="M4" s="251"/>
    </row>
    <row r="5" spans="1:13" x14ac:dyDescent="0.25">
      <c r="A5" s="177"/>
      <c r="B5" s="1081"/>
      <c r="C5" s="773"/>
      <c r="D5" s="774"/>
      <c r="E5" s="774"/>
      <c r="F5" s="770"/>
      <c r="G5" s="770"/>
      <c r="H5" s="534"/>
      <c r="I5" s="771"/>
      <c r="J5" s="771"/>
      <c r="K5" s="759"/>
      <c r="L5" s="1016"/>
      <c r="M5" s="251"/>
    </row>
    <row r="6" spans="1:13" ht="84.6" customHeight="1" x14ac:dyDescent="0.25">
      <c r="A6" s="177"/>
      <c r="B6" s="1081"/>
      <c r="C6" s="1289" t="s">
        <v>3583</v>
      </c>
      <c r="D6" s="1290"/>
      <c r="E6" s="1290"/>
      <c r="F6" s="1290"/>
      <c r="G6" s="1290"/>
      <c r="H6" s="1290"/>
      <c r="I6" s="1290"/>
      <c r="J6" s="1290"/>
      <c r="K6" s="1291"/>
      <c r="L6" s="1016"/>
      <c r="M6" s="251"/>
    </row>
    <row r="7" spans="1:13" ht="14.4" x14ac:dyDescent="0.25">
      <c r="A7" s="177"/>
      <c r="B7" s="1081"/>
      <c r="C7" s="775"/>
      <c r="D7" s="776"/>
      <c r="E7" s="777"/>
      <c r="F7" s="778"/>
      <c r="G7" s="778"/>
      <c r="H7" s="780"/>
      <c r="I7" s="781" t="str">
        <f>IF(VLOOKUP("KM110",Languages!$A:$D,1,TRUE)="KM110",VLOOKUP("KM110",Languages!$A:$D,Summary!$C$7,TRUE),NA())</f>
        <v>Päivämäärä</v>
      </c>
      <c r="J7" s="782"/>
      <c r="K7" s="759"/>
      <c r="L7" s="1016"/>
      <c r="M7" s="251"/>
    </row>
    <row r="8" spans="1:13" ht="14.4" customHeight="1" x14ac:dyDescent="0.25">
      <c r="A8" s="177"/>
      <c r="B8" s="1081"/>
      <c r="C8" s="1300" t="s">
        <v>3704</v>
      </c>
      <c r="D8" s="1301"/>
      <c r="E8" s="1301"/>
      <c r="F8" s="1301"/>
      <c r="G8" s="1302"/>
      <c r="H8" s="780"/>
      <c r="I8" s="1292"/>
      <c r="J8" s="1293"/>
      <c r="K8" s="759"/>
      <c r="L8" s="1016"/>
      <c r="M8" s="251"/>
    </row>
    <row r="9" spans="1:13" ht="14.4" customHeight="1" x14ac:dyDescent="0.25">
      <c r="A9" s="177"/>
      <c r="B9" s="1081"/>
      <c r="C9" s="1303"/>
      <c r="D9" s="1304"/>
      <c r="E9" s="1304"/>
      <c r="F9" s="1304"/>
      <c r="G9" s="1305"/>
      <c r="H9" s="780"/>
      <c r="I9" s="781" t="str">
        <f>IF(VLOOKUP("KM111",Languages!$A:$D,1,TRUE)="KM111",VLOOKUP("KM111",Languages!$A:$D,Summary!$C$7,TRUE),NA())</f>
        <v>Osallistujat</v>
      </c>
      <c r="J9" s="782"/>
      <c r="K9" s="759"/>
      <c r="L9" s="1016"/>
      <c r="M9" s="251"/>
    </row>
    <row r="10" spans="1:13" ht="14.4" customHeight="1" x14ac:dyDescent="0.25">
      <c r="A10" s="177"/>
      <c r="B10" s="1081"/>
      <c r="C10" s="1303"/>
      <c r="D10" s="1304"/>
      <c r="E10" s="1304"/>
      <c r="F10" s="1304"/>
      <c r="G10" s="1305"/>
      <c r="H10" s="780"/>
      <c r="I10" s="1294"/>
      <c r="J10" s="1295"/>
      <c r="K10" s="759"/>
      <c r="L10" s="1016"/>
      <c r="M10" s="251"/>
    </row>
    <row r="11" spans="1:13" ht="14.4" customHeight="1" x14ac:dyDescent="0.25">
      <c r="A11" s="177"/>
      <c r="B11" s="1081"/>
      <c r="C11" s="1306"/>
      <c r="D11" s="1307"/>
      <c r="E11" s="1307"/>
      <c r="F11" s="1307"/>
      <c r="G11" s="1308"/>
      <c r="H11" s="780"/>
      <c r="I11" s="1296"/>
      <c r="J11" s="1297"/>
      <c r="K11" s="759"/>
      <c r="L11" s="1016"/>
      <c r="M11" s="251"/>
    </row>
    <row r="12" spans="1:13" x14ac:dyDescent="0.25">
      <c r="A12" s="165"/>
      <c r="B12" s="1015"/>
      <c r="C12" s="783"/>
      <c r="D12" s="783"/>
      <c r="E12" s="783"/>
      <c r="F12" s="784"/>
      <c r="G12" s="1340"/>
      <c r="H12" s="784"/>
      <c r="I12" s="784"/>
      <c r="J12" s="784"/>
      <c r="K12" s="784"/>
      <c r="L12" s="1016"/>
      <c r="M12" s="251"/>
    </row>
    <row r="13" spans="1:13" x14ac:dyDescent="0.25">
      <c r="A13" s="262"/>
      <c r="B13" s="1082"/>
      <c r="C13" s="1298"/>
      <c r="D13" s="1298"/>
      <c r="E13" s="1298"/>
      <c r="F13" s="1298"/>
      <c r="G13" s="1298"/>
      <c r="H13" s="1298"/>
      <c r="I13" s="1298"/>
      <c r="J13" s="1298"/>
      <c r="K13" s="1298"/>
      <c r="L13" s="1016"/>
      <c r="M13" s="251"/>
    </row>
    <row r="14" spans="1:13" ht="14.4" thickBot="1" x14ac:dyDescent="0.3">
      <c r="A14" s="165"/>
      <c r="B14" s="1015"/>
      <c r="C14" s="786"/>
      <c r="D14" s="786"/>
      <c r="E14" s="786"/>
      <c r="F14" s="787"/>
      <c r="G14" s="1341"/>
      <c r="H14" s="787"/>
      <c r="I14" s="787"/>
      <c r="J14" s="787"/>
      <c r="K14" s="787"/>
      <c r="L14" s="1016"/>
      <c r="M14" s="251"/>
    </row>
    <row r="15" spans="1:13" x14ac:dyDescent="0.25">
      <c r="A15" s="262"/>
      <c r="B15" s="1082"/>
      <c r="C15" s="1299"/>
      <c r="D15" s="1299"/>
      <c r="E15" s="1299"/>
      <c r="F15" s="1299"/>
      <c r="G15" s="1299"/>
      <c r="H15" s="1299"/>
      <c r="I15" s="1299"/>
      <c r="J15" s="1299"/>
      <c r="K15" s="1299"/>
      <c r="L15" s="1016"/>
      <c r="M15" s="251"/>
    </row>
    <row r="16" spans="1:13" x14ac:dyDescent="0.25">
      <c r="A16" s="165"/>
      <c r="B16" s="1015"/>
      <c r="C16" s="783"/>
      <c r="D16" s="783"/>
      <c r="E16" s="783"/>
      <c r="F16" s="788"/>
      <c r="G16" s="1342"/>
      <c r="H16" s="788"/>
      <c r="I16" s="788"/>
      <c r="J16" s="788"/>
      <c r="K16" s="788"/>
      <c r="L16" s="1016"/>
      <c r="M16" s="251"/>
    </row>
    <row r="17" spans="1:13" x14ac:dyDescent="0.25">
      <c r="A17" s="271"/>
      <c r="B17" s="1083"/>
      <c r="C17" s="1298"/>
      <c r="D17" s="1298"/>
      <c r="E17" s="1298"/>
      <c r="F17" s="1298"/>
      <c r="G17" s="1298"/>
      <c r="H17" s="1298"/>
      <c r="I17" s="1298"/>
      <c r="J17" s="1298"/>
      <c r="K17" s="1298"/>
      <c r="L17" s="1016"/>
      <c r="M17" s="251"/>
    </row>
    <row r="18" spans="1:13" ht="22.8" x14ac:dyDescent="0.25">
      <c r="A18" s="271"/>
      <c r="B18" s="1083"/>
      <c r="C18" s="790"/>
      <c r="D18" s="790"/>
      <c r="E18" s="790"/>
      <c r="F18" s="790"/>
      <c r="G18" s="544" t="s">
        <v>1881</v>
      </c>
      <c r="H18" s="545" t="str">
        <f>Parameters!$B$18</f>
        <v xml:space="preserve">0 - Vastaus puuttuu </v>
      </c>
      <c r="I18" s="546" t="str">
        <f>Parameters!$B$19</f>
        <v>1 - Ei toteutettu tai ei tietoa</v>
      </c>
      <c r="J18" s="547" t="str">
        <f>Parameters!$B$20</f>
        <v>2 - Osittain toteutettu</v>
      </c>
      <c r="K18" s="548" t="str">
        <f>Parameters!$B$21</f>
        <v>3 - Enimmäkseen  toteutettu</v>
      </c>
      <c r="L18" s="1084" t="str">
        <f>Parameters!$B$22</f>
        <v>4 - Täysin toteutettu</v>
      </c>
      <c r="M18" s="251"/>
    </row>
    <row r="19" spans="1:13" x14ac:dyDescent="0.25">
      <c r="A19" s="271"/>
      <c r="B19" s="1085"/>
      <c r="C19" s="792"/>
      <c r="D19" s="792"/>
      <c r="E19" s="792"/>
      <c r="F19" s="792"/>
      <c r="G19" s="1056"/>
      <c r="H19" s="792"/>
      <c r="I19" s="792"/>
      <c r="J19" s="792"/>
      <c r="K19" s="792"/>
      <c r="L19" s="1086"/>
      <c r="M19" s="251"/>
    </row>
    <row r="20" spans="1:13" x14ac:dyDescent="0.25">
      <c r="A20" s="271"/>
      <c r="B20" s="1087"/>
      <c r="C20" s="451"/>
      <c r="D20" s="451"/>
      <c r="E20" s="451"/>
      <c r="F20" s="451"/>
      <c r="G20" s="1176"/>
      <c r="H20" s="451"/>
      <c r="I20" s="451"/>
      <c r="J20" s="451"/>
      <c r="K20" s="451"/>
      <c r="L20" s="1088"/>
      <c r="M20" s="134"/>
    </row>
    <row r="21" spans="1:13" x14ac:dyDescent="0.25">
      <c r="A21" s="271"/>
      <c r="B21" s="1089"/>
      <c r="C21" s="445"/>
      <c r="D21" s="445"/>
      <c r="E21" s="445"/>
      <c r="F21" s="445"/>
      <c r="G21" s="1177"/>
      <c r="H21" s="445"/>
      <c r="I21" s="445"/>
      <c r="J21" s="445"/>
      <c r="K21" s="445"/>
      <c r="L21" s="1090"/>
      <c r="M21" s="251"/>
    </row>
    <row r="22" spans="1:13" x14ac:dyDescent="0.25">
      <c r="A22" s="165"/>
      <c r="B22" s="1015"/>
      <c r="C22" s="783"/>
      <c r="D22" s="783"/>
      <c r="E22" s="783"/>
      <c r="F22" s="784"/>
      <c r="G22" s="1340"/>
      <c r="H22" s="784"/>
      <c r="I22" s="784"/>
      <c r="J22" s="784"/>
      <c r="K22" s="784"/>
      <c r="L22" s="1016"/>
      <c r="M22" s="271"/>
    </row>
    <row r="23" spans="1:13" ht="14.4" thickBot="1" x14ac:dyDescent="0.3">
      <c r="A23" s="270"/>
      <c r="B23" s="1017"/>
      <c r="C23" s="805"/>
      <c r="D23" s="805"/>
      <c r="E23" s="806"/>
      <c r="F23" s="807"/>
      <c r="G23" s="1059"/>
      <c r="H23" s="808"/>
      <c r="I23" s="808"/>
      <c r="J23" s="808"/>
      <c r="K23" s="808"/>
      <c r="L23" s="1018"/>
      <c r="M23" s="264"/>
    </row>
    <row r="24" spans="1:13" x14ac:dyDescent="0.25">
      <c r="A24" s="262"/>
      <c r="B24" s="1288"/>
      <c r="C24" s="809" t="str">
        <f>IF(VLOOKUP("GEN-LEVEL",Languages!$A:$D,1,TRUE)="GEN-LEVEL",VLOOKUP("GEN-LEVEL",Languages!$A:$D,Summary!$C$7,TRUE),NA())</f>
        <v>Taso</v>
      </c>
      <c r="D24" s="1068" t="s">
        <v>3517</v>
      </c>
      <c r="E24" s="810" t="str">
        <f>IF(VLOOKUP("GEN-PRACTICE",Languages!$A:$D,1,TRUE)="GEN-PRACTICE",VLOOKUP("GEN-PRACTICE",Languages!$A:$D,Summary!$C$7,TRUE),NA())</f>
        <v>Käytäntö</v>
      </c>
      <c r="F24" s="811" t="s">
        <v>3520</v>
      </c>
      <c r="G24" s="1178" t="str">
        <f>IF(VLOOKUP("GEN-ANSWER",Languages!$A:$D,1,TRUE)="GEN-ANSWER",VLOOKUP("GEN-ANSWER",Languages!$A:$D,Summary!$C$7,TRUE),NA())</f>
        <v>Vastaus</v>
      </c>
      <c r="H24" s="1036" t="str">
        <f>IF(VLOOKUP("KM112",Languages!$A:$D,1,TRUE)="KM112",VLOOKUP("KM112",Languages!$A:$D,Summary!$C$7,TRUE),NA())</f>
        <v>Kommentit</v>
      </c>
      <c r="I24" s="1036" t="str">
        <f>IF(VLOOKUP("KM113",Languages!$A:$D,1,TRUE)="KM113",VLOOKUP("KM113",Languages!$A:$D,Summary!$C$7,TRUE),NA())</f>
        <v>Sisäinen viittaus</v>
      </c>
      <c r="J24" s="1036" t="str">
        <f>IF(VLOOKUP("KM114",Languages!$A:$D,1,TRUE)="KM114",VLOOKUP("KM114",Languages!$A:$D,Summary!$C$7,TRUE),NA())</f>
        <v>Ulkoinen viittaus</v>
      </c>
      <c r="K24" s="1037" t="str">
        <f>IF(VLOOKUP("KM115",Languages!$A:$D,1,TRUE)="KM115",VLOOKUP("KM115",Languages!$A:$D,Summary!$C$7,TRUE),NA())</f>
        <v>Kehityskohde</v>
      </c>
      <c r="L24" s="1016"/>
      <c r="M24" s="251"/>
    </row>
    <row r="25" spans="1:13" ht="61.2" customHeight="1" x14ac:dyDescent="0.25">
      <c r="A25" s="262"/>
      <c r="B25" s="1288"/>
      <c r="C25" s="814">
        <f>_xlfn.IFNA(VLOOKUP(D25,Data!C:I,3,FALSE),"")</f>
        <v>1</v>
      </c>
      <c r="D25" s="1094" t="s">
        <v>148</v>
      </c>
      <c r="E25" s="803" t="str">
        <f>_xlfn.IFNA(IF(VLOOKUP(D25,Languages!$A:$D,1,TRUE)=D25,VLOOKUP(D25,Languages!$A:$D,Summary!$C$7,TRUE),NA()),"")</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25" s="1104"/>
      <c r="G25" s="1062">
        <f>_xlfn.IFNA(VLOOKUP(D25,Data!C:I,6,FALSE),"")</f>
        <v>0</v>
      </c>
      <c r="H25" s="1038">
        <f>_xlfn.IFNA(VLOOKUP($D25,Table26[],3,FALSE),"")</f>
        <v>0</v>
      </c>
      <c r="I25" s="1038">
        <f>_xlfn.IFNA(VLOOKUP($D25,Table26[],4,FALSE),"")</f>
        <v>0</v>
      </c>
      <c r="J25" s="1038">
        <f>_xlfn.IFNA(VLOOKUP($D25,Table26[],5,FALSE),"")</f>
        <v>0</v>
      </c>
      <c r="K25" s="1038">
        <f>_xlfn.IFNA(VLOOKUP($D25,Table26[],6,FALSE),"")</f>
        <v>0</v>
      </c>
      <c r="L25" s="1016"/>
      <c r="M25" s="251"/>
    </row>
    <row r="26" spans="1:13" ht="61.2" customHeight="1" x14ac:dyDescent="0.25">
      <c r="A26" s="262"/>
      <c r="B26" s="1288"/>
      <c r="C26" s="814" t="str">
        <f>_xlfn.IFNA(VLOOKUP(D26,Data!C:I,3,FALSE),"")</f>
        <v/>
      </c>
      <c r="D26" s="1095" t="s">
        <v>3705</v>
      </c>
      <c r="E26" s="803" t="str">
        <f>_xlfn.IFNA(IF(VLOOKUP(D26,Languages!$A:$D,1,TRUE)=D26,VLOOKUP(D26,Languages!$A:$D,Summary!$C$7,TRUE),NA()),"")</f>
        <v/>
      </c>
      <c r="F26" s="1104" t="s">
        <v>3706</v>
      </c>
      <c r="G26" s="1062" t="str">
        <f>_xlfn.IFNA(VLOOKUP(D26,Data!C:I,6,FALSE),"")</f>
        <v/>
      </c>
      <c r="H26" s="1038" t="str">
        <f>_xlfn.IFNA(VLOOKUP($D26,Table26[],3,FALSE),"")</f>
        <v/>
      </c>
      <c r="I26" s="1038" t="str">
        <f>_xlfn.IFNA(VLOOKUP($D26,Table26[],4,FALSE),"")</f>
        <v/>
      </c>
      <c r="J26" s="1038" t="str">
        <f>_xlfn.IFNA(VLOOKUP($D26,Table26[],5,FALSE),"")</f>
        <v/>
      </c>
      <c r="K26" s="1038" t="str">
        <f>_xlfn.IFNA(VLOOKUP($D26,Table26[],6,FALSE),"")</f>
        <v/>
      </c>
      <c r="L26" s="1016"/>
      <c r="M26" s="251"/>
    </row>
    <row r="27" spans="1:13" ht="61.2" customHeight="1" x14ac:dyDescent="0.25">
      <c r="A27" s="262"/>
      <c r="B27" s="1288"/>
      <c r="C27" s="814" t="str">
        <f>_xlfn.IFNA(VLOOKUP(D27,Data!C:I,3,FALSE),"")</f>
        <v/>
      </c>
      <c r="D27" s="1095"/>
      <c r="E27" s="803" t="str">
        <f>_xlfn.IFNA(IF(VLOOKUP(D27,Languages!$A:$D,1,TRUE)=D27,VLOOKUP(D27,Languages!$A:$D,Summary!$C$7,TRUE),NA()),"")</f>
        <v/>
      </c>
      <c r="F27" s="1104"/>
      <c r="G27" s="1062" t="str">
        <f>_xlfn.IFNA(VLOOKUP(D27,Data!C:I,6,FALSE),"")</f>
        <v/>
      </c>
      <c r="H27" s="1038" t="str">
        <f>_xlfn.IFNA(VLOOKUP($D27,Table26[],3,FALSE),"")</f>
        <v/>
      </c>
      <c r="I27" s="1038" t="str">
        <f>_xlfn.IFNA(VLOOKUP($D27,Table26[],4,FALSE),"")</f>
        <v/>
      </c>
      <c r="J27" s="1038" t="str">
        <f>_xlfn.IFNA(VLOOKUP($D27,Table26[],5,FALSE),"")</f>
        <v/>
      </c>
      <c r="K27" s="1038" t="str">
        <f>_xlfn.IFNA(VLOOKUP($D27,Table26[],6,FALSE),"")</f>
        <v/>
      </c>
      <c r="L27" s="1016"/>
      <c r="M27" s="251"/>
    </row>
    <row r="28" spans="1:13" ht="61.2" customHeight="1" x14ac:dyDescent="0.25">
      <c r="A28" s="262"/>
      <c r="B28" s="1288"/>
      <c r="C28" s="814" t="str">
        <f>_xlfn.IFNA(VLOOKUP(D28,Data!C:I,3,FALSE),"")</f>
        <v/>
      </c>
      <c r="D28" s="1095"/>
      <c r="E28" s="803" t="str">
        <f>_xlfn.IFNA(IF(VLOOKUP(D28,Languages!$A:$D,1,TRUE)=D28,VLOOKUP(D28,Languages!$A:$D,Summary!$C$7,TRUE),NA()),"")</f>
        <v/>
      </c>
      <c r="F28" s="1104"/>
      <c r="G28" s="1062" t="str">
        <f>_xlfn.IFNA(VLOOKUP(D28,Data!C:I,6,FALSE),"")</f>
        <v/>
      </c>
      <c r="H28" s="1038" t="str">
        <f>_xlfn.IFNA(VLOOKUP($D28,Table26[],3,FALSE),"")</f>
        <v/>
      </c>
      <c r="I28" s="1038" t="str">
        <f>_xlfn.IFNA(VLOOKUP($D28,Table26[],4,FALSE),"")</f>
        <v/>
      </c>
      <c r="J28" s="1038" t="str">
        <f>_xlfn.IFNA(VLOOKUP($D28,Table26[],5,FALSE),"")</f>
        <v/>
      </c>
      <c r="K28" s="1038" t="str">
        <f>_xlfn.IFNA(VLOOKUP($D28,Table26[],6,FALSE),"")</f>
        <v/>
      </c>
      <c r="L28" s="1016"/>
      <c r="M28" s="251"/>
    </row>
    <row r="29" spans="1:13" ht="61.2" customHeight="1" x14ac:dyDescent="0.25">
      <c r="A29" s="262"/>
      <c r="B29" s="1288"/>
      <c r="C29" s="814" t="str">
        <f>_xlfn.IFNA(VLOOKUP(D29,Data!C:I,3,FALSE),"")</f>
        <v/>
      </c>
      <c r="D29" s="1095"/>
      <c r="E29" s="803" t="str">
        <f>_xlfn.IFNA(IF(VLOOKUP(D29,Languages!$A:$D,1,TRUE)=D29,VLOOKUP(D29,Languages!$A:$D,Summary!$C$7,TRUE),NA()),"")</f>
        <v/>
      </c>
      <c r="F29" s="1104"/>
      <c r="G29" s="1062" t="str">
        <f>_xlfn.IFNA(VLOOKUP(D29,Data!C:I,6,FALSE),"")</f>
        <v/>
      </c>
      <c r="H29" s="1038" t="str">
        <f>_xlfn.IFNA(VLOOKUP($D29,Table26[],3,FALSE),"")</f>
        <v/>
      </c>
      <c r="I29" s="1038" t="str">
        <f>_xlfn.IFNA(VLOOKUP($D29,Table26[],4,FALSE),"")</f>
        <v/>
      </c>
      <c r="J29" s="1038" t="str">
        <f>_xlfn.IFNA(VLOOKUP($D29,Table26[],5,FALSE),"")</f>
        <v/>
      </c>
      <c r="K29" s="1038" t="str">
        <f>_xlfn.IFNA(VLOOKUP($D29,Table26[],6,FALSE),"")</f>
        <v/>
      </c>
      <c r="L29" s="1016"/>
      <c r="M29" s="251"/>
    </row>
    <row r="30" spans="1:13" ht="61.2" customHeight="1" x14ac:dyDescent="0.25">
      <c r="A30" s="262"/>
      <c r="B30" s="1288"/>
      <c r="C30" s="814" t="str">
        <f>_xlfn.IFNA(VLOOKUP(D30,Data!C:I,3,FALSE),"")</f>
        <v/>
      </c>
      <c r="D30" s="1095"/>
      <c r="E30" s="803" t="str">
        <f>_xlfn.IFNA(IF(VLOOKUP(D30,Languages!$A:$D,1,TRUE)=D30,VLOOKUP(D30,Languages!$A:$D,Summary!$C$7,TRUE),NA()),"")</f>
        <v/>
      </c>
      <c r="F30" s="1104"/>
      <c r="G30" s="1062" t="str">
        <f>_xlfn.IFNA(VLOOKUP(D30,Data!C:I,6,FALSE),"")</f>
        <v/>
      </c>
      <c r="H30" s="1038" t="str">
        <f>_xlfn.IFNA(VLOOKUP($D30,Table26[],3,FALSE),"")</f>
        <v/>
      </c>
      <c r="I30" s="1038" t="str">
        <f>_xlfn.IFNA(VLOOKUP($D30,Table26[],4,FALSE),"")</f>
        <v/>
      </c>
      <c r="J30" s="1038" t="str">
        <f>_xlfn.IFNA(VLOOKUP($D30,Table26[],5,FALSE),"")</f>
        <v/>
      </c>
      <c r="K30" s="1038" t="str">
        <f>_xlfn.IFNA(VLOOKUP($D30,Table26[],6,FALSE),"")</f>
        <v/>
      </c>
      <c r="L30" s="1016"/>
      <c r="M30" s="251"/>
    </row>
    <row r="31" spans="1:13" ht="61.2" customHeight="1" x14ac:dyDescent="0.25">
      <c r="A31" s="262"/>
      <c r="B31" s="1288"/>
      <c r="C31" s="814" t="str">
        <f>_xlfn.IFNA(VLOOKUP(D31,Data!C:I,3,FALSE),"")</f>
        <v/>
      </c>
      <c r="D31" s="1095"/>
      <c r="E31" s="803" t="str">
        <f>_xlfn.IFNA(IF(VLOOKUP(D31,Languages!$A:$D,1,TRUE)=D31,VLOOKUP(D31,Languages!$A:$D,Summary!$C$7,TRUE),NA()),"")</f>
        <v/>
      </c>
      <c r="F31" s="1104"/>
      <c r="G31" s="1062" t="str">
        <f>_xlfn.IFNA(VLOOKUP(D31,Data!C:I,6,FALSE),"")</f>
        <v/>
      </c>
      <c r="H31" s="1038" t="str">
        <f>_xlfn.IFNA(VLOOKUP($D31,Table26[],3,FALSE),"")</f>
        <v/>
      </c>
      <c r="I31" s="1038" t="str">
        <f>_xlfn.IFNA(VLOOKUP($D31,Table26[],4,FALSE),"")</f>
        <v/>
      </c>
      <c r="J31" s="1038" t="str">
        <f>_xlfn.IFNA(VLOOKUP($D31,Table26[],5,FALSE),"")</f>
        <v/>
      </c>
      <c r="K31" s="1038" t="str">
        <f>_xlfn.IFNA(VLOOKUP($D31,Table26[],6,FALSE),"")</f>
        <v/>
      </c>
      <c r="L31" s="1016"/>
      <c r="M31" s="251"/>
    </row>
    <row r="32" spans="1:13" ht="61.2" customHeight="1" x14ac:dyDescent="0.25">
      <c r="A32" s="262"/>
      <c r="B32" s="1288"/>
      <c r="C32" s="814" t="str">
        <f>_xlfn.IFNA(VLOOKUP(D32,Data!C:I,3,FALSE),"")</f>
        <v/>
      </c>
      <c r="D32" s="1095"/>
      <c r="E32" s="803" t="str">
        <f>_xlfn.IFNA(IF(VLOOKUP(D32,Languages!$A:$D,1,TRUE)=D32,VLOOKUP(D32,Languages!$A:$D,Summary!$C$7,TRUE),NA()),"")</f>
        <v/>
      </c>
      <c r="F32" s="1104"/>
      <c r="G32" s="1062" t="str">
        <f>_xlfn.IFNA(VLOOKUP(D32,Data!C:I,6,FALSE),"")</f>
        <v/>
      </c>
      <c r="H32" s="1038" t="str">
        <f>_xlfn.IFNA(VLOOKUP($D32,Table26[],3,FALSE),"")</f>
        <v/>
      </c>
      <c r="I32" s="1038" t="str">
        <f>_xlfn.IFNA(VLOOKUP($D32,Table26[],4,FALSE),"")</f>
        <v/>
      </c>
      <c r="J32" s="1038" t="str">
        <f>_xlfn.IFNA(VLOOKUP($D32,Table26[],5,FALSE),"")</f>
        <v/>
      </c>
      <c r="K32" s="1038" t="str">
        <f>_xlfn.IFNA(VLOOKUP($D32,Table26[],6,FALSE),"")</f>
        <v/>
      </c>
      <c r="L32" s="1016"/>
      <c r="M32" s="251"/>
    </row>
    <row r="33" spans="1:13" ht="61.2" customHeight="1" x14ac:dyDescent="0.25">
      <c r="A33" s="262"/>
      <c r="B33" s="1288"/>
      <c r="C33" s="814" t="str">
        <f>_xlfn.IFNA(VLOOKUP(D33,Data!C:I,3,FALSE),"")</f>
        <v/>
      </c>
      <c r="D33" s="1095"/>
      <c r="E33" s="803" t="str">
        <f>_xlfn.IFNA(IF(VLOOKUP(D33,Languages!$A:$D,1,TRUE)=D33,VLOOKUP(D33,Languages!$A:$D,Summary!$C$7,TRUE),NA()),"")</f>
        <v/>
      </c>
      <c r="F33" s="1104"/>
      <c r="G33" s="1062" t="str">
        <f>_xlfn.IFNA(VLOOKUP(D33,Data!C:I,6,FALSE),"")</f>
        <v/>
      </c>
      <c r="H33" s="1038" t="str">
        <f>_xlfn.IFNA(VLOOKUP($D33,Table26[],3,FALSE),"")</f>
        <v/>
      </c>
      <c r="I33" s="1038" t="str">
        <f>_xlfn.IFNA(VLOOKUP($D33,Table26[],4,FALSE),"")</f>
        <v/>
      </c>
      <c r="J33" s="1038" t="str">
        <f>_xlfn.IFNA(VLOOKUP($D33,Table26[],5,FALSE),"")</f>
        <v/>
      </c>
      <c r="K33" s="1038" t="str">
        <f>_xlfn.IFNA(VLOOKUP($D33,Table26[],6,FALSE),"")</f>
        <v/>
      </c>
      <c r="L33" s="1016"/>
      <c r="M33" s="251"/>
    </row>
    <row r="34" spans="1:13" ht="61.2" customHeight="1" x14ac:dyDescent="0.25">
      <c r="A34" s="262"/>
      <c r="B34" s="1288"/>
      <c r="C34" s="814" t="str">
        <f>_xlfn.IFNA(VLOOKUP(D34,Data!C:I,3,FALSE),"")</f>
        <v/>
      </c>
      <c r="D34" s="1095"/>
      <c r="E34" s="803" t="str">
        <f>_xlfn.IFNA(IF(VLOOKUP(D34,Languages!$A:$D,1,TRUE)=D34,VLOOKUP(D34,Languages!$A:$D,Summary!$C$7,TRUE),NA()),"")</f>
        <v/>
      </c>
      <c r="F34" s="1104"/>
      <c r="G34" s="1062" t="str">
        <f>_xlfn.IFNA(VLOOKUP(D34,Data!C:I,6,FALSE),"")</f>
        <v/>
      </c>
      <c r="H34" s="1038" t="str">
        <f>_xlfn.IFNA(VLOOKUP($D34,Table26[],3,FALSE),"")</f>
        <v/>
      </c>
      <c r="I34" s="1038" t="str">
        <f>_xlfn.IFNA(VLOOKUP($D34,Table26[],4,FALSE),"")</f>
        <v/>
      </c>
      <c r="J34" s="1038" t="str">
        <f>_xlfn.IFNA(VLOOKUP($D34,Table26[],5,FALSE),"")</f>
        <v/>
      </c>
      <c r="K34" s="1038" t="str">
        <f>_xlfn.IFNA(VLOOKUP($D34,Table26[],6,FALSE),"")</f>
        <v/>
      </c>
      <c r="L34" s="1016"/>
      <c r="M34" s="251"/>
    </row>
    <row r="35" spans="1:13" ht="61.2" customHeight="1" x14ac:dyDescent="0.25">
      <c r="A35" s="262"/>
      <c r="B35" s="1288"/>
      <c r="C35" s="814" t="str">
        <f>_xlfn.IFNA(VLOOKUP(D35,Data!C:I,3,FALSE),"")</f>
        <v/>
      </c>
      <c r="D35" s="1095"/>
      <c r="E35" s="803" t="str">
        <f>_xlfn.IFNA(IF(VLOOKUP(D35,Languages!$A:$D,1,TRUE)=D35,VLOOKUP(D35,Languages!$A:$D,Summary!$C$7,TRUE),NA()),"")</f>
        <v/>
      </c>
      <c r="F35" s="1104"/>
      <c r="G35" s="1062" t="str">
        <f>_xlfn.IFNA(VLOOKUP(D35,Data!C:I,6,FALSE),"")</f>
        <v/>
      </c>
      <c r="H35" s="1038" t="str">
        <f>_xlfn.IFNA(VLOOKUP($D35,Table26[],3,FALSE),"")</f>
        <v/>
      </c>
      <c r="I35" s="1038" t="str">
        <f>_xlfn.IFNA(VLOOKUP($D35,Table26[],4,FALSE),"")</f>
        <v/>
      </c>
      <c r="J35" s="1038" t="str">
        <f>_xlfn.IFNA(VLOOKUP($D35,Table26[],5,FALSE),"")</f>
        <v/>
      </c>
      <c r="K35" s="1038" t="str">
        <f>_xlfn.IFNA(VLOOKUP($D35,Table26[],6,FALSE),"")</f>
        <v/>
      </c>
      <c r="L35" s="1016"/>
      <c r="M35" s="251"/>
    </row>
    <row r="36" spans="1:13" ht="61.2" customHeight="1" x14ac:dyDescent="0.25">
      <c r="A36" s="262"/>
      <c r="B36" s="1288"/>
      <c r="C36" s="814" t="str">
        <f>_xlfn.IFNA(VLOOKUP(D36,Data!C:I,3,FALSE),"")</f>
        <v/>
      </c>
      <c r="D36" s="1095"/>
      <c r="E36" s="803" t="str">
        <f>_xlfn.IFNA(IF(VLOOKUP(D36,Languages!$A:$D,1,TRUE)=D36,VLOOKUP(D36,Languages!$A:$D,Summary!$C$7,TRUE),NA()),"")</f>
        <v/>
      </c>
      <c r="F36" s="1104"/>
      <c r="G36" s="1062" t="str">
        <f>_xlfn.IFNA(VLOOKUP(D36,Data!C:I,6,FALSE),"")</f>
        <v/>
      </c>
      <c r="H36" s="1038" t="str">
        <f>_xlfn.IFNA(VLOOKUP($D36,Table26[],3,FALSE),"")</f>
        <v/>
      </c>
      <c r="I36" s="1038" t="str">
        <f>_xlfn.IFNA(VLOOKUP($D36,Table26[],4,FALSE),"")</f>
        <v/>
      </c>
      <c r="J36" s="1038" t="str">
        <f>_xlfn.IFNA(VLOOKUP($D36,Table26[],5,FALSE),"")</f>
        <v/>
      </c>
      <c r="K36" s="1038" t="str">
        <f>_xlfn.IFNA(VLOOKUP($D36,Table26[],6,FALSE),"")</f>
        <v/>
      </c>
      <c r="L36" s="1016"/>
      <c r="M36" s="251"/>
    </row>
    <row r="37" spans="1:13" ht="61.2" customHeight="1" x14ac:dyDescent="0.25">
      <c r="A37" s="262"/>
      <c r="B37" s="1288"/>
      <c r="C37" s="814" t="str">
        <f>_xlfn.IFNA(VLOOKUP(D37,Data!C:I,3,FALSE),"")</f>
        <v/>
      </c>
      <c r="D37" s="1095"/>
      <c r="E37" s="803" t="str">
        <f>_xlfn.IFNA(IF(VLOOKUP(D37,Languages!$A:$D,1,TRUE)=D37,VLOOKUP(D37,Languages!$A:$D,Summary!$C$7,TRUE),NA()),"")</f>
        <v/>
      </c>
      <c r="F37" s="1104"/>
      <c r="G37" s="1062" t="str">
        <f>_xlfn.IFNA(VLOOKUP(D37,Data!C:I,6,FALSE),"")</f>
        <v/>
      </c>
      <c r="H37" s="1038" t="str">
        <f>_xlfn.IFNA(VLOOKUP($D37,Table26[],3,FALSE),"")</f>
        <v/>
      </c>
      <c r="I37" s="1038" t="str">
        <f>_xlfn.IFNA(VLOOKUP($D37,Table26[],4,FALSE),"")</f>
        <v/>
      </c>
      <c r="J37" s="1038" t="str">
        <f>_xlfn.IFNA(VLOOKUP($D37,Table26[],5,FALSE),"")</f>
        <v/>
      </c>
      <c r="K37" s="1038" t="str">
        <f>_xlfn.IFNA(VLOOKUP($D37,Table26[],6,FALSE),"")</f>
        <v/>
      </c>
      <c r="L37" s="1016"/>
      <c r="M37" s="251"/>
    </row>
    <row r="38" spans="1:13" ht="61.2" customHeight="1" x14ac:dyDescent="0.25">
      <c r="A38" s="262"/>
      <c r="B38" s="1288"/>
      <c r="C38" s="814" t="str">
        <f>_xlfn.IFNA(VLOOKUP(D38,Data!C:I,3,FALSE),"")</f>
        <v/>
      </c>
      <c r="D38" s="1095"/>
      <c r="E38" s="803" t="str">
        <f>_xlfn.IFNA(IF(VLOOKUP(D38,Languages!$A:$D,1,TRUE)=D38,VLOOKUP(D38,Languages!$A:$D,Summary!$C$7,TRUE),NA()),"")</f>
        <v/>
      </c>
      <c r="F38" s="1104"/>
      <c r="G38" s="1062" t="str">
        <f>_xlfn.IFNA(VLOOKUP(D38,Data!C:I,6,FALSE),"")</f>
        <v/>
      </c>
      <c r="H38" s="1038" t="str">
        <f>_xlfn.IFNA(VLOOKUP($D38,Table26[],3,FALSE),"")</f>
        <v/>
      </c>
      <c r="I38" s="1038" t="str">
        <f>_xlfn.IFNA(VLOOKUP($D38,Table26[],4,FALSE),"")</f>
        <v/>
      </c>
      <c r="J38" s="1038" t="str">
        <f>_xlfn.IFNA(VLOOKUP($D38,Table26[],5,FALSE),"")</f>
        <v/>
      </c>
      <c r="K38" s="1038" t="str">
        <f>_xlfn.IFNA(VLOOKUP($D38,Table26[],6,FALSE),"")</f>
        <v/>
      </c>
      <c r="L38" s="1016"/>
      <c r="M38" s="251"/>
    </row>
    <row r="39" spans="1:13" ht="61.2" customHeight="1" x14ac:dyDescent="0.25">
      <c r="A39" s="262"/>
      <c r="B39" s="1288"/>
      <c r="C39" s="814" t="str">
        <f>_xlfn.IFNA(VLOOKUP(D39,Data!C:I,3,FALSE),"")</f>
        <v/>
      </c>
      <c r="D39" s="1095"/>
      <c r="E39" s="803" t="str">
        <f>_xlfn.IFNA(IF(VLOOKUP(D39,Languages!$A:$D,1,TRUE)=D39,VLOOKUP(D39,Languages!$A:$D,Summary!$C$7,TRUE),NA()),"")</f>
        <v/>
      </c>
      <c r="F39" s="1104"/>
      <c r="G39" s="1062" t="str">
        <f>_xlfn.IFNA(VLOOKUP(D39,Data!C:I,6,FALSE),"")</f>
        <v/>
      </c>
      <c r="H39" s="1038" t="str">
        <f>_xlfn.IFNA(VLOOKUP($D39,Table26[],3,FALSE),"")</f>
        <v/>
      </c>
      <c r="I39" s="1038" t="str">
        <f>_xlfn.IFNA(VLOOKUP($D39,Table26[],4,FALSE),"")</f>
        <v/>
      </c>
      <c r="J39" s="1038" t="str">
        <f>_xlfn.IFNA(VLOOKUP($D39,Table26[],5,FALSE),"")</f>
        <v/>
      </c>
      <c r="K39" s="1038" t="str">
        <f>_xlfn.IFNA(VLOOKUP($D39,Table26[],6,FALSE),"")</f>
        <v/>
      </c>
      <c r="L39" s="1016"/>
      <c r="M39" s="251"/>
    </row>
    <row r="40" spans="1:13" ht="61.2" customHeight="1" x14ac:dyDescent="0.25">
      <c r="A40" s="262"/>
      <c r="B40" s="1288"/>
      <c r="C40" s="814" t="str">
        <f>_xlfn.IFNA(VLOOKUP(D40,Data!C:I,3,FALSE),"")</f>
        <v/>
      </c>
      <c r="D40" s="1095"/>
      <c r="E40" s="803" t="str">
        <f>_xlfn.IFNA(IF(VLOOKUP(D40,Languages!$A:$D,1,TRUE)=D40,VLOOKUP(D40,Languages!$A:$D,Summary!$C$7,TRUE),NA()),"")</f>
        <v/>
      </c>
      <c r="F40" s="1104"/>
      <c r="G40" s="1062" t="str">
        <f>_xlfn.IFNA(VLOOKUP(D40,Data!C:I,6,FALSE),"")</f>
        <v/>
      </c>
      <c r="H40" s="1038" t="str">
        <f>_xlfn.IFNA(VLOOKUP($D40,Table26[],3,FALSE),"")</f>
        <v/>
      </c>
      <c r="I40" s="1038" t="str">
        <f>_xlfn.IFNA(VLOOKUP($D40,Table26[],4,FALSE),"")</f>
        <v/>
      </c>
      <c r="J40" s="1038" t="str">
        <f>_xlfn.IFNA(VLOOKUP($D40,Table26[],5,FALSE),"")</f>
        <v/>
      </c>
      <c r="K40" s="1038" t="str">
        <f>_xlfn.IFNA(VLOOKUP($D40,Table26[],6,FALSE),"")</f>
        <v/>
      </c>
      <c r="L40" s="1016"/>
      <c r="M40" s="251"/>
    </row>
    <row r="41" spans="1:13" ht="61.2" customHeight="1" x14ac:dyDescent="0.25">
      <c r="A41" s="262"/>
      <c r="B41" s="1288"/>
      <c r="C41" s="814" t="str">
        <f>_xlfn.IFNA(VLOOKUP(D41,Data!C:I,3,FALSE),"")</f>
        <v/>
      </c>
      <c r="D41" s="1095"/>
      <c r="E41" s="803" t="str">
        <f>_xlfn.IFNA(IF(VLOOKUP(D41,Languages!$A:$D,1,TRUE)=D41,VLOOKUP(D41,Languages!$A:$D,Summary!$C$7,TRUE),NA()),"")</f>
        <v/>
      </c>
      <c r="F41" s="1104"/>
      <c r="G41" s="1062" t="str">
        <f>_xlfn.IFNA(VLOOKUP(D41,Data!C:I,6,FALSE),"")</f>
        <v/>
      </c>
      <c r="H41" s="1038" t="str">
        <f>_xlfn.IFNA(VLOOKUP($D41,Table26[],3,FALSE),"")</f>
        <v/>
      </c>
      <c r="I41" s="1038" t="str">
        <f>_xlfn.IFNA(VLOOKUP($D41,Table26[],4,FALSE),"")</f>
        <v/>
      </c>
      <c r="J41" s="1038" t="str">
        <f>_xlfn.IFNA(VLOOKUP($D41,Table26[],5,FALSE),"")</f>
        <v/>
      </c>
      <c r="K41" s="1038" t="str">
        <f>_xlfn.IFNA(VLOOKUP($D41,Table26[],6,FALSE),"")</f>
        <v/>
      </c>
      <c r="L41" s="1016"/>
      <c r="M41" s="251"/>
    </row>
    <row r="42" spans="1:13" ht="61.2" customHeight="1" x14ac:dyDescent="0.25">
      <c r="A42" s="262"/>
      <c r="B42" s="1288"/>
      <c r="C42" s="814" t="str">
        <f>_xlfn.IFNA(VLOOKUP(D42,Data!C:I,3,FALSE),"")</f>
        <v/>
      </c>
      <c r="D42" s="1095"/>
      <c r="E42" s="803" t="str">
        <f>_xlfn.IFNA(IF(VLOOKUP(D42,Languages!$A:$D,1,TRUE)=D42,VLOOKUP(D42,Languages!$A:$D,Summary!$C$7,TRUE),NA()),"")</f>
        <v/>
      </c>
      <c r="F42" s="1104"/>
      <c r="G42" s="1062" t="str">
        <f>_xlfn.IFNA(VLOOKUP(D42,Data!C:I,6,FALSE),"")</f>
        <v/>
      </c>
      <c r="H42" s="1038" t="str">
        <f>_xlfn.IFNA(VLOOKUP($D42,Table26[],3,FALSE),"")</f>
        <v/>
      </c>
      <c r="I42" s="1038" t="str">
        <f>_xlfn.IFNA(VLOOKUP($D42,Table26[],4,FALSE),"")</f>
        <v/>
      </c>
      <c r="J42" s="1038" t="str">
        <f>_xlfn.IFNA(VLOOKUP($D42,Table26[],5,FALSE),"")</f>
        <v/>
      </c>
      <c r="K42" s="1038" t="str">
        <f>_xlfn.IFNA(VLOOKUP($D42,Table26[],6,FALSE),"")</f>
        <v/>
      </c>
      <c r="L42" s="1016"/>
      <c r="M42" s="251"/>
    </row>
    <row r="43" spans="1:13" ht="61.2" customHeight="1" x14ac:dyDescent="0.25">
      <c r="A43" s="262"/>
      <c r="B43" s="1288"/>
      <c r="C43" s="814" t="str">
        <f>_xlfn.IFNA(VLOOKUP(D43,Data!C:I,3,FALSE),"")</f>
        <v/>
      </c>
      <c r="D43" s="1095"/>
      <c r="E43" s="803" t="str">
        <f>_xlfn.IFNA(IF(VLOOKUP(D43,Languages!$A:$D,1,TRUE)=D43,VLOOKUP(D43,Languages!$A:$D,Summary!$C$7,TRUE),NA()),"")</f>
        <v/>
      </c>
      <c r="F43" s="1104"/>
      <c r="G43" s="1062" t="str">
        <f>_xlfn.IFNA(VLOOKUP(D43,Data!C:I,6,FALSE),"")</f>
        <v/>
      </c>
      <c r="H43" s="1038" t="str">
        <f>_xlfn.IFNA(VLOOKUP($D43,Table26[],3,FALSE),"")</f>
        <v/>
      </c>
      <c r="I43" s="1038" t="str">
        <f>_xlfn.IFNA(VLOOKUP($D43,Table26[],4,FALSE),"")</f>
        <v/>
      </c>
      <c r="J43" s="1038" t="str">
        <f>_xlfn.IFNA(VLOOKUP($D43,Table26[],5,FALSE),"")</f>
        <v/>
      </c>
      <c r="K43" s="1038" t="str">
        <f>_xlfn.IFNA(VLOOKUP($D43,Table26[],6,FALSE),"")</f>
        <v/>
      </c>
      <c r="L43" s="1016"/>
      <c r="M43" s="251"/>
    </row>
    <row r="44" spans="1:13" ht="61.2" customHeight="1" x14ac:dyDescent="0.25">
      <c r="A44" s="262"/>
      <c r="B44" s="1288"/>
      <c r="C44" s="814" t="str">
        <f>_xlfn.IFNA(VLOOKUP(D44,Data!C:I,3,FALSE),"")</f>
        <v/>
      </c>
      <c r="D44" s="1095"/>
      <c r="E44" s="803" t="str">
        <f>_xlfn.IFNA(IF(VLOOKUP(D44,Languages!$A:$D,1,TRUE)=D44,VLOOKUP(D44,Languages!$A:$D,Summary!$C$7,TRUE),NA()),"")</f>
        <v/>
      </c>
      <c r="F44" s="1104"/>
      <c r="G44" s="1062" t="str">
        <f>_xlfn.IFNA(VLOOKUP(D44,Data!C:I,6,FALSE),"")</f>
        <v/>
      </c>
      <c r="H44" s="1038" t="str">
        <f>_xlfn.IFNA(VLOOKUP($D44,Table26[],3,FALSE),"")</f>
        <v/>
      </c>
      <c r="I44" s="1038" t="str">
        <f>_xlfn.IFNA(VLOOKUP($D44,Table26[],4,FALSE),"")</f>
        <v/>
      </c>
      <c r="J44" s="1038" t="str">
        <f>_xlfn.IFNA(VLOOKUP($D44,Table26[],5,FALSE),"")</f>
        <v/>
      </c>
      <c r="K44" s="1038" t="str">
        <f>_xlfn.IFNA(VLOOKUP($D44,Table26[],6,FALSE),"")</f>
        <v/>
      </c>
      <c r="L44" s="1016"/>
      <c r="M44" s="251"/>
    </row>
    <row r="45" spans="1:13" ht="61.2" customHeight="1" x14ac:dyDescent="0.25">
      <c r="A45" s="262"/>
      <c r="B45" s="1288"/>
      <c r="C45" s="814" t="str">
        <f>_xlfn.IFNA(VLOOKUP(D45,Data!C:I,3,FALSE),"")</f>
        <v/>
      </c>
      <c r="D45" s="1095"/>
      <c r="E45" s="803" t="str">
        <f>_xlfn.IFNA(IF(VLOOKUP(D45,Languages!$A:$D,1,TRUE)=D45,VLOOKUP(D45,Languages!$A:$D,Summary!$C$7,TRUE),NA()),"")</f>
        <v/>
      </c>
      <c r="F45" s="1104"/>
      <c r="G45" s="1062" t="str">
        <f>_xlfn.IFNA(VLOOKUP(D45,Data!C:I,6,FALSE),"")</f>
        <v/>
      </c>
      <c r="H45" s="1038" t="str">
        <f>_xlfn.IFNA(VLOOKUP($D45,Table26[],3,FALSE),"")</f>
        <v/>
      </c>
      <c r="I45" s="1038" t="str">
        <f>_xlfn.IFNA(VLOOKUP($D45,Table26[],4,FALSE),"")</f>
        <v/>
      </c>
      <c r="J45" s="1038" t="str">
        <f>_xlfn.IFNA(VLOOKUP($D45,Table26[],5,FALSE),"")</f>
        <v/>
      </c>
      <c r="K45" s="1038" t="str">
        <f>_xlfn.IFNA(VLOOKUP($D45,Table26[],6,FALSE),"")</f>
        <v/>
      </c>
      <c r="L45" s="1016"/>
      <c r="M45" s="251"/>
    </row>
    <row r="46" spans="1:13" ht="61.2" customHeight="1" x14ac:dyDescent="0.25">
      <c r="A46" s="262"/>
      <c r="B46" s="1288"/>
      <c r="C46" s="814" t="str">
        <f>_xlfn.IFNA(VLOOKUP(D46,Data!C:I,3,FALSE),"")</f>
        <v/>
      </c>
      <c r="D46" s="1095"/>
      <c r="E46" s="803" t="str">
        <f>_xlfn.IFNA(IF(VLOOKUP(D46,Languages!$A:$D,1,TRUE)=D46,VLOOKUP(D46,Languages!$A:$D,Summary!$C$7,TRUE),NA()),"")</f>
        <v/>
      </c>
      <c r="F46" s="1104"/>
      <c r="G46" s="1062" t="str">
        <f>_xlfn.IFNA(VLOOKUP(D46,Data!C:I,6,FALSE),"")</f>
        <v/>
      </c>
      <c r="H46" s="1038" t="str">
        <f>_xlfn.IFNA(VLOOKUP($D46,Table26[],3,FALSE),"")</f>
        <v/>
      </c>
      <c r="I46" s="1038" t="str">
        <f>_xlfn.IFNA(VLOOKUP($D46,Table26[],4,FALSE),"")</f>
        <v/>
      </c>
      <c r="J46" s="1038" t="str">
        <f>_xlfn.IFNA(VLOOKUP($D46,Table26[],5,FALSE),"")</f>
        <v/>
      </c>
      <c r="K46" s="1038" t="str">
        <f>_xlfn.IFNA(VLOOKUP($D46,Table26[],6,FALSE),"")</f>
        <v/>
      </c>
      <c r="L46" s="1016"/>
      <c r="M46" s="251"/>
    </row>
    <row r="47" spans="1:13" ht="61.2" customHeight="1" x14ac:dyDescent="0.25">
      <c r="A47" s="262"/>
      <c r="B47" s="1288"/>
      <c r="C47" s="814" t="str">
        <f>_xlfn.IFNA(VLOOKUP(D47,Data!C:I,3,FALSE),"")</f>
        <v/>
      </c>
      <c r="D47" s="1095"/>
      <c r="E47" s="803" t="str">
        <f>_xlfn.IFNA(IF(VLOOKUP(D47,Languages!$A:$D,1,TRUE)=D47,VLOOKUP(D47,Languages!$A:$D,Summary!$C$7,TRUE),NA()),"")</f>
        <v/>
      </c>
      <c r="F47" s="1104"/>
      <c r="G47" s="1062" t="str">
        <f>_xlfn.IFNA(VLOOKUP(D47,Data!C:I,6,FALSE),"")</f>
        <v/>
      </c>
      <c r="H47" s="1038" t="str">
        <f>_xlfn.IFNA(VLOOKUP($D47,Table26[],3,FALSE),"")</f>
        <v/>
      </c>
      <c r="I47" s="1038" t="str">
        <f>_xlfn.IFNA(VLOOKUP($D47,Table26[],4,FALSE),"")</f>
        <v/>
      </c>
      <c r="J47" s="1038" t="str">
        <f>_xlfn.IFNA(VLOOKUP($D47,Table26[],5,FALSE),"")</f>
        <v/>
      </c>
      <c r="K47" s="1038" t="str">
        <f>_xlfn.IFNA(VLOOKUP($D47,Table26[],6,FALSE),"")</f>
        <v/>
      </c>
      <c r="L47" s="1016"/>
      <c r="M47" s="251"/>
    </row>
    <row r="48" spans="1:13" ht="61.2" customHeight="1" x14ac:dyDescent="0.25">
      <c r="A48" s="262"/>
      <c r="B48" s="1288"/>
      <c r="C48" s="814" t="str">
        <f>_xlfn.IFNA(VLOOKUP(D48,Data!C:I,3,FALSE),"")</f>
        <v/>
      </c>
      <c r="D48" s="1095"/>
      <c r="E48" s="803" t="str">
        <f>_xlfn.IFNA(IF(VLOOKUP(D48,Languages!$A:$D,1,TRUE)=D48,VLOOKUP(D48,Languages!$A:$D,Summary!$C$7,TRUE),NA()),"")</f>
        <v/>
      </c>
      <c r="F48" s="1104"/>
      <c r="G48" s="1062" t="str">
        <f>_xlfn.IFNA(VLOOKUP(D48,Data!C:I,6,FALSE),"")</f>
        <v/>
      </c>
      <c r="H48" s="1038" t="str">
        <f>_xlfn.IFNA(VLOOKUP($D48,Table26[],3,FALSE),"")</f>
        <v/>
      </c>
      <c r="I48" s="1038" t="str">
        <f>_xlfn.IFNA(VLOOKUP($D48,Table26[],4,FALSE),"")</f>
        <v/>
      </c>
      <c r="J48" s="1038" t="str">
        <f>_xlfn.IFNA(VLOOKUP($D48,Table26[],5,FALSE),"")</f>
        <v/>
      </c>
      <c r="K48" s="1038" t="str">
        <f>_xlfn.IFNA(VLOOKUP($D48,Table26[],6,FALSE),"")</f>
        <v/>
      </c>
      <c r="L48" s="1016"/>
      <c r="M48" s="251"/>
    </row>
    <row r="49" spans="1:13" ht="61.2" customHeight="1" x14ac:dyDescent="0.25">
      <c r="A49" s="262"/>
      <c r="B49" s="1288"/>
      <c r="C49" s="814" t="str">
        <f>_xlfn.IFNA(VLOOKUP(D49,Data!C:I,3,FALSE),"")</f>
        <v/>
      </c>
      <c r="D49" s="1095"/>
      <c r="E49" s="803" t="str">
        <f>_xlfn.IFNA(IF(VLOOKUP(D49,Languages!$A:$D,1,TRUE)=D49,VLOOKUP(D49,Languages!$A:$D,Summary!$C$7,TRUE),NA()),"")</f>
        <v/>
      </c>
      <c r="F49" s="1104"/>
      <c r="G49" s="1062" t="str">
        <f>_xlfn.IFNA(VLOOKUP(D49,Data!C:I,6,FALSE),"")</f>
        <v/>
      </c>
      <c r="H49" s="1038" t="str">
        <f>_xlfn.IFNA(VLOOKUP($D49,Table26[],3,FALSE),"")</f>
        <v/>
      </c>
      <c r="I49" s="1038" t="str">
        <f>_xlfn.IFNA(VLOOKUP($D49,Table26[],4,FALSE),"")</f>
        <v/>
      </c>
      <c r="J49" s="1038" t="str">
        <f>_xlfn.IFNA(VLOOKUP($D49,Table26[],5,FALSE),"")</f>
        <v/>
      </c>
      <c r="K49" s="1038" t="str">
        <f>_xlfn.IFNA(VLOOKUP($D49,Table26[],6,FALSE),"")</f>
        <v/>
      </c>
      <c r="L49" s="1016"/>
      <c r="M49" s="251"/>
    </row>
    <row r="50" spans="1:13" ht="61.2" customHeight="1" x14ac:dyDescent="0.25">
      <c r="A50" s="262"/>
      <c r="B50" s="1288"/>
      <c r="C50" s="814" t="str">
        <f>_xlfn.IFNA(VLOOKUP(D50,Data!C:I,3,FALSE),"")</f>
        <v/>
      </c>
      <c r="D50" s="1095"/>
      <c r="E50" s="803" t="str">
        <f>_xlfn.IFNA(IF(VLOOKUP(D50,Languages!$A:$D,1,TRUE)=D50,VLOOKUP(D50,Languages!$A:$D,Summary!$C$7,TRUE),NA()),"")</f>
        <v/>
      </c>
      <c r="F50" s="1104"/>
      <c r="G50" s="1062" t="str">
        <f>_xlfn.IFNA(VLOOKUP(D50,Data!C:I,6,FALSE),"")</f>
        <v/>
      </c>
      <c r="H50" s="1038" t="str">
        <f>_xlfn.IFNA(VLOOKUP($D50,Table26[],3,FALSE),"")</f>
        <v/>
      </c>
      <c r="I50" s="1038" t="str">
        <f>_xlfn.IFNA(VLOOKUP($D50,Table26[],4,FALSE),"")</f>
        <v/>
      </c>
      <c r="J50" s="1038" t="str">
        <f>_xlfn.IFNA(VLOOKUP($D50,Table26[],5,FALSE),"")</f>
        <v/>
      </c>
      <c r="K50" s="1038" t="str">
        <f>_xlfn.IFNA(VLOOKUP($D50,Table26[],6,FALSE),"")</f>
        <v/>
      </c>
      <c r="L50" s="1016"/>
      <c r="M50" s="251"/>
    </row>
    <row r="51" spans="1:13" ht="61.2" customHeight="1" x14ac:dyDescent="0.25">
      <c r="A51" s="262"/>
      <c r="B51" s="1288"/>
      <c r="C51" s="814" t="str">
        <f>_xlfn.IFNA(VLOOKUP(D51,Data!C:I,3,FALSE),"")</f>
        <v/>
      </c>
      <c r="D51" s="1095"/>
      <c r="E51" s="803" t="str">
        <f>_xlfn.IFNA(IF(VLOOKUP(D51,Languages!$A:$D,1,TRUE)=D51,VLOOKUP(D51,Languages!$A:$D,Summary!$C$7,TRUE),NA()),"")</f>
        <v/>
      </c>
      <c r="F51" s="1104"/>
      <c r="G51" s="1062" t="str">
        <f>_xlfn.IFNA(VLOOKUP(D51,Data!C:I,6,FALSE),"")</f>
        <v/>
      </c>
      <c r="H51" s="1038" t="str">
        <f>_xlfn.IFNA(VLOOKUP($D51,Table26[],3,FALSE),"")</f>
        <v/>
      </c>
      <c r="I51" s="1038" t="str">
        <f>_xlfn.IFNA(VLOOKUP($D51,Table26[],4,FALSE),"")</f>
        <v/>
      </c>
      <c r="J51" s="1038" t="str">
        <f>_xlfn.IFNA(VLOOKUP($D51,Table26[],5,FALSE),"")</f>
        <v/>
      </c>
      <c r="K51" s="1038" t="str">
        <f>_xlfn.IFNA(VLOOKUP($D51,Table26[],6,FALSE),"")</f>
        <v/>
      </c>
      <c r="L51" s="1016"/>
      <c r="M51" s="251"/>
    </row>
    <row r="52" spans="1:13" ht="61.2" customHeight="1" x14ac:dyDescent="0.25">
      <c r="A52" s="262"/>
      <c r="B52" s="1288"/>
      <c r="C52" s="814" t="str">
        <f>_xlfn.IFNA(VLOOKUP(D52,Data!C:I,3,FALSE),"")</f>
        <v/>
      </c>
      <c r="D52" s="1095"/>
      <c r="E52" s="803" t="str">
        <f>_xlfn.IFNA(IF(VLOOKUP(D52,Languages!$A:$D,1,TRUE)=D52,VLOOKUP(D52,Languages!$A:$D,Summary!$C$7,TRUE),NA()),"")</f>
        <v/>
      </c>
      <c r="F52" s="1104"/>
      <c r="G52" s="1062" t="str">
        <f>_xlfn.IFNA(VLOOKUP(D52,Data!C:I,6,FALSE),"")</f>
        <v/>
      </c>
      <c r="H52" s="1038" t="str">
        <f>_xlfn.IFNA(VLOOKUP($D52,Table26[],3,FALSE),"")</f>
        <v/>
      </c>
      <c r="I52" s="1038" t="str">
        <f>_xlfn.IFNA(VLOOKUP($D52,Table26[],4,FALSE),"")</f>
        <v/>
      </c>
      <c r="J52" s="1038" t="str">
        <f>_xlfn.IFNA(VLOOKUP($D52,Table26[],5,FALSE),"")</f>
        <v/>
      </c>
      <c r="K52" s="1038" t="str">
        <f>_xlfn.IFNA(VLOOKUP($D52,Table26[],6,FALSE),"")</f>
        <v/>
      </c>
      <c r="L52" s="1016"/>
      <c r="M52" s="251"/>
    </row>
    <row r="53" spans="1:13" ht="61.2" customHeight="1" x14ac:dyDescent="0.25">
      <c r="A53" s="262"/>
      <c r="B53" s="1288"/>
      <c r="C53" s="814" t="str">
        <f>_xlfn.IFNA(VLOOKUP(D53,Data!C:I,3,FALSE),"")</f>
        <v/>
      </c>
      <c r="D53" s="1095"/>
      <c r="E53" s="803" t="str">
        <f>_xlfn.IFNA(IF(VLOOKUP(D53,Languages!$A:$D,1,TRUE)=D53,VLOOKUP(D53,Languages!$A:$D,Summary!$C$7,TRUE),NA()),"")</f>
        <v/>
      </c>
      <c r="F53" s="1104"/>
      <c r="G53" s="1062" t="str">
        <f>_xlfn.IFNA(VLOOKUP(D53,Data!C:I,6,FALSE),"")</f>
        <v/>
      </c>
      <c r="H53" s="1038" t="str">
        <f>_xlfn.IFNA(VLOOKUP($D53,Table26[],3,FALSE),"")</f>
        <v/>
      </c>
      <c r="I53" s="1038" t="str">
        <f>_xlfn.IFNA(VLOOKUP($D53,Table26[],4,FALSE),"")</f>
        <v/>
      </c>
      <c r="J53" s="1038" t="str">
        <f>_xlfn.IFNA(VLOOKUP($D53,Table26[],5,FALSE),"")</f>
        <v/>
      </c>
      <c r="K53" s="1038" t="str">
        <f>_xlfn.IFNA(VLOOKUP($D53,Table26[],6,FALSE),"")</f>
        <v/>
      </c>
      <c r="L53" s="1016"/>
      <c r="M53" s="251"/>
    </row>
    <row r="54" spans="1:13" ht="61.2" customHeight="1" x14ac:dyDescent="0.25">
      <c r="A54" s="262"/>
      <c r="B54" s="1019"/>
      <c r="C54" s="814" t="str">
        <f>_xlfn.IFNA(VLOOKUP(D54,Data!C:I,3,FALSE),"")</f>
        <v/>
      </c>
      <c r="D54" s="1096"/>
      <c r="E54" s="803" t="str">
        <f>_xlfn.IFNA(IF(VLOOKUP(D54,Languages!$A:$D,1,TRUE)=D54,VLOOKUP(D54,Languages!$A:$D,Summary!$C$7,TRUE),NA()),"")</f>
        <v/>
      </c>
      <c r="F54" s="1104"/>
      <c r="G54" s="1062" t="str">
        <f>_xlfn.IFNA(VLOOKUP(D54,Data!C:I,6,FALSE),"")</f>
        <v/>
      </c>
      <c r="H54" s="1038" t="str">
        <f>_xlfn.IFNA(VLOOKUP($D54,Table26[],3,FALSE),"")</f>
        <v/>
      </c>
      <c r="I54" s="1038" t="str">
        <f>_xlfn.IFNA(VLOOKUP($D54,Table26[],4,FALSE),"")</f>
        <v/>
      </c>
      <c r="J54" s="1038" t="str">
        <f>_xlfn.IFNA(VLOOKUP($D54,Table26[],5,FALSE),"")</f>
        <v/>
      </c>
      <c r="K54" s="1038" t="str">
        <f>_xlfn.IFNA(VLOOKUP($D54,Table26[],6,FALSE),"")</f>
        <v/>
      </c>
      <c r="L54" s="1016"/>
      <c r="M54" s="251"/>
    </row>
    <row r="55" spans="1:13" ht="61.2" customHeight="1" x14ac:dyDescent="0.25">
      <c r="A55" s="262"/>
      <c r="B55" s="1019"/>
      <c r="C55" s="814" t="str">
        <f>_xlfn.IFNA(VLOOKUP(D55,Data!C:I,3,FALSE),"")</f>
        <v/>
      </c>
      <c r="D55" s="1096"/>
      <c r="E55" s="803" t="str">
        <f>_xlfn.IFNA(IF(VLOOKUP(D55,Languages!$A:$D,1,TRUE)=D55,VLOOKUP(D55,Languages!$A:$D,Summary!$C$7,TRUE),NA()),"")</f>
        <v/>
      </c>
      <c r="F55" s="1104"/>
      <c r="G55" s="1062" t="str">
        <f>_xlfn.IFNA(VLOOKUP(D55,Data!C:I,6,FALSE),"")</f>
        <v/>
      </c>
      <c r="H55" s="1038" t="str">
        <f>_xlfn.IFNA(VLOOKUP($D55,Table26[],3,FALSE),"")</f>
        <v/>
      </c>
      <c r="I55" s="1038" t="str">
        <f>_xlfn.IFNA(VLOOKUP($D55,Table26[],4,FALSE),"")</f>
        <v/>
      </c>
      <c r="J55" s="1038" t="str">
        <f>_xlfn.IFNA(VLOOKUP($D55,Table26[],5,FALSE),"")</f>
        <v/>
      </c>
      <c r="K55" s="1038" t="str">
        <f>_xlfn.IFNA(VLOOKUP($D55,Table26[],6,FALSE),"")</f>
        <v/>
      </c>
      <c r="L55" s="1016"/>
      <c r="M55" s="251"/>
    </row>
    <row r="56" spans="1:13" ht="61.2" customHeight="1" x14ac:dyDescent="0.25">
      <c r="A56" s="589"/>
      <c r="B56" s="1015"/>
      <c r="C56" s="814" t="str">
        <f>_xlfn.IFNA(VLOOKUP(D56,Data!C:I,3,FALSE),"")</f>
        <v/>
      </c>
      <c r="D56" s="1096"/>
      <c r="E56" s="803" t="str">
        <f>_xlfn.IFNA(IF(VLOOKUP(D56,Languages!$A:$D,1,TRUE)=D56,VLOOKUP(D56,Languages!$A:$D,Summary!$C$7,TRUE),NA()),"")</f>
        <v/>
      </c>
      <c r="F56" s="1104"/>
      <c r="G56" s="1062" t="str">
        <f>_xlfn.IFNA(VLOOKUP(D56,Data!C:I,6,FALSE),"")</f>
        <v/>
      </c>
      <c r="H56" s="1038" t="str">
        <f>_xlfn.IFNA(VLOOKUP($D56,Table26[],3,FALSE),"")</f>
        <v/>
      </c>
      <c r="I56" s="1038" t="str">
        <f>_xlfn.IFNA(VLOOKUP($D56,Table26[],4,FALSE),"")</f>
        <v/>
      </c>
      <c r="J56" s="1038" t="str">
        <f>_xlfn.IFNA(VLOOKUP($D56,Table26[],5,FALSE),"")</f>
        <v/>
      </c>
      <c r="K56" s="1038" t="str">
        <f>_xlfn.IFNA(VLOOKUP($D56,Table26[],6,FALSE),"")</f>
        <v/>
      </c>
      <c r="L56" s="1016"/>
      <c r="M56" s="251"/>
    </row>
    <row r="57" spans="1:13" ht="61.2" customHeight="1" x14ac:dyDescent="0.25">
      <c r="A57" s="589"/>
      <c r="B57" s="1091"/>
      <c r="C57" s="814" t="str">
        <f>_xlfn.IFNA(VLOOKUP(D57,Data!C:I,3,FALSE),"")</f>
        <v/>
      </c>
      <c r="D57" s="1096"/>
      <c r="E57" s="803" t="str">
        <f>_xlfn.IFNA(IF(VLOOKUP(D57,Languages!$A:$D,1,TRUE)=D57,VLOOKUP(D57,Languages!$A:$D,Summary!$C$7,TRUE),NA()),"")</f>
        <v/>
      </c>
      <c r="F57" s="1104"/>
      <c r="G57" s="1062" t="str">
        <f>_xlfn.IFNA(VLOOKUP(D57,Data!C:I,6,FALSE),"")</f>
        <v/>
      </c>
      <c r="H57" s="1038" t="str">
        <f>_xlfn.IFNA(VLOOKUP($D57,Table26[],3,FALSE),"")</f>
        <v/>
      </c>
      <c r="I57" s="1038" t="str">
        <f>_xlfn.IFNA(VLOOKUP($D57,Table26[],4,FALSE),"")</f>
        <v/>
      </c>
      <c r="J57" s="1038" t="str">
        <f>_xlfn.IFNA(VLOOKUP($D57,Table26[],5,FALSE),"")</f>
        <v/>
      </c>
      <c r="K57" s="1038" t="str">
        <f>_xlfn.IFNA(VLOOKUP($D57,Table26[],6,FALSE),"")</f>
        <v/>
      </c>
      <c r="L57" s="1016"/>
      <c r="M57" s="251"/>
    </row>
    <row r="58" spans="1:13" ht="61.2" customHeight="1" x14ac:dyDescent="0.25">
      <c r="A58" s="589"/>
      <c r="B58" s="1092"/>
      <c r="C58" s="814" t="str">
        <f>_xlfn.IFNA(VLOOKUP(D58,Data!C:I,3,FALSE),"")</f>
        <v/>
      </c>
      <c r="D58" s="1096"/>
      <c r="E58" s="803" t="str">
        <f>_xlfn.IFNA(IF(VLOOKUP(D58,Languages!$A:$D,1,TRUE)=D58,VLOOKUP(D58,Languages!$A:$D,Summary!$C$7,TRUE),NA()),"")</f>
        <v/>
      </c>
      <c r="F58" s="1104"/>
      <c r="G58" s="1062" t="str">
        <f>_xlfn.IFNA(VLOOKUP(D58,Data!C:I,6,FALSE),"")</f>
        <v/>
      </c>
      <c r="H58" s="1038" t="str">
        <f>_xlfn.IFNA(VLOOKUP($D58,Table26[],3,FALSE),"")</f>
        <v/>
      </c>
      <c r="I58" s="1038" t="str">
        <f>_xlfn.IFNA(VLOOKUP($D58,Table26[],4,FALSE),"")</f>
        <v/>
      </c>
      <c r="J58" s="1038" t="str">
        <f>_xlfn.IFNA(VLOOKUP($D58,Table26[],5,FALSE),"")</f>
        <v/>
      </c>
      <c r="K58" s="1038" t="str">
        <f>_xlfn.IFNA(VLOOKUP($D58,Table26[],6,FALSE),"")</f>
        <v/>
      </c>
      <c r="L58" s="1093"/>
      <c r="M58" s="279"/>
    </row>
    <row r="59" spans="1:13" ht="61.2" customHeight="1" x14ac:dyDescent="0.25">
      <c r="A59" s="589"/>
      <c r="B59" s="1026"/>
      <c r="C59" s="814" t="str">
        <f>_xlfn.IFNA(VLOOKUP(D59,Data!C:I,3,FALSE),"")</f>
        <v/>
      </c>
      <c r="D59" s="1096"/>
      <c r="E59" s="803" t="str">
        <f>_xlfn.IFNA(IF(VLOOKUP(D59,Languages!$A:$D,1,TRUE)=D59,VLOOKUP(D59,Languages!$A:$D,Summary!$C$7,TRUE),NA()),"")</f>
        <v/>
      </c>
      <c r="F59" s="1104"/>
      <c r="G59" s="1062" t="str">
        <f>_xlfn.IFNA(VLOOKUP(D59,Data!C:I,6,FALSE),"")</f>
        <v/>
      </c>
      <c r="H59" s="1038" t="str">
        <f>_xlfn.IFNA(VLOOKUP($D59,Table26[],3,FALSE),"")</f>
        <v/>
      </c>
      <c r="I59" s="1038" t="str">
        <f>_xlfn.IFNA(VLOOKUP($D59,Table26[],4,FALSE),"")</f>
        <v/>
      </c>
      <c r="J59" s="1038" t="str">
        <f>_xlfn.IFNA(VLOOKUP($D59,Table26[],5,FALSE),"")</f>
        <v/>
      </c>
      <c r="K59" s="1038" t="str">
        <f>_xlfn.IFNA(VLOOKUP($D59,Table26[],6,FALSE),"")</f>
        <v/>
      </c>
      <c r="L59" s="1027"/>
      <c r="M59" s="279"/>
    </row>
    <row r="60" spans="1:13" ht="61.2" customHeight="1" x14ac:dyDescent="0.25">
      <c r="A60" s="589"/>
      <c r="B60" s="1026"/>
      <c r="C60" s="814" t="str">
        <f>_xlfn.IFNA(VLOOKUP(D60,Data!C:I,3,FALSE),"")</f>
        <v/>
      </c>
      <c r="D60" s="1096"/>
      <c r="E60" s="803" t="str">
        <f>_xlfn.IFNA(IF(VLOOKUP(D60,Languages!$A:$D,1,TRUE)=D60,VLOOKUP(D60,Languages!$A:$D,Summary!$C$7,TRUE),NA()),"")</f>
        <v/>
      </c>
      <c r="F60" s="1104"/>
      <c r="G60" s="1062" t="str">
        <f>_xlfn.IFNA(VLOOKUP(D60,Data!C:I,6,FALSE),"")</f>
        <v/>
      </c>
      <c r="H60" s="1038" t="str">
        <f>_xlfn.IFNA(VLOOKUP($D60,Table26[],3,FALSE),"")</f>
        <v/>
      </c>
      <c r="I60" s="1038" t="str">
        <f>_xlfn.IFNA(VLOOKUP($D60,Table26[],4,FALSE),"")</f>
        <v/>
      </c>
      <c r="J60" s="1038" t="str">
        <f>_xlfn.IFNA(VLOOKUP($D60,Table26[],5,FALSE),"")</f>
        <v/>
      </c>
      <c r="K60" s="1038" t="str">
        <f>_xlfn.IFNA(VLOOKUP($D60,Table26[],6,FALSE),"")</f>
        <v/>
      </c>
      <c r="L60" s="1027"/>
      <c r="M60" s="279"/>
    </row>
    <row r="61" spans="1:13" ht="61.2" customHeight="1" x14ac:dyDescent="0.25">
      <c r="A61" s="589"/>
      <c r="B61" s="1026"/>
      <c r="C61" s="814" t="str">
        <f>_xlfn.IFNA(VLOOKUP(D61,Data!C:I,3,FALSE),"")</f>
        <v/>
      </c>
      <c r="D61" s="1096"/>
      <c r="E61" s="803" t="str">
        <f>_xlfn.IFNA(IF(VLOOKUP(D61,Languages!$A:$D,1,TRUE)=D61,VLOOKUP(D61,Languages!$A:$D,Summary!$C$7,TRUE),NA()),"")</f>
        <v/>
      </c>
      <c r="F61" s="1104"/>
      <c r="G61" s="1062" t="str">
        <f>_xlfn.IFNA(VLOOKUP(D61,Data!C:I,6,FALSE),"")</f>
        <v/>
      </c>
      <c r="H61" s="1038" t="str">
        <f>_xlfn.IFNA(VLOOKUP($D61,Table26[],3,FALSE),"")</f>
        <v/>
      </c>
      <c r="I61" s="1038" t="str">
        <f>_xlfn.IFNA(VLOOKUP($D61,Table26[],4,FALSE),"")</f>
        <v/>
      </c>
      <c r="J61" s="1038" t="str">
        <f>_xlfn.IFNA(VLOOKUP($D61,Table26[],5,FALSE),"")</f>
        <v/>
      </c>
      <c r="K61" s="1038" t="str">
        <f>_xlfn.IFNA(VLOOKUP($D61,Table26[],6,FALSE),"")</f>
        <v/>
      </c>
      <c r="L61" s="1027"/>
      <c r="M61" s="279"/>
    </row>
    <row r="62" spans="1:13" ht="61.2" customHeight="1" x14ac:dyDescent="0.25">
      <c r="A62" s="589"/>
      <c r="B62" s="1026"/>
      <c r="C62" s="814" t="str">
        <f>_xlfn.IFNA(VLOOKUP(D62,Data!C:I,3,FALSE),"")</f>
        <v/>
      </c>
      <c r="D62" s="1096"/>
      <c r="E62" s="803" t="str">
        <f>_xlfn.IFNA(IF(VLOOKUP(D62,Languages!$A:$D,1,TRUE)=D62,VLOOKUP(D62,Languages!$A:$D,Summary!$C$7,TRUE),NA()),"")</f>
        <v/>
      </c>
      <c r="F62" s="1104"/>
      <c r="G62" s="1062" t="str">
        <f>_xlfn.IFNA(VLOOKUP(D62,Data!C:I,6,FALSE),"")</f>
        <v/>
      </c>
      <c r="H62" s="1038" t="str">
        <f>_xlfn.IFNA(VLOOKUP($D62,Table26[],3,FALSE),"")</f>
        <v/>
      </c>
      <c r="I62" s="1038" t="str">
        <f>_xlfn.IFNA(VLOOKUP($D62,Table26[],4,FALSE),"")</f>
        <v/>
      </c>
      <c r="J62" s="1038" t="str">
        <f>_xlfn.IFNA(VLOOKUP($D62,Table26[],5,FALSE),"")</f>
        <v/>
      </c>
      <c r="K62" s="1038" t="str">
        <f>_xlfn.IFNA(VLOOKUP($D62,Table26[],6,FALSE),"")</f>
        <v/>
      </c>
      <c r="L62" s="1027"/>
      <c r="M62" s="279"/>
    </row>
    <row r="63" spans="1:13" ht="61.2" customHeight="1" x14ac:dyDescent="0.25">
      <c r="A63" s="589"/>
      <c r="B63" s="1026"/>
      <c r="C63" s="814" t="str">
        <f>_xlfn.IFNA(VLOOKUP(D63,Data!C:I,3,FALSE),"")</f>
        <v/>
      </c>
      <c r="D63" s="1096"/>
      <c r="E63" s="803" t="str">
        <f>_xlfn.IFNA(IF(VLOOKUP(D63,Languages!$A:$D,1,TRUE)=D63,VLOOKUP(D63,Languages!$A:$D,Summary!$C$7,TRUE),NA()),"")</f>
        <v/>
      </c>
      <c r="F63" s="1104"/>
      <c r="G63" s="1062" t="str">
        <f>_xlfn.IFNA(VLOOKUP(D63,Data!C:I,6,FALSE),"")</f>
        <v/>
      </c>
      <c r="H63" s="1038" t="str">
        <f>_xlfn.IFNA(VLOOKUP($D63,Table26[],3,FALSE),"")</f>
        <v/>
      </c>
      <c r="I63" s="1038" t="str">
        <f>_xlfn.IFNA(VLOOKUP($D63,Table26[],4,FALSE),"")</f>
        <v/>
      </c>
      <c r="J63" s="1038" t="str">
        <f>_xlfn.IFNA(VLOOKUP($D63,Table26[],5,FALSE),"")</f>
        <v/>
      </c>
      <c r="K63" s="1038" t="str">
        <f>_xlfn.IFNA(VLOOKUP($D63,Table26[],6,FALSE),"")</f>
        <v/>
      </c>
      <c r="L63" s="1027"/>
      <c r="M63" s="279"/>
    </row>
    <row r="64" spans="1:13" ht="61.2" customHeight="1" x14ac:dyDescent="0.25">
      <c r="A64" s="589"/>
      <c r="B64" s="1026"/>
      <c r="C64" s="814" t="str">
        <f>_xlfn.IFNA(VLOOKUP(D64,Data!C:I,3,FALSE),"")</f>
        <v/>
      </c>
      <c r="D64" s="1096"/>
      <c r="E64" s="803" t="str">
        <f>_xlfn.IFNA(IF(VLOOKUP(D64,Languages!$A:$D,1,TRUE)=D64,VLOOKUP(D64,Languages!$A:$D,Summary!$C$7,TRUE),NA()),"")</f>
        <v/>
      </c>
      <c r="F64" s="1104"/>
      <c r="G64" s="1062" t="str">
        <f>_xlfn.IFNA(VLOOKUP(D64,Data!C:I,6,FALSE),"")</f>
        <v/>
      </c>
      <c r="H64" s="1038" t="str">
        <f>_xlfn.IFNA(VLOOKUP($D64,Table26[],3,FALSE),"")</f>
        <v/>
      </c>
      <c r="I64" s="1038" t="str">
        <f>_xlfn.IFNA(VLOOKUP($D64,Table26[],4,FALSE),"")</f>
        <v/>
      </c>
      <c r="J64" s="1038" t="str">
        <f>_xlfn.IFNA(VLOOKUP($D64,Table26[],5,FALSE),"")</f>
        <v/>
      </c>
      <c r="K64" s="1038" t="str">
        <f>_xlfn.IFNA(VLOOKUP($D64,Table26[],6,FALSE),"")</f>
        <v/>
      </c>
      <c r="L64" s="1027"/>
      <c r="M64" s="279"/>
    </row>
    <row r="65" spans="1:13" ht="61.2" customHeight="1" x14ac:dyDescent="0.25">
      <c r="A65" s="589"/>
      <c r="B65" s="1026"/>
      <c r="C65" s="814" t="str">
        <f>_xlfn.IFNA(VLOOKUP(D65,Data!C:I,3,FALSE),"")</f>
        <v/>
      </c>
      <c r="D65" s="1096"/>
      <c r="E65" s="803" t="str">
        <f>_xlfn.IFNA(IF(VLOOKUP(D65,Languages!$A:$D,1,TRUE)=D65,VLOOKUP(D65,Languages!$A:$D,Summary!$C$7,TRUE),NA()),"")</f>
        <v/>
      </c>
      <c r="F65" s="1104"/>
      <c r="G65" s="1062" t="str">
        <f>_xlfn.IFNA(VLOOKUP(D65,Data!C:I,6,FALSE),"")</f>
        <v/>
      </c>
      <c r="H65" s="1038" t="str">
        <f>_xlfn.IFNA(VLOOKUP($D65,Table26[],3,FALSE),"")</f>
        <v/>
      </c>
      <c r="I65" s="1038" t="str">
        <f>_xlfn.IFNA(VLOOKUP($D65,Table26[],4,FALSE),"")</f>
        <v/>
      </c>
      <c r="J65" s="1038" t="str">
        <f>_xlfn.IFNA(VLOOKUP($D65,Table26[],5,FALSE),"")</f>
        <v/>
      </c>
      <c r="K65" s="1038" t="str">
        <f>_xlfn.IFNA(VLOOKUP($D65,Table26[],6,FALSE),"")</f>
        <v/>
      </c>
      <c r="L65" s="1027"/>
      <c r="M65" s="279"/>
    </row>
    <row r="66" spans="1:13" ht="61.2" customHeight="1" x14ac:dyDescent="0.25">
      <c r="A66" s="589"/>
      <c r="B66" s="1026"/>
      <c r="C66" s="814" t="str">
        <f>_xlfn.IFNA(VLOOKUP(D66,Data!C:I,3,FALSE),"")</f>
        <v/>
      </c>
      <c r="D66" s="1096"/>
      <c r="E66" s="803" t="str">
        <f>_xlfn.IFNA(IF(VLOOKUP(D66,Languages!$A:$D,1,TRUE)=D66,VLOOKUP(D66,Languages!$A:$D,Summary!$C$7,TRUE),NA()),"")</f>
        <v/>
      </c>
      <c r="F66" s="1104"/>
      <c r="G66" s="1062" t="str">
        <f>_xlfn.IFNA(VLOOKUP(D66,Data!C:I,6,FALSE),"")</f>
        <v/>
      </c>
      <c r="H66" s="1038" t="str">
        <f>_xlfn.IFNA(VLOOKUP($D66,Table26[],3,FALSE),"")</f>
        <v/>
      </c>
      <c r="I66" s="1038" t="str">
        <f>_xlfn.IFNA(VLOOKUP($D66,Table26[],4,FALSE),"")</f>
        <v/>
      </c>
      <c r="J66" s="1038" t="str">
        <f>_xlfn.IFNA(VLOOKUP($D66,Table26[],5,FALSE),"")</f>
        <v/>
      </c>
      <c r="K66" s="1038" t="str">
        <f>_xlfn.IFNA(VLOOKUP($D66,Table26[],6,FALSE),"")</f>
        <v/>
      </c>
      <c r="L66" s="1027"/>
      <c r="M66" s="279"/>
    </row>
    <row r="67" spans="1:13" ht="61.2" customHeight="1" x14ac:dyDescent="0.25">
      <c r="A67" s="589"/>
      <c r="B67" s="1026"/>
      <c r="C67" s="814" t="str">
        <f>_xlfn.IFNA(VLOOKUP(D67,Data!C:I,3,FALSE),"")</f>
        <v/>
      </c>
      <c r="D67" s="1096"/>
      <c r="E67" s="803" t="str">
        <f>_xlfn.IFNA(IF(VLOOKUP(D67,Languages!$A:$D,1,TRUE)=D67,VLOOKUP(D67,Languages!$A:$D,Summary!$C$7,TRUE),NA()),"")</f>
        <v/>
      </c>
      <c r="F67" s="1104"/>
      <c r="G67" s="1062" t="str">
        <f>_xlfn.IFNA(VLOOKUP(D67,Data!C:I,6,FALSE),"")</f>
        <v/>
      </c>
      <c r="H67" s="1038" t="str">
        <f>_xlfn.IFNA(VLOOKUP($D67,Table26[],3,FALSE),"")</f>
        <v/>
      </c>
      <c r="I67" s="1038" t="str">
        <f>_xlfn.IFNA(VLOOKUP($D67,Table26[],4,FALSE),"")</f>
        <v/>
      </c>
      <c r="J67" s="1038" t="str">
        <f>_xlfn.IFNA(VLOOKUP($D67,Table26[],5,FALSE),"")</f>
        <v/>
      </c>
      <c r="K67" s="1038" t="str">
        <f>_xlfn.IFNA(VLOOKUP($D67,Table26[],6,FALSE),"")</f>
        <v/>
      </c>
      <c r="L67" s="1027"/>
      <c r="M67" s="279"/>
    </row>
    <row r="68" spans="1:13" ht="61.2" customHeight="1" x14ac:dyDescent="0.25">
      <c r="A68" s="589"/>
      <c r="B68" s="1026"/>
      <c r="C68" s="814" t="str">
        <f>_xlfn.IFNA(VLOOKUP(D68,Data!C:I,3,FALSE),"")</f>
        <v/>
      </c>
      <c r="D68" s="1096"/>
      <c r="E68" s="803" t="str">
        <f>_xlfn.IFNA(IF(VLOOKUP(D68,Languages!$A:$D,1,TRUE)=D68,VLOOKUP(D68,Languages!$A:$D,Summary!$C$7,TRUE),NA()),"")</f>
        <v/>
      </c>
      <c r="F68" s="1104"/>
      <c r="G68" s="1062" t="str">
        <f>_xlfn.IFNA(VLOOKUP(D68,Data!C:I,6,FALSE),"")</f>
        <v/>
      </c>
      <c r="H68" s="1038" t="str">
        <f>_xlfn.IFNA(VLOOKUP($D68,Table26[],3,FALSE),"")</f>
        <v/>
      </c>
      <c r="I68" s="1038" t="str">
        <f>_xlfn.IFNA(VLOOKUP($D68,Table26[],4,FALSE),"")</f>
        <v/>
      </c>
      <c r="J68" s="1038" t="str">
        <f>_xlfn.IFNA(VLOOKUP($D68,Table26[],5,FALSE),"")</f>
        <v/>
      </c>
      <c r="K68" s="1038" t="str">
        <f>_xlfn.IFNA(VLOOKUP($D68,Table26[],6,FALSE),"")</f>
        <v/>
      </c>
      <c r="L68" s="1027"/>
      <c r="M68" s="279"/>
    </row>
    <row r="69" spans="1:13" ht="61.2" customHeight="1" x14ac:dyDescent="0.25">
      <c r="A69" s="589"/>
      <c r="B69" s="1026"/>
      <c r="C69" s="814" t="str">
        <f>_xlfn.IFNA(VLOOKUP(D69,Data!C:I,3,FALSE),"")</f>
        <v/>
      </c>
      <c r="D69" s="1096"/>
      <c r="E69" s="803" t="str">
        <f>_xlfn.IFNA(IF(VLOOKUP(D69,Languages!$A:$D,1,TRUE)=D69,VLOOKUP(D69,Languages!$A:$D,Summary!$C$7,TRUE),NA()),"")</f>
        <v/>
      </c>
      <c r="F69" s="1104"/>
      <c r="G69" s="1062" t="str">
        <f>_xlfn.IFNA(VLOOKUP(D69,Data!C:I,6,FALSE),"")</f>
        <v/>
      </c>
      <c r="H69" s="1038" t="str">
        <f>_xlfn.IFNA(VLOOKUP($D69,Table26[],3,FALSE),"")</f>
        <v/>
      </c>
      <c r="I69" s="1038" t="str">
        <f>_xlfn.IFNA(VLOOKUP($D69,Table26[],4,FALSE),"")</f>
        <v/>
      </c>
      <c r="J69" s="1038" t="str">
        <f>_xlfn.IFNA(VLOOKUP($D69,Table26[],5,FALSE),"")</f>
        <v/>
      </c>
      <c r="K69" s="1038" t="str">
        <f>_xlfn.IFNA(VLOOKUP($D69,Table26[],6,FALSE),"")</f>
        <v/>
      </c>
      <c r="L69" s="1027"/>
      <c r="M69" s="279"/>
    </row>
    <row r="70" spans="1:13" ht="61.2" customHeight="1" x14ac:dyDescent="0.25">
      <c r="A70" s="589"/>
      <c r="B70" s="1026"/>
      <c r="C70" s="814" t="str">
        <f>_xlfn.IFNA(VLOOKUP(D70,Data!C:I,3,FALSE),"")</f>
        <v/>
      </c>
      <c r="D70" s="1096"/>
      <c r="E70" s="803" t="str">
        <f>_xlfn.IFNA(IF(VLOOKUP(D70,Languages!$A:$D,1,TRUE)=D70,VLOOKUP(D70,Languages!$A:$D,Summary!$C$7,TRUE),NA()),"")</f>
        <v/>
      </c>
      <c r="F70" s="1104"/>
      <c r="G70" s="1062" t="str">
        <f>_xlfn.IFNA(VLOOKUP(D70,Data!C:I,6,FALSE),"")</f>
        <v/>
      </c>
      <c r="H70" s="1038" t="str">
        <f>_xlfn.IFNA(VLOOKUP($D70,Table26[],3,FALSE),"")</f>
        <v/>
      </c>
      <c r="I70" s="1038" t="str">
        <f>_xlfn.IFNA(VLOOKUP($D70,Table26[],4,FALSE),"")</f>
        <v/>
      </c>
      <c r="J70" s="1038" t="str">
        <f>_xlfn.IFNA(VLOOKUP($D70,Table26[],5,FALSE),"")</f>
        <v/>
      </c>
      <c r="K70" s="1038" t="str">
        <f>_xlfn.IFNA(VLOOKUP($D70,Table26[],6,FALSE),"")</f>
        <v/>
      </c>
      <c r="L70" s="1027"/>
      <c r="M70" s="279"/>
    </row>
    <row r="71" spans="1:13" ht="61.2" customHeight="1" x14ac:dyDescent="0.25">
      <c r="A71" s="589"/>
      <c r="B71" s="1026"/>
      <c r="C71" s="814" t="str">
        <f>_xlfn.IFNA(VLOOKUP(D71,Data!C:I,3,FALSE),"")</f>
        <v/>
      </c>
      <c r="D71" s="1096"/>
      <c r="E71" s="803" t="str">
        <f>_xlfn.IFNA(IF(VLOOKUP(D71,Languages!$A:$D,1,TRUE)=D71,VLOOKUP(D71,Languages!$A:$D,Summary!$C$7,TRUE),NA()),"")</f>
        <v/>
      </c>
      <c r="F71" s="1104"/>
      <c r="G71" s="1062" t="str">
        <f>_xlfn.IFNA(VLOOKUP(D71,Data!C:I,6,FALSE),"")</f>
        <v/>
      </c>
      <c r="H71" s="1038" t="str">
        <f>_xlfn.IFNA(VLOOKUP($D71,Table26[],3,FALSE),"")</f>
        <v/>
      </c>
      <c r="I71" s="1038" t="str">
        <f>_xlfn.IFNA(VLOOKUP($D71,Table26[],4,FALSE),"")</f>
        <v/>
      </c>
      <c r="J71" s="1038" t="str">
        <f>_xlfn.IFNA(VLOOKUP($D71,Table26[],5,FALSE),"")</f>
        <v/>
      </c>
      <c r="K71" s="1038" t="str">
        <f>_xlfn.IFNA(VLOOKUP($D71,Table26[],6,FALSE),"")</f>
        <v/>
      </c>
      <c r="L71" s="1027"/>
      <c r="M71" s="279"/>
    </row>
    <row r="72" spans="1:13" ht="61.2" customHeight="1" x14ac:dyDescent="0.25">
      <c r="A72" s="589"/>
      <c r="B72" s="1026"/>
      <c r="C72" s="814" t="str">
        <f>_xlfn.IFNA(VLOOKUP(D72,Data!C:I,3,FALSE),"")</f>
        <v/>
      </c>
      <c r="D72" s="1096"/>
      <c r="E72" s="803" t="str">
        <f>_xlfn.IFNA(IF(VLOOKUP(D72,Languages!$A:$D,1,TRUE)=D72,VLOOKUP(D72,Languages!$A:$D,Summary!$C$7,TRUE),NA()),"")</f>
        <v/>
      </c>
      <c r="F72" s="1104"/>
      <c r="G72" s="1062" t="str">
        <f>_xlfn.IFNA(VLOOKUP(D72,Data!C:I,6,FALSE),"")</f>
        <v/>
      </c>
      <c r="H72" s="1038" t="str">
        <f>_xlfn.IFNA(VLOOKUP($D72,Table26[],3,FALSE),"")</f>
        <v/>
      </c>
      <c r="I72" s="1038" t="str">
        <f>_xlfn.IFNA(VLOOKUP($D72,Table26[],4,FALSE),"")</f>
        <v/>
      </c>
      <c r="J72" s="1038" t="str">
        <f>_xlfn.IFNA(VLOOKUP($D72,Table26[],5,FALSE),"")</f>
        <v/>
      </c>
      <c r="K72" s="1038" t="str">
        <f>_xlfn.IFNA(VLOOKUP($D72,Table26[],6,FALSE),"")</f>
        <v/>
      </c>
      <c r="L72" s="1027"/>
      <c r="M72" s="279"/>
    </row>
    <row r="73" spans="1:13" ht="61.2" customHeight="1" x14ac:dyDescent="0.25">
      <c r="A73" s="589"/>
      <c r="B73" s="1026"/>
      <c r="C73" s="814" t="str">
        <f>_xlfn.IFNA(VLOOKUP(D73,Data!C:I,3,FALSE),"")</f>
        <v/>
      </c>
      <c r="D73" s="1096"/>
      <c r="E73" s="803" t="str">
        <f>_xlfn.IFNA(IF(VLOOKUP(D73,Languages!$A:$D,1,TRUE)=D73,VLOOKUP(D73,Languages!$A:$D,Summary!$C$7,TRUE),NA()),"")</f>
        <v/>
      </c>
      <c r="F73" s="1104"/>
      <c r="G73" s="1062" t="str">
        <f>_xlfn.IFNA(VLOOKUP(D73,Data!C:I,6,FALSE),"")</f>
        <v/>
      </c>
      <c r="H73" s="1038" t="str">
        <f>_xlfn.IFNA(VLOOKUP($D73,Table26[],3,FALSE),"")</f>
        <v/>
      </c>
      <c r="I73" s="1038" t="str">
        <f>_xlfn.IFNA(VLOOKUP($D73,Table26[],4,FALSE),"")</f>
        <v/>
      </c>
      <c r="J73" s="1038" t="str">
        <f>_xlfn.IFNA(VLOOKUP($D73,Table26[],5,FALSE),"")</f>
        <v/>
      </c>
      <c r="K73" s="1038" t="str">
        <f>_xlfn.IFNA(VLOOKUP($D73,Table26[],6,FALSE),"")</f>
        <v/>
      </c>
      <c r="L73" s="1027"/>
      <c r="M73" s="279"/>
    </row>
    <row r="74" spans="1:13" ht="61.2" customHeight="1" x14ac:dyDescent="0.25">
      <c r="A74" s="589"/>
      <c r="B74" s="1026"/>
      <c r="C74" s="814" t="str">
        <f>_xlfn.IFNA(VLOOKUP(D74,Data!C:I,3,FALSE),"")</f>
        <v/>
      </c>
      <c r="D74" s="1096"/>
      <c r="E74" s="803" t="str">
        <f>_xlfn.IFNA(IF(VLOOKUP(D74,Languages!$A:$D,1,TRUE)=D74,VLOOKUP(D74,Languages!$A:$D,Summary!$C$7,TRUE),NA()),"")</f>
        <v/>
      </c>
      <c r="F74" s="1104"/>
      <c r="G74" s="1062" t="str">
        <f>_xlfn.IFNA(VLOOKUP(D74,Data!C:I,6,FALSE),"")</f>
        <v/>
      </c>
      <c r="H74" s="1038" t="str">
        <f>_xlfn.IFNA(VLOOKUP($D74,Table26[],3,FALSE),"")</f>
        <v/>
      </c>
      <c r="I74" s="1038" t="str">
        <f>_xlfn.IFNA(VLOOKUP($D74,Table26[],4,FALSE),"")</f>
        <v/>
      </c>
      <c r="J74" s="1038" t="str">
        <f>_xlfn.IFNA(VLOOKUP($D74,Table26[],5,FALSE),"")</f>
        <v/>
      </c>
      <c r="K74" s="1038" t="str">
        <f>_xlfn.IFNA(VLOOKUP($D74,Table26[],6,FALSE),"")</f>
        <v/>
      </c>
      <c r="L74" s="1027"/>
      <c r="M74" s="279"/>
    </row>
    <row r="75" spans="1:13" ht="61.2" customHeight="1" x14ac:dyDescent="0.25">
      <c r="A75" s="589"/>
      <c r="B75" s="1026"/>
      <c r="C75" s="814" t="str">
        <f>_xlfn.IFNA(VLOOKUP(D75,Data!C:I,3,FALSE),"")</f>
        <v/>
      </c>
      <c r="D75" s="1096"/>
      <c r="E75" s="803" t="str">
        <f>_xlfn.IFNA(IF(VLOOKUP(D75,Languages!$A:$D,1,TRUE)=D75,VLOOKUP(D75,Languages!$A:$D,Summary!$C$7,TRUE),NA()),"")</f>
        <v/>
      </c>
      <c r="F75" s="1104"/>
      <c r="G75" s="1062" t="str">
        <f>_xlfn.IFNA(VLOOKUP(D75,Data!C:I,6,FALSE),"")</f>
        <v/>
      </c>
      <c r="H75" s="1038" t="str">
        <f>_xlfn.IFNA(VLOOKUP($D75,Table26[],3,FALSE),"")</f>
        <v/>
      </c>
      <c r="I75" s="1038" t="str">
        <f>_xlfn.IFNA(VLOOKUP($D75,Table26[],4,FALSE),"")</f>
        <v/>
      </c>
      <c r="J75" s="1038" t="str">
        <f>_xlfn.IFNA(VLOOKUP($D75,Table26[],5,FALSE),"")</f>
        <v/>
      </c>
      <c r="K75" s="1038" t="str">
        <f>_xlfn.IFNA(VLOOKUP($D75,Table26[],6,FALSE),"")</f>
        <v/>
      </c>
      <c r="L75" s="1027"/>
      <c r="M75" s="279"/>
    </row>
    <row r="76" spans="1:13" ht="61.2" customHeight="1" x14ac:dyDescent="0.25">
      <c r="A76" s="589"/>
      <c r="B76" s="1026"/>
      <c r="C76" s="814" t="str">
        <f>_xlfn.IFNA(VLOOKUP(D76,Data!C:I,3,FALSE),"")</f>
        <v/>
      </c>
      <c r="D76" s="1096"/>
      <c r="E76" s="803" t="str">
        <f>_xlfn.IFNA(IF(VLOOKUP(D76,Languages!$A:$D,1,TRUE)=D76,VLOOKUP(D76,Languages!$A:$D,Summary!$C$7,TRUE),NA()),"")</f>
        <v/>
      </c>
      <c r="F76" s="1104"/>
      <c r="G76" s="1062" t="str">
        <f>_xlfn.IFNA(VLOOKUP(D76,Data!C:I,6,FALSE),"")</f>
        <v/>
      </c>
      <c r="H76" s="1038" t="str">
        <f>_xlfn.IFNA(VLOOKUP($D76,Table26[],3,FALSE),"")</f>
        <v/>
      </c>
      <c r="I76" s="1038" t="str">
        <f>_xlfn.IFNA(VLOOKUP($D76,Table26[],4,FALSE),"")</f>
        <v/>
      </c>
      <c r="J76" s="1038" t="str">
        <f>_xlfn.IFNA(VLOOKUP($D76,Table26[],5,FALSE),"")</f>
        <v/>
      </c>
      <c r="K76" s="1038" t="str">
        <f>_xlfn.IFNA(VLOOKUP($D76,Table26[],6,FALSE),"")</f>
        <v/>
      </c>
      <c r="L76" s="1027"/>
      <c r="M76" s="279"/>
    </row>
    <row r="77" spans="1:13" ht="61.2" customHeight="1" x14ac:dyDescent="0.25">
      <c r="A77" s="589"/>
      <c r="B77" s="1026"/>
      <c r="C77" s="814" t="str">
        <f>_xlfn.IFNA(VLOOKUP(D77,Data!C:I,3,FALSE),"")</f>
        <v/>
      </c>
      <c r="D77" s="1097"/>
      <c r="E77" s="803" t="str">
        <f>_xlfn.IFNA(IF(VLOOKUP(D77,Languages!$A:$D,1,TRUE)=D77,VLOOKUP(D77,Languages!$A:$D,Summary!$C$7,TRUE),NA()),"")</f>
        <v/>
      </c>
      <c r="F77" s="1100"/>
      <c r="G77" s="1062" t="str">
        <f>_xlfn.IFNA(VLOOKUP(D77,Data!C:I,6,FALSE),"")</f>
        <v/>
      </c>
      <c r="H77" s="1038" t="str">
        <f>_xlfn.IFNA(VLOOKUP($D77,Table26[],3,FALSE),"")</f>
        <v/>
      </c>
      <c r="I77" s="1038" t="str">
        <f>_xlfn.IFNA(VLOOKUP($D77,Table26[],4,FALSE),"")</f>
        <v/>
      </c>
      <c r="J77" s="1038" t="str">
        <f>_xlfn.IFNA(VLOOKUP($D77,Table26[],5,FALSE),"")</f>
        <v/>
      </c>
      <c r="K77" s="1038" t="str">
        <f>_xlfn.IFNA(VLOOKUP($D77,Table26[],6,FALSE),"")</f>
        <v/>
      </c>
      <c r="L77" s="1027"/>
      <c r="M77" s="279"/>
    </row>
    <row r="78" spans="1:13" ht="61.2" customHeight="1" x14ac:dyDescent="0.25">
      <c r="A78" s="589"/>
      <c r="B78" s="1026"/>
      <c r="C78" s="814" t="str">
        <f>_xlfn.IFNA(VLOOKUP(D78,Data!C:I,3,FALSE),"")</f>
        <v/>
      </c>
      <c r="D78" s="1097"/>
      <c r="E78" s="803" t="str">
        <f>_xlfn.IFNA(IF(VLOOKUP(D78,Languages!$A:$D,1,TRUE)=D78,VLOOKUP(D78,Languages!$A:$D,Summary!$C$7,TRUE),NA()),"")</f>
        <v/>
      </c>
      <c r="F78" s="1101"/>
      <c r="G78" s="1062" t="str">
        <f>_xlfn.IFNA(VLOOKUP(D78,Data!C:I,6,FALSE),"")</f>
        <v/>
      </c>
      <c r="H78" s="1038" t="str">
        <f>_xlfn.IFNA(VLOOKUP($D78,Table26[],3,FALSE),"")</f>
        <v/>
      </c>
      <c r="I78" s="1038" t="str">
        <f>_xlfn.IFNA(VLOOKUP($D78,Table26[],4,FALSE),"")</f>
        <v/>
      </c>
      <c r="J78" s="1038" t="str">
        <f>_xlfn.IFNA(VLOOKUP($D78,Table26[],5,FALSE),"")</f>
        <v/>
      </c>
      <c r="K78" s="1038" t="str">
        <f>_xlfn.IFNA(VLOOKUP($D78,Table26[],6,FALSE),"")</f>
        <v/>
      </c>
      <c r="L78" s="1027"/>
      <c r="M78" s="279"/>
    </row>
    <row r="79" spans="1:13" ht="61.2" customHeight="1" x14ac:dyDescent="0.25">
      <c r="A79" s="589"/>
      <c r="B79" s="1026"/>
      <c r="C79" s="814" t="str">
        <f>_xlfn.IFNA(VLOOKUP(D79,Data!C:I,3,FALSE),"")</f>
        <v/>
      </c>
      <c r="D79" s="1097"/>
      <c r="E79" s="803" t="str">
        <f>_xlfn.IFNA(IF(VLOOKUP(D79,Languages!$A:$D,1,TRUE)=D79,VLOOKUP(D79,Languages!$A:$D,Summary!$C$7,TRUE),NA()),"")</f>
        <v/>
      </c>
      <c r="F79" s="1101"/>
      <c r="G79" s="1062" t="str">
        <f>_xlfn.IFNA(VLOOKUP(D79,Data!C:I,6,FALSE),"")</f>
        <v/>
      </c>
      <c r="H79" s="1038" t="str">
        <f>_xlfn.IFNA(VLOOKUP($D79,Table26[],3,FALSE),"")</f>
        <v/>
      </c>
      <c r="I79" s="1038" t="str">
        <f>_xlfn.IFNA(VLOOKUP($D79,Table26[],4,FALSE),"")</f>
        <v/>
      </c>
      <c r="J79" s="1038" t="str">
        <f>_xlfn.IFNA(VLOOKUP($D79,Table26[],5,FALSE),"")</f>
        <v/>
      </c>
      <c r="K79" s="1038" t="str">
        <f>_xlfn.IFNA(VLOOKUP($D79,Table26[],6,FALSE),"")</f>
        <v/>
      </c>
      <c r="L79" s="1027"/>
      <c r="M79" s="279"/>
    </row>
    <row r="80" spans="1:13" ht="61.2" customHeight="1" x14ac:dyDescent="0.25">
      <c r="A80" s="589"/>
      <c r="B80" s="1026"/>
      <c r="C80" s="814" t="str">
        <f>_xlfn.IFNA(VLOOKUP(D80,Data!C:I,3,FALSE),"")</f>
        <v/>
      </c>
      <c r="D80" s="1097"/>
      <c r="E80" s="803" t="str">
        <f>_xlfn.IFNA(IF(VLOOKUP(D80,Languages!$A:$D,1,TRUE)=D80,VLOOKUP(D80,Languages!$A:$D,Summary!$C$7,TRUE),NA()),"")</f>
        <v/>
      </c>
      <c r="F80" s="1101"/>
      <c r="G80" s="1062" t="str">
        <f>_xlfn.IFNA(VLOOKUP(D80,Data!C:I,6,FALSE),"")</f>
        <v/>
      </c>
      <c r="H80" s="1038" t="str">
        <f>_xlfn.IFNA(VLOOKUP($D80,Table26[],3,FALSE),"")</f>
        <v/>
      </c>
      <c r="I80" s="1038" t="str">
        <f>_xlfn.IFNA(VLOOKUP($D80,Table26[],4,FALSE),"")</f>
        <v/>
      </c>
      <c r="J80" s="1038" t="str">
        <f>_xlfn.IFNA(VLOOKUP($D80,Table26[],5,FALSE),"")</f>
        <v/>
      </c>
      <c r="K80" s="1038" t="str">
        <f>_xlfn.IFNA(VLOOKUP($D80,Table26[],6,FALSE),"")</f>
        <v/>
      </c>
      <c r="L80" s="1027"/>
      <c r="M80" s="279"/>
    </row>
    <row r="81" spans="1:13" ht="61.2" customHeight="1" x14ac:dyDescent="0.25">
      <c r="A81" s="589"/>
      <c r="B81" s="1026"/>
      <c r="C81" s="814" t="str">
        <f>_xlfn.IFNA(VLOOKUP(D81,Data!C:I,3,FALSE),"")</f>
        <v/>
      </c>
      <c r="D81" s="1097"/>
      <c r="E81" s="803" t="str">
        <f>_xlfn.IFNA(IF(VLOOKUP(D81,Languages!$A:$D,1,TRUE)=D81,VLOOKUP(D81,Languages!$A:$D,Summary!$C$7,TRUE),NA()),"")</f>
        <v/>
      </c>
      <c r="F81" s="1101"/>
      <c r="G81" s="1062" t="str">
        <f>_xlfn.IFNA(VLOOKUP(D81,Data!C:I,6,FALSE),"")</f>
        <v/>
      </c>
      <c r="H81" s="1038" t="str">
        <f>_xlfn.IFNA(VLOOKUP($D81,Table26[],3,FALSE),"")</f>
        <v/>
      </c>
      <c r="I81" s="1038" t="str">
        <f>_xlfn.IFNA(VLOOKUP($D81,Table26[],4,FALSE),"")</f>
        <v/>
      </c>
      <c r="J81" s="1038" t="str">
        <f>_xlfn.IFNA(VLOOKUP($D81,Table26[],5,FALSE),"")</f>
        <v/>
      </c>
      <c r="K81" s="1038" t="str">
        <f>_xlfn.IFNA(VLOOKUP($D81,Table26[],6,FALSE),"")</f>
        <v/>
      </c>
      <c r="L81" s="1027"/>
      <c r="M81" s="279"/>
    </row>
    <row r="82" spans="1:13" ht="61.2" customHeight="1" x14ac:dyDescent="0.25">
      <c r="A82" s="589"/>
      <c r="B82" s="1026"/>
      <c r="C82" s="814" t="str">
        <f>_xlfn.IFNA(VLOOKUP(D82,Data!C:I,3,FALSE),"")</f>
        <v/>
      </c>
      <c r="D82" s="1098"/>
      <c r="E82" s="803" t="str">
        <f>_xlfn.IFNA(IF(VLOOKUP(D82,Languages!$A:$D,1,TRUE)=D82,VLOOKUP(D82,Languages!$A:$D,Summary!$C$7,TRUE),NA()),"")</f>
        <v/>
      </c>
      <c r="F82" s="1102"/>
      <c r="G82" s="1062" t="str">
        <f>_xlfn.IFNA(VLOOKUP(D82,Data!C:I,6,FALSE),"")</f>
        <v/>
      </c>
      <c r="H82" s="1038" t="str">
        <f>_xlfn.IFNA(VLOOKUP($D82,Table26[],3,FALSE),"")</f>
        <v/>
      </c>
      <c r="I82" s="1038" t="str">
        <f>_xlfn.IFNA(VLOOKUP($D82,Table26[],4,FALSE),"")</f>
        <v/>
      </c>
      <c r="J82" s="1038" t="str">
        <f>_xlfn.IFNA(VLOOKUP($D82,Table26[],5,FALSE),"")</f>
        <v/>
      </c>
      <c r="K82" s="1038" t="str">
        <f>_xlfn.IFNA(VLOOKUP($D82,Table26[],6,FALSE),"")</f>
        <v/>
      </c>
      <c r="L82" s="1027"/>
      <c r="M82" s="279"/>
    </row>
    <row r="83" spans="1:13" ht="61.2" customHeight="1" thickBot="1" x14ac:dyDescent="0.3">
      <c r="A83" s="589"/>
      <c r="B83" s="1026"/>
      <c r="C83" s="917" t="str">
        <f>_xlfn.IFNA(VLOOKUP(D83,Data!C:I,3,FALSE),"")</f>
        <v/>
      </c>
      <c r="D83" s="1099"/>
      <c r="E83" s="918" t="str">
        <f>_xlfn.IFNA(IF(VLOOKUP(D83,Languages!$A:$D,1,TRUE)=D83,VLOOKUP(D83,Languages!$A:$D,Summary!$C$7,TRUE),NA()),"")</f>
        <v/>
      </c>
      <c r="F83" s="1103"/>
      <c r="G83" s="1063" t="str">
        <f>_xlfn.IFNA(VLOOKUP(D83,Data!C:I,6,FALSE),"")</f>
        <v/>
      </c>
      <c r="H83" s="1038" t="str">
        <f>_xlfn.IFNA(VLOOKUP($D83,Table26[],3,FALSE),"")</f>
        <v/>
      </c>
      <c r="I83" s="1038" t="str">
        <f>_xlfn.IFNA(VLOOKUP($D83,Table26[],4,FALSE),"")</f>
        <v/>
      </c>
      <c r="J83" s="1038" t="str">
        <f>_xlfn.IFNA(VLOOKUP($D83,Table26[],5,FALSE),"")</f>
        <v/>
      </c>
      <c r="K83" s="1038" t="str">
        <f>_xlfn.IFNA(VLOOKUP($D83,Table26[],6,FALSE),"")</f>
        <v/>
      </c>
      <c r="L83" s="1027"/>
      <c r="M83" s="279"/>
    </row>
    <row r="84" spans="1:13" x14ac:dyDescent="0.25">
      <c r="A84" s="589"/>
      <c r="B84" s="1026"/>
      <c r="C84" s="1007"/>
      <c r="D84" s="1007"/>
      <c r="E84" s="1007"/>
      <c r="F84" s="1008"/>
      <c r="G84" s="1343"/>
      <c r="H84" s="1009"/>
      <c r="I84" s="1009"/>
      <c r="J84" s="1009"/>
      <c r="K84" s="1009"/>
      <c r="L84" s="1027"/>
      <c r="M84" s="279"/>
    </row>
    <row r="85" spans="1:13" ht="14.4" thickBot="1" x14ac:dyDescent="0.3">
      <c r="A85" s="589"/>
      <c r="B85" s="1028"/>
      <c r="C85" s="1030"/>
      <c r="D85" s="1048"/>
      <c r="E85" s="1031"/>
      <c r="F85" s="1032"/>
      <c r="G85" s="1033"/>
      <c r="H85" s="1031"/>
      <c r="I85" s="1031"/>
      <c r="J85" s="1031"/>
      <c r="K85" s="1031"/>
      <c r="L85" s="1034"/>
      <c r="M85" s="279"/>
    </row>
    <row r="86" spans="1:13" x14ac:dyDescent="0.25">
      <c r="A86" s="589"/>
      <c r="B86" s="589"/>
      <c r="C86" s="180"/>
      <c r="D86" s="180"/>
      <c r="E86" s="180"/>
      <c r="F86" s="277"/>
      <c r="G86" s="277"/>
      <c r="H86" s="280"/>
      <c r="I86" s="280"/>
      <c r="J86" s="280"/>
      <c r="K86" s="280"/>
      <c r="L86" s="589"/>
      <c r="M86" s="279"/>
    </row>
  </sheetData>
  <sheetProtection sheet="1" objects="1" scenarios="1" formatCells="0" formatColumns="0" formatRows="0" sort="0" autoFilter="0"/>
  <autoFilter ref="C24:K83" xr:uid="{9A0F3423-9C4B-4F39-B143-4C91AE8FD0F9}"/>
  <mergeCells count="9">
    <mergeCell ref="B24:B49"/>
    <mergeCell ref="B50:B53"/>
    <mergeCell ref="C6:K6"/>
    <mergeCell ref="I8:J8"/>
    <mergeCell ref="I10:J11"/>
    <mergeCell ref="C13:K13"/>
    <mergeCell ref="C15:K15"/>
    <mergeCell ref="C17:K17"/>
    <mergeCell ref="C8:G11"/>
  </mergeCells>
  <conditionalFormatting sqref="F4:F5 F7 F12 F24:F86">
    <cfRule type="containsText" dxfId="164" priority="23" operator="containsText" text="0">
      <formula>NOT(ISERROR(SEARCH("0",F4)))</formula>
    </cfRule>
  </conditionalFormatting>
  <conditionalFormatting sqref="F1 F3">
    <cfRule type="containsText" dxfId="163" priority="19" operator="containsText" text="0">
      <formula>NOT(ISERROR(SEARCH("0",F1)))</formula>
    </cfRule>
  </conditionalFormatting>
  <conditionalFormatting sqref="F2">
    <cfRule type="containsText" dxfId="162" priority="18" operator="containsText" text="0">
      <formula>NOT(ISERROR(SEARCH("0",F2)))</formula>
    </cfRule>
  </conditionalFormatting>
  <conditionalFormatting sqref="F23">
    <cfRule type="containsText" dxfId="161" priority="12" operator="containsText" text="0">
      <formula>NOT(ISERROR(SEARCH("0",F23)))</formula>
    </cfRule>
  </conditionalFormatting>
  <conditionalFormatting sqref="F14">
    <cfRule type="containsText" dxfId="160" priority="11" operator="containsText" text="0">
      <formula>NOT(ISERROR(SEARCH("0",F14)))</formula>
    </cfRule>
  </conditionalFormatting>
  <conditionalFormatting sqref="F16">
    <cfRule type="containsText" dxfId="159" priority="9" operator="containsText" text="0">
      <formula>NOT(ISERROR(SEARCH("0",F16)))</formula>
    </cfRule>
  </conditionalFormatting>
  <conditionalFormatting sqref="F22">
    <cfRule type="containsText" dxfId="158" priority="7" operator="containsText" text="0">
      <formula>NOT(ISERROR(SEARCH("0",F22)))</formula>
    </cfRule>
  </conditionalFormatting>
  <conditionalFormatting sqref="G25:G83">
    <cfRule type="cellIs" dxfId="157" priority="1" operator="equal">
      <formula>4</formula>
    </cfRule>
    <cfRule type="cellIs" dxfId="156" priority="2" operator="equal">
      <formula>3</formula>
    </cfRule>
    <cfRule type="cellIs" dxfId="155" priority="3" operator="equal">
      <formula>2</formula>
    </cfRule>
    <cfRule type="cellIs" dxfId="154" priority="4" operator="equal">
      <formula>1</formula>
    </cfRule>
    <cfRule type="cellIs" dxfId="153" priority="5" operator="equal">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6" id="{9B5A24F1-EE3D-42ED-B746-7032A2BA13E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F22</xm:sqref>
        </x14:conditionalFormatting>
        <x14:conditionalFormatting xmlns:xm="http://schemas.microsoft.com/office/excel/2006/main">
          <x14:cfRule type="iconSet" priority="20" id="{9477CB8F-4450-483B-9FD8-41FA928740E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1" id="{12799F4E-B149-444E-8D18-6BAAF88099A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3" id="{5C85A979-1F46-45CE-B771-E9DABD39872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10" id="{F51024A5-0599-40CA-AC27-4E458443F93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ADA9EB15-F346-4837-883A-B2AB65AB014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560" id="{18A08C8D-FEAD-4074-8A0D-ECA0FC1C35F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F4:F5 F7 F12 F24:F86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383B-BB73-471F-B1EC-0607A15EC9BB}">
  <sheetPr>
    <tabColor theme="7" tint="0.59999389629810485"/>
  </sheetPr>
  <dimension ref="A1:M86"/>
  <sheetViews>
    <sheetView zoomScale="92" zoomScaleNormal="92" workbookViewId="0"/>
  </sheetViews>
  <sheetFormatPr defaultRowHeight="13.8" x14ac:dyDescent="0.25"/>
  <cols>
    <col min="1" max="1" width="2.453125" customWidth="1"/>
    <col min="2" max="2" width="3.26953125" customWidth="1"/>
    <col min="3" max="3" width="8.54296875" customWidth="1"/>
    <col min="4" max="4" width="10.90625" customWidth="1"/>
    <col min="5" max="5" width="74.6328125" customWidth="1"/>
    <col min="6" max="6" width="23.7265625" customWidth="1"/>
    <col min="7" max="7" width="13.90625" style="358" customWidth="1"/>
    <col min="8" max="8" width="15.1796875" customWidth="1"/>
    <col min="9" max="9" width="22.7265625" customWidth="1"/>
    <col min="10" max="10" width="22.1796875" customWidth="1"/>
    <col min="11" max="11" width="29.26953125" customWidth="1"/>
    <col min="13" max="13" width="3.1796875" customWidth="1"/>
  </cols>
  <sheetData>
    <row r="1" spans="1:13" ht="14.4" thickBot="1" x14ac:dyDescent="0.3">
      <c r="A1" s="134"/>
      <c r="B1" s="134"/>
      <c r="C1" s="134"/>
      <c r="D1" s="134"/>
      <c r="E1" s="134"/>
      <c r="F1" s="250"/>
      <c r="G1" s="250"/>
      <c r="H1" s="249"/>
      <c r="I1" s="249"/>
      <c r="J1" s="249"/>
      <c r="K1" s="249"/>
      <c r="L1" s="134"/>
      <c r="M1" s="134"/>
    </row>
    <row r="2" spans="1:13" x14ac:dyDescent="0.25">
      <c r="A2" s="251"/>
      <c r="B2" s="1072"/>
      <c r="C2" s="1073"/>
      <c r="D2" s="1074"/>
      <c r="E2" s="1075"/>
      <c r="F2" s="1076"/>
      <c r="G2" s="1175"/>
      <c r="H2" s="1077"/>
      <c r="I2" s="1077"/>
      <c r="J2" s="1077"/>
      <c r="K2" s="1077"/>
      <c r="L2" s="1078"/>
      <c r="M2" s="251"/>
    </row>
    <row r="3" spans="1:13" x14ac:dyDescent="0.25">
      <c r="A3" s="251"/>
      <c r="B3" s="1079"/>
      <c r="C3" s="755"/>
      <c r="D3" s="756"/>
      <c r="E3" s="757"/>
      <c r="F3" s="758"/>
      <c r="G3" s="1050"/>
      <c r="H3" s="760"/>
      <c r="I3" s="761" t="str">
        <f>IF(VLOOKUP("GEN-SEC",Languages!$A:$D,1,TRUE)="GEN-SEC",VLOOKUP("GEN-SEC",Languages!$A:$D,Summary!$C$7,TRUE),NA())</f>
        <v>Tiedon luokittelu</v>
      </c>
      <c r="J3" s="762"/>
      <c r="K3" s="759"/>
      <c r="L3" s="1016"/>
      <c r="M3" s="251"/>
    </row>
    <row r="4" spans="1:13" ht="19.8" x14ac:dyDescent="0.3">
      <c r="A4" s="273"/>
      <c r="B4" s="1080"/>
      <c r="C4" s="765" t="s">
        <v>3519</v>
      </c>
      <c r="D4" s="766"/>
      <c r="E4" s="767"/>
      <c r="F4" s="768"/>
      <c r="G4" s="1051"/>
      <c r="H4" s="770"/>
      <c r="I4" s="816"/>
      <c r="J4" s="771"/>
      <c r="K4" s="759"/>
      <c r="L4" s="1016"/>
      <c r="M4" s="251"/>
    </row>
    <row r="5" spans="1:13" x14ac:dyDescent="0.25">
      <c r="A5" s="177"/>
      <c r="B5" s="1081"/>
      <c r="C5" s="773"/>
      <c r="D5" s="774"/>
      <c r="E5" s="774"/>
      <c r="F5" s="770"/>
      <c r="G5" s="770"/>
      <c r="H5" s="534"/>
      <c r="I5" s="771"/>
      <c r="J5" s="771"/>
      <c r="K5" s="759"/>
      <c r="L5" s="1016"/>
      <c r="M5" s="251"/>
    </row>
    <row r="6" spans="1:13" ht="84.6" customHeight="1" x14ac:dyDescent="0.25">
      <c r="A6" s="177"/>
      <c r="B6" s="1081"/>
      <c r="C6" s="1289" t="s">
        <v>3583</v>
      </c>
      <c r="D6" s="1290"/>
      <c r="E6" s="1290"/>
      <c r="F6" s="1290"/>
      <c r="G6" s="1290"/>
      <c r="H6" s="1290"/>
      <c r="I6" s="1290"/>
      <c r="J6" s="1290"/>
      <c r="K6" s="1291"/>
      <c r="L6" s="1016"/>
      <c r="M6" s="251"/>
    </row>
    <row r="7" spans="1:13" ht="14.4" x14ac:dyDescent="0.25">
      <c r="A7" s="177"/>
      <c r="B7" s="1081"/>
      <c r="C7" s="775"/>
      <c r="D7" s="776"/>
      <c r="E7" s="777"/>
      <c r="F7" s="778"/>
      <c r="G7" s="1052"/>
      <c r="H7" s="780"/>
      <c r="I7" s="781" t="str">
        <f>IF(VLOOKUP("KM110",Languages!$A:$D,1,TRUE)="KM110",VLOOKUP("KM110",Languages!$A:$D,Summary!$C$7,TRUE),NA())</f>
        <v>Päivämäärä</v>
      </c>
      <c r="J7" s="782"/>
      <c r="K7" s="759"/>
      <c r="L7" s="1016"/>
      <c r="M7" s="251"/>
    </row>
    <row r="8" spans="1:13" ht="14.4" customHeight="1" x14ac:dyDescent="0.25">
      <c r="A8" s="177"/>
      <c r="B8" s="1081"/>
      <c r="C8" s="1300" t="s">
        <v>3876</v>
      </c>
      <c r="D8" s="1301"/>
      <c r="E8" s="1301"/>
      <c r="F8" s="1301"/>
      <c r="G8" s="1302"/>
      <c r="H8" s="780"/>
      <c r="I8" s="1292">
        <v>45603</v>
      </c>
      <c r="J8" s="1293"/>
      <c r="K8" s="759"/>
      <c r="L8" s="1016"/>
      <c r="M8" s="251"/>
    </row>
    <row r="9" spans="1:13" ht="14.4" customHeight="1" x14ac:dyDescent="0.25">
      <c r="A9" s="177"/>
      <c r="B9" s="1081"/>
      <c r="C9" s="1303"/>
      <c r="D9" s="1304"/>
      <c r="E9" s="1304"/>
      <c r="F9" s="1304"/>
      <c r="G9" s="1305"/>
      <c r="H9" s="780"/>
      <c r="I9" s="781" t="str">
        <f>IF(VLOOKUP("KM111",Languages!$A:$D,1,TRUE)="KM111",VLOOKUP("KM111",Languages!$A:$D,Summary!$C$7,TRUE),NA())</f>
        <v>Osallistujat</v>
      </c>
      <c r="J9" s="782"/>
      <c r="K9" s="759"/>
      <c r="L9" s="1016"/>
      <c r="M9" s="251"/>
    </row>
    <row r="10" spans="1:13" ht="14.4" customHeight="1" x14ac:dyDescent="0.25">
      <c r="A10" s="177"/>
      <c r="B10" s="1081"/>
      <c r="C10" s="1303"/>
      <c r="D10" s="1304"/>
      <c r="E10" s="1304"/>
      <c r="F10" s="1304"/>
      <c r="G10" s="1305"/>
      <c r="H10" s="780"/>
      <c r="I10" s="1294"/>
      <c r="J10" s="1295"/>
      <c r="K10" s="759"/>
      <c r="L10" s="1016"/>
      <c r="M10" s="251"/>
    </row>
    <row r="11" spans="1:13" ht="14.4" customHeight="1" x14ac:dyDescent="0.25">
      <c r="A11" s="177"/>
      <c r="B11" s="1081"/>
      <c r="C11" s="1306"/>
      <c r="D11" s="1307"/>
      <c r="E11" s="1307"/>
      <c r="F11" s="1307"/>
      <c r="G11" s="1308"/>
      <c r="H11" s="780"/>
      <c r="I11" s="1296"/>
      <c r="J11" s="1297"/>
      <c r="K11" s="759"/>
      <c r="L11" s="1016"/>
      <c r="M11" s="251"/>
    </row>
    <row r="12" spans="1:13" x14ac:dyDescent="0.25">
      <c r="A12" s="165"/>
      <c r="B12" s="1015"/>
      <c r="C12" s="783"/>
      <c r="D12" s="783"/>
      <c r="E12" s="783"/>
      <c r="F12" s="784"/>
      <c r="G12" s="1053"/>
      <c r="H12" s="784"/>
      <c r="I12" s="784"/>
      <c r="J12" s="784"/>
      <c r="K12" s="784"/>
      <c r="L12" s="1016"/>
      <c r="M12" s="251"/>
    </row>
    <row r="13" spans="1:13" x14ac:dyDescent="0.25">
      <c r="A13" s="262"/>
      <c r="B13" s="1082"/>
      <c r="C13" s="1298"/>
      <c r="D13" s="1298"/>
      <c r="E13" s="1298"/>
      <c r="F13" s="1298"/>
      <c r="G13" s="1298"/>
      <c r="H13" s="1298"/>
      <c r="I13" s="1298"/>
      <c r="J13" s="1298"/>
      <c r="K13" s="1298"/>
      <c r="L13" s="1016"/>
      <c r="M13" s="251"/>
    </row>
    <row r="14" spans="1:13" ht="14.4" thickBot="1" x14ac:dyDescent="0.3">
      <c r="A14" s="165"/>
      <c r="B14" s="1015"/>
      <c r="C14" s="786"/>
      <c r="D14" s="786"/>
      <c r="E14" s="786"/>
      <c r="F14" s="787"/>
      <c r="G14" s="1054"/>
      <c r="H14" s="787"/>
      <c r="I14" s="787"/>
      <c r="J14" s="787"/>
      <c r="K14" s="787"/>
      <c r="L14" s="1016"/>
      <c r="M14" s="251"/>
    </row>
    <row r="15" spans="1:13" x14ac:dyDescent="0.25">
      <c r="A15" s="262"/>
      <c r="B15" s="1082"/>
      <c r="C15" s="1299"/>
      <c r="D15" s="1299"/>
      <c r="E15" s="1299"/>
      <c r="F15" s="1299"/>
      <c r="G15" s="1299"/>
      <c r="H15" s="1299"/>
      <c r="I15" s="1299"/>
      <c r="J15" s="1299"/>
      <c r="K15" s="1299"/>
      <c r="L15" s="1016"/>
      <c r="M15" s="251"/>
    </row>
    <row r="16" spans="1:13" x14ac:dyDescent="0.25">
      <c r="A16" s="165"/>
      <c r="B16" s="1015"/>
      <c r="C16" s="783"/>
      <c r="D16" s="783"/>
      <c r="E16" s="783"/>
      <c r="F16" s="788"/>
      <c r="G16" s="1055"/>
      <c r="H16" s="788"/>
      <c r="I16" s="788"/>
      <c r="J16" s="788"/>
      <c r="K16" s="788"/>
      <c r="L16" s="1016"/>
      <c r="M16" s="251"/>
    </row>
    <row r="17" spans="1:13" x14ac:dyDescent="0.25">
      <c r="A17" s="271"/>
      <c r="B17" s="1083"/>
      <c r="C17" s="1298"/>
      <c r="D17" s="1298"/>
      <c r="E17" s="1298"/>
      <c r="F17" s="1298"/>
      <c r="G17" s="1298"/>
      <c r="H17" s="1298"/>
      <c r="I17" s="1298"/>
      <c r="J17" s="1298"/>
      <c r="K17" s="1298"/>
      <c r="L17" s="1016"/>
      <c r="M17" s="251"/>
    </row>
    <row r="18" spans="1:13" ht="22.8" x14ac:dyDescent="0.25">
      <c r="A18" s="271"/>
      <c r="B18" s="1083"/>
      <c r="C18" s="790"/>
      <c r="D18" s="790"/>
      <c r="E18" s="790"/>
      <c r="F18" s="790"/>
      <c r="G18" s="544" t="s">
        <v>1881</v>
      </c>
      <c r="H18" s="545" t="str">
        <f>Parameters!$B$18</f>
        <v xml:space="preserve">0 - Vastaus puuttuu </v>
      </c>
      <c r="I18" s="546" t="str">
        <f>Parameters!$B$19</f>
        <v>1 - Ei toteutettu tai ei tietoa</v>
      </c>
      <c r="J18" s="547" t="str">
        <f>Parameters!$B$20</f>
        <v>2 - Osittain toteutettu</v>
      </c>
      <c r="K18" s="548" t="str">
        <f>Parameters!$B$21</f>
        <v>3 - Enimmäkseen  toteutettu</v>
      </c>
      <c r="L18" s="1084" t="str">
        <f>Parameters!$B$22</f>
        <v>4 - Täysin toteutettu</v>
      </c>
      <c r="M18" s="251"/>
    </row>
    <row r="19" spans="1:13" x14ac:dyDescent="0.25">
      <c r="A19" s="271"/>
      <c r="B19" s="1085"/>
      <c r="C19" s="792"/>
      <c r="D19" s="792"/>
      <c r="E19" s="792"/>
      <c r="F19" s="792"/>
      <c r="G19" s="1056"/>
      <c r="H19" s="792"/>
      <c r="I19" s="792"/>
      <c r="J19" s="792"/>
      <c r="K19" s="792"/>
      <c r="L19" s="1086"/>
      <c r="M19" s="251"/>
    </row>
    <row r="20" spans="1:13" x14ac:dyDescent="0.25">
      <c r="A20" s="271"/>
      <c r="B20" s="1087"/>
      <c r="C20" s="451"/>
      <c r="D20" s="451"/>
      <c r="E20" s="451"/>
      <c r="F20" s="451"/>
      <c r="G20" s="1176"/>
      <c r="H20" s="451"/>
      <c r="I20" s="451"/>
      <c r="J20" s="451"/>
      <c r="K20" s="451"/>
      <c r="L20" s="1088"/>
      <c r="M20" s="134"/>
    </row>
    <row r="21" spans="1:13" x14ac:dyDescent="0.25">
      <c r="A21" s="271"/>
      <c r="B21" s="1089"/>
      <c r="C21" s="445"/>
      <c r="D21" s="445"/>
      <c r="E21" s="445"/>
      <c r="F21" s="445"/>
      <c r="G21" s="1177"/>
      <c r="H21" s="445"/>
      <c r="I21" s="445"/>
      <c r="J21" s="445"/>
      <c r="K21" s="445"/>
      <c r="L21" s="1090"/>
      <c r="M21" s="251"/>
    </row>
    <row r="22" spans="1:13" x14ac:dyDescent="0.25">
      <c r="A22" s="165"/>
      <c r="B22" s="1015"/>
      <c r="C22" s="783"/>
      <c r="D22" s="783"/>
      <c r="E22" s="783"/>
      <c r="F22" s="784"/>
      <c r="G22" s="1053"/>
      <c r="H22" s="784"/>
      <c r="I22" s="784"/>
      <c r="J22" s="784"/>
      <c r="K22" s="784"/>
      <c r="L22" s="1016"/>
      <c r="M22" s="271"/>
    </row>
    <row r="23" spans="1:13" ht="14.4" thickBot="1" x14ac:dyDescent="0.3">
      <c r="A23" s="270"/>
      <c r="B23" s="1017"/>
      <c r="C23" s="805"/>
      <c r="D23" s="805"/>
      <c r="E23" s="806"/>
      <c r="F23" s="807"/>
      <c r="G23" s="1059"/>
      <c r="H23" s="808"/>
      <c r="I23" s="808"/>
      <c r="J23" s="808"/>
      <c r="K23" s="808"/>
      <c r="L23" s="1018"/>
      <c r="M23" s="264"/>
    </row>
    <row r="24" spans="1:13" x14ac:dyDescent="0.25">
      <c r="A24" s="262"/>
      <c r="B24" s="1288"/>
      <c r="C24" s="809" t="str">
        <f>IF(VLOOKUP("GEN-LEVEL",Languages!$A:$D,1,TRUE)="GEN-LEVEL",VLOOKUP("GEN-LEVEL",Languages!$A:$D,Summary!$C$7,TRUE),NA())</f>
        <v>Taso</v>
      </c>
      <c r="D24" s="1068" t="s">
        <v>3517</v>
      </c>
      <c r="E24" s="810" t="str">
        <f>IF(VLOOKUP("GEN-PRACTICE",Languages!$A:$D,1,TRUE)="GEN-PRACTICE",VLOOKUP("GEN-PRACTICE",Languages!$A:$D,Summary!$C$7,TRUE),NA())</f>
        <v>Käytäntö</v>
      </c>
      <c r="F24" s="811" t="s">
        <v>3520</v>
      </c>
      <c r="G24" s="1178" t="str">
        <f>IF(VLOOKUP("GEN-ANSWER",Languages!$A:$D,1,TRUE)="GEN-ANSWER",VLOOKUP("GEN-ANSWER",Languages!$A:$D,Summary!$C$7,TRUE),NA())</f>
        <v>Vastaus</v>
      </c>
      <c r="H24" s="1180" t="str">
        <f>IF(VLOOKUP("KM112",Languages!$A:$D,1,TRUE)="KM112",VLOOKUP("KM112",Languages!$A:$D,Summary!$C$7,TRUE),NA())</f>
        <v>Kommentit</v>
      </c>
      <c r="I24" s="1180" t="str">
        <f>IF(VLOOKUP("KM113",Languages!$A:$D,1,TRUE)="KM113",VLOOKUP("KM113",Languages!$A:$D,Summary!$C$7,TRUE),NA())</f>
        <v>Sisäinen viittaus</v>
      </c>
      <c r="J24" s="1180" t="str">
        <f>IF(VLOOKUP("KM114",Languages!$A:$D,1,TRUE)="KM114",VLOOKUP("KM114",Languages!$A:$D,Summary!$C$7,TRUE),NA())</f>
        <v>Ulkoinen viittaus</v>
      </c>
      <c r="K24" s="1181" t="str">
        <f>IF(VLOOKUP("KM115",Languages!$A:$D,1,TRUE)="KM115",VLOOKUP("KM115",Languages!$A:$D,Summary!$C$7,TRUE),NA())</f>
        <v>Kehityskohde</v>
      </c>
      <c r="L24" s="1016"/>
      <c r="M24" s="251"/>
    </row>
    <row r="25" spans="1:13" ht="61.2" customHeight="1" x14ac:dyDescent="0.25">
      <c r="A25" s="262"/>
      <c r="B25" s="1288"/>
      <c r="C25" s="814">
        <f>_xlfn.IFNA(VLOOKUP(D25,Data!C:I,3,FALSE),"")</f>
        <v>1</v>
      </c>
      <c r="D25" s="1094" t="s">
        <v>56</v>
      </c>
      <c r="E25" s="803" t="str">
        <f>_xlfn.IFNA(IF(VLOOKUP(D25,Languages!$A:$D,1,TRUE)=D25,VLOOKUP(D25,Languages!$A:$D,Summary!$C$7,TRUE),NA()),"")</f>
        <v>Kyberriskejä tunnistetaan. Tasolla 1 tämän ei tarvitse olla systemaattista ja säännöllistä.</v>
      </c>
      <c r="F25" s="1104" t="s">
        <v>1249</v>
      </c>
      <c r="G25" s="1062">
        <f>_xlfn.IFNA(VLOOKUP(D25,Data!C:I,6,FALSE),"")</f>
        <v>0</v>
      </c>
      <c r="H25" s="1038">
        <f>_xlfn.IFNA(VLOOKUP($D25,Table26[],3,FALSE),"")</f>
        <v>0</v>
      </c>
      <c r="I25" s="1038">
        <f>_xlfn.IFNA(VLOOKUP($D25,Table26[],4,FALSE),"")</f>
        <v>0</v>
      </c>
      <c r="J25" s="1038">
        <f>_xlfn.IFNA(VLOOKUP($D25,Table26[],5,FALSE),"")</f>
        <v>0</v>
      </c>
      <c r="K25" s="1038">
        <f>_xlfn.IFNA(VLOOKUP($D25,Table26[],6,FALSE),"")</f>
        <v>0</v>
      </c>
      <c r="L25" s="1016"/>
      <c r="M25" s="251"/>
    </row>
    <row r="26" spans="1:13" ht="61.2" customHeight="1" x14ac:dyDescent="0.25">
      <c r="A26" s="262"/>
      <c r="B26" s="1288"/>
      <c r="C26" s="814">
        <f>_xlfn.IFNA(VLOOKUP(D26,Data!C:I,3,FALSE),"")</f>
        <v>2</v>
      </c>
      <c r="D26" s="1095" t="s">
        <v>58</v>
      </c>
      <c r="E26" s="803" t="str">
        <f>_xlfn.IFNA(IF(VLOOKUP(D26,Languages!$A:$D,1,TRUE)=D26,VLOOKUP(D26,Languages!$A:$D,Summary!$C$7,TRUE),NA()),"")</f>
        <v>Kyberriskien tunnistamiseen käytetään määriteltyjä menetelmiä.</v>
      </c>
      <c r="F26" s="1104" t="s">
        <v>1249</v>
      </c>
      <c r="G26" s="1062">
        <f>_xlfn.IFNA(VLOOKUP(D26,Data!C:I,6,FALSE),"")</f>
        <v>0</v>
      </c>
      <c r="H26" s="1038">
        <f>_xlfn.IFNA(VLOOKUP($D26,Table26[],3,FALSE),"")</f>
        <v>0</v>
      </c>
      <c r="I26" s="1038">
        <f>_xlfn.IFNA(VLOOKUP($D26,Table26[],4,FALSE),"")</f>
        <v>0</v>
      </c>
      <c r="J26" s="1038">
        <f>_xlfn.IFNA(VLOOKUP($D26,Table26[],5,FALSE),"")</f>
        <v>0</v>
      </c>
      <c r="K26" s="1038">
        <f>_xlfn.IFNA(VLOOKUP($D26,Table26[],6,FALSE),"")</f>
        <v>0</v>
      </c>
      <c r="L26" s="1016"/>
      <c r="M26" s="251"/>
    </row>
    <row r="27" spans="1:13" ht="61.2" customHeight="1" x14ac:dyDescent="0.25">
      <c r="A27" s="262"/>
      <c r="B27" s="1288"/>
      <c r="C27" s="814">
        <f>_xlfn.IFNA(VLOOKUP(D27,Data!C:I,3,FALSE),"")</f>
        <v>2</v>
      </c>
      <c r="D27" s="1095" t="s">
        <v>60</v>
      </c>
      <c r="E27" s="803" t="str">
        <f>_xlfn.IFNA(IF(VLOOKUP(D27,Languages!$A:$D,1,TRUE)=D27,VLOOKUP(D27,Languages!$A:$D,Summary!$C$7,TRUE),NA()),"")</f>
        <v xml:space="preserve">Kyberriskien tunnistamiseen osallistuu soveltuvilta osin sidosryhmiä operatiivisista ja liiketoimintayksiköistä. </v>
      </c>
      <c r="F27" s="1104" t="s">
        <v>1249</v>
      </c>
      <c r="G27" s="1062">
        <f>_xlfn.IFNA(VLOOKUP(D27,Data!C:I,6,FALSE),"")</f>
        <v>0</v>
      </c>
      <c r="H27" s="1038">
        <f>_xlfn.IFNA(VLOOKUP($D27,Table26[],3,FALSE),"")</f>
        <v>0</v>
      </c>
      <c r="I27" s="1038">
        <f>_xlfn.IFNA(VLOOKUP($D27,Table26[],4,FALSE),"")</f>
        <v>0</v>
      </c>
      <c r="J27" s="1038">
        <f>_xlfn.IFNA(VLOOKUP($D27,Table26[],5,FALSE),"")</f>
        <v>0</v>
      </c>
      <c r="K27" s="1038">
        <f>_xlfn.IFNA(VLOOKUP($D27,Table26[],6,FALSE),"")</f>
        <v>0</v>
      </c>
      <c r="L27" s="1016"/>
      <c r="M27" s="251"/>
    </row>
    <row r="28" spans="1:13" ht="61.2" customHeight="1" x14ac:dyDescent="0.25">
      <c r="A28" s="262"/>
      <c r="B28" s="1288"/>
      <c r="C28" s="814">
        <f>_xlfn.IFNA(VLOOKUP(D28,Data!C:I,3,FALSE),"")</f>
        <v>2</v>
      </c>
      <c r="D28" s="1095" t="s">
        <v>913</v>
      </c>
      <c r="E28" s="803" t="str">
        <f>_xlfn.IFNA(IF(VLOOKUP(D28,Languages!$A:$D,1,TRUE)=D28,VLOOKUP(D28,Languages!$A:$D,Summary!$C$7,TRUE),NA()),"")</f>
        <v>Kyberriskien tunnistamista tehdään aika ajoin ja määriteltyjen tilanteiden, kuten järjestelmämuutosten tai ulkoisten kybertapahtumien yhteydessä.</v>
      </c>
      <c r="F28" s="1104" t="s">
        <v>1249</v>
      </c>
      <c r="G28" s="1062">
        <f>_xlfn.IFNA(VLOOKUP(D28,Data!C:I,6,FALSE),"")</f>
        <v>0</v>
      </c>
      <c r="H28" s="1038">
        <f>_xlfn.IFNA(VLOOKUP($D28,Table26[],3,FALSE),"")</f>
        <v>0</v>
      </c>
      <c r="I28" s="1038">
        <f>_xlfn.IFNA(VLOOKUP($D28,Table26[],4,FALSE),"")</f>
        <v>0</v>
      </c>
      <c r="J28" s="1038">
        <f>_xlfn.IFNA(VLOOKUP($D28,Table26[],5,FALSE),"")</f>
        <v>0</v>
      </c>
      <c r="K28" s="1038">
        <f>_xlfn.IFNA(VLOOKUP($D28,Table26[],6,FALSE),"")</f>
        <v>0</v>
      </c>
      <c r="L28" s="1016"/>
      <c r="M28" s="251"/>
    </row>
    <row r="29" spans="1:13" ht="61.2" customHeight="1" x14ac:dyDescent="0.25">
      <c r="A29" s="262"/>
      <c r="B29" s="1288"/>
      <c r="C29" s="814">
        <f>_xlfn.IFNA(VLOOKUP(D29,Data!C:I,3,FALSE),"")</f>
        <v>3</v>
      </c>
      <c r="D29" s="1095" t="s">
        <v>914</v>
      </c>
      <c r="E29" s="803" t="str">
        <f>_xlfn.IFNA(IF(VLOOKUP(D29,Languages!$A:$D,1,TRUE)=D29,VLOOKUP(D29,Languages!$A:$D,Summary!$C$7,TRUE),NA()),"")</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29" s="1104" t="s">
        <v>1249</v>
      </c>
      <c r="G29" s="1062">
        <f>_xlfn.IFNA(VLOOKUP(D29,Data!C:I,6,FALSE),"")</f>
        <v>0</v>
      </c>
      <c r="H29" s="1038">
        <f>_xlfn.IFNA(VLOOKUP($D29,Table26[],3,FALSE),"")</f>
        <v>0</v>
      </c>
      <c r="I29" s="1038">
        <f>_xlfn.IFNA(VLOOKUP($D29,Table26[],4,FALSE),"")</f>
        <v>0</v>
      </c>
      <c r="J29" s="1038">
        <f>_xlfn.IFNA(VLOOKUP($D29,Table26[],5,FALSE),"")</f>
        <v>0</v>
      </c>
      <c r="K29" s="1038">
        <f>_xlfn.IFNA(VLOOKUP($D29,Table26[],6,FALSE),"")</f>
        <v>0</v>
      </c>
      <c r="L29" s="1016"/>
      <c r="M29" s="251"/>
    </row>
    <row r="30" spans="1:13" ht="61.2" customHeight="1" x14ac:dyDescent="0.25">
      <c r="A30" s="262"/>
      <c r="B30" s="1288"/>
      <c r="C30" s="814">
        <f>_xlfn.IFNA(VLOOKUP(D30,Data!C:I,3,FALSE),"")</f>
        <v>3</v>
      </c>
      <c r="D30" s="1095" t="s">
        <v>919</v>
      </c>
      <c r="E30" s="803" t="str">
        <f>_xlfn.IFNA(IF(VLOOKUP(D30,Languages!$A:$D,1,TRUE)=D30,VLOOKUP(D30,Languages!$A:$D,Summary!$C$7,TRUE),NA()),"")</f>
        <v>Kyberriskien tunnistamisessa huomioidaan riskit, jotka aiheutuvat kriittisestä infrastruktuurista tai keskinäisriippuvaisista organisaatioista tai kohdistuvat niihin.</v>
      </c>
      <c r="F30" s="1104" t="s">
        <v>1249</v>
      </c>
      <c r="G30" s="1062">
        <f>_xlfn.IFNA(VLOOKUP(D30,Data!C:I,6,FALSE),"")</f>
        <v>0</v>
      </c>
      <c r="H30" s="1038">
        <f>_xlfn.IFNA(VLOOKUP($D30,Table26[],3,FALSE),"")</f>
        <v>0</v>
      </c>
      <c r="I30" s="1038">
        <f>_xlfn.IFNA(VLOOKUP($D30,Table26[],4,FALSE),"")</f>
        <v>0</v>
      </c>
      <c r="J30" s="1038">
        <f>_xlfn.IFNA(VLOOKUP($D30,Table26[],5,FALSE),"")</f>
        <v>0</v>
      </c>
      <c r="K30" s="1038">
        <f>_xlfn.IFNA(VLOOKUP($D30,Table26[],6,FALSE),"")</f>
        <v>0</v>
      </c>
      <c r="L30" s="1016"/>
      <c r="M30" s="251"/>
    </row>
    <row r="31" spans="1:13" ht="61.2" customHeight="1" x14ac:dyDescent="0.25">
      <c r="A31" s="262"/>
      <c r="B31" s="1288"/>
      <c r="C31" s="814">
        <f>_xlfn.IFNA(VLOOKUP(D31,Data!C:I,3,FALSE),"")</f>
        <v>1</v>
      </c>
      <c r="D31" s="1095" t="s">
        <v>68</v>
      </c>
      <c r="E31" s="803" t="str">
        <f>_xlfn.IFNA(IF(VLOOKUP(D31,Languages!$A:$D,1,TRUE)=D31,VLOOKUP(D31,Languages!$A:$D,Summary!$C$7,TRUE),NA()),"")</f>
        <v>Kyberriskit priorisoidaan niiden arvioidun vaikutuksen perusteella. Tasolla 1 tämän ei tarvitse olla systemaattista ja säännöllistä.</v>
      </c>
      <c r="F31" s="1104" t="s">
        <v>3713</v>
      </c>
      <c r="G31" s="1062">
        <f>_xlfn.IFNA(VLOOKUP(D31,Data!C:I,6,FALSE),"")</f>
        <v>0</v>
      </c>
      <c r="H31" s="1038">
        <f>_xlfn.IFNA(VLOOKUP($D31,Table26[],3,FALSE),"")</f>
        <v>0</v>
      </c>
      <c r="I31" s="1038">
        <f>_xlfn.IFNA(VLOOKUP($D31,Table26[],4,FALSE),"")</f>
        <v>0</v>
      </c>
      <c r="J31" s="1038">
        <f>_xlfn.IFNA(VLOOKUP($D31,Table26[],5,FALSE),"")</f>
        <v>0</v>
      </c>
      <c r="K31" s="1038">
        <f>_xlfn.IFNA(VLOOKUP($D31,Table26[],6,FALSE),"")</f>
        <v>0</v>
      </c>
      <c r="L31" s="1016"/>
      <c r="M31" s="251"/>
    </row>
    <row r="32" spans="1:13" ht="61.2" customHeight="1" x14ac:dyDescent="0.25">
      <c r="A32" s="262"/>
      <c r="B32" s="1288"/>
      <c r="C32" s="814">
        <f>_xlfn.IFNA(VLOOKUP(D32,Data!C:I,3,FALSE),"")</f>
        <v>2</v>
      </c>
      <c r="D32" s="1095" t="s">
        <v>76</v>
      </c>
      <c r="E32" s="803" t="str">
        <f>_xlfn.IFNA(IF(VLOOKUP(D32,Languages!$A:$D,1,TRUE)=D32,VLOOKUP(D32,Languages!$A:$D,Summary!$C$7,TRUE),NA()),"")</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2" s="1104" t="s">
        <v>3715</v>
      </c>
      <c r="G32" s="1062">
        <f>_xlfn.IFNA(VLOOKUP(D32,Data!C:I,6,FALSE),"")</f>
        <v>0</v>
      </c>
      <c r="H32" s="1038">
        <f>_xlfn.IFNA(VLOOKUP($D32,Table26[],3,FALSE),"")</f>
        <v>0</v>
      </c>
      <c r="I32" s="1038">
        <f>_xlfn.IFNA(VLOOKUP($D32,Table26[],4,FALSE),"")</f>
        <v>0</v>
      </c>
      <c r="J32" s="1038">
        <f>_xlfn.IFNA(VLOOKUP($D32,Table26[],5,FALSE),"")</f>
        <v>0</v>
      </c>
      <c r="K32" s="1038">
        <f>_xlfn.IFNA(VLOOKUP($D32,Table26[],6,FALSE),"")</f>
        <v>0</v>
      </c>
      <c r="L32" s="1016"/>
      <c r="M32" s="251"/>
    </row>
    <row r="33" spans="1:13" ht="61.2" customHeight="1" x14ac:dyDescent="0.25">
      <c r="A33" s="262"/>
      <c r="B33" s="1288"/>
      <c r="C33" s="814">
        <f>_xlfn.IFNA(VLOOKUP(D33,Data!C:I,3,FALSE),"")</f>
        <v>2</v>
      </c>
      <c r="D33" s="1095" t="s">
        <v>78</v>
      </c>
      <c r="E33" s="803" t="str">
        <f>_xlfn.IFNA(IF(VLOOKUP(D33,Languages!$A:$D,1,TRUE)=D33,VLOOKUP(D33,Languages!$A:$D,Summary!$C$7,TRUE),NA()),"")</f>
        <v>Organisaation sidosryhmät soveltuvista operatiivisen toiminnan ja liiketoiminnan yksiköistä osallistuvat korkeamman prioriteetin kyberriskien analysointiin.</v>
      </c>
      <c r="F33" s="1104" t="s">
        <v>3715</v>
      </c>
      <c r="G33" s="1062">
        <f>_xlfn.IFNA(VLOOKUP(D33,Data!C:I,6,FALSE),"")</f>
        <v>0</v>
      </c>
      <c r="H33" s="1038">
        <f>_xlfn.IFNA(VLOOKUP($D33,Table26[],3,FALSE),"")</f>
        <v>0</v>
      </c>
      <c r="I33" s="1038">
        <f>_xlfn.IFNA(VLOOKUP($D33,Table26[],4,FALSE),"")</f>
        <v>0</v>
      </c>
      <c r="J33" s="1038">
        <f>_xlfn.IFNA(VLOOKUP($D33,Table26[],5,FALSE),"")</f>
        <v>0</v>
      </c>
      <c r="K33" s="1038">
        <f>_xlfn.IFNA(VLOOKUP($D33,Table26[],6,FALSE),"")</f>
        <v>0</v>
      </c>
      <c r="L33" s="1016"/>
      <c r="M33" s="251"/>
    </row>
    <row r="34" spans="1:13" ht="61.2" customHeight="1" x14ac:dyDescent="0.25">
      <c r="A34" s="262"/>
      <c r="B34" s="1288"/>
      <c r="C34" s="814">
        <f>_xlfn.IFNA(VLOOKUP(D34,Data!C:I,3,FALSE),"")</f>
        <v>1</v>
      </c>
      <c r="D34" s="1095" t="s">
        <v>920</v>
      </c>
      <c r="E34" s="803" t="str">
        <f>_xlfn.IFNA(IF(VLOOKUP(D34,Languages!$A:$D,1,TRUE)=D34,VLOOKUP(D34,Languages!$A:$D,Summary!$C$7,TRUE),NA()),"")</f>
        <v>Riskeihin reagointikeinot (kuten riskin pienentäminen, hyväksyminen, välttäminen tai siirtäminen) ovat käytössä kyberriskeille. Tasolla 1 tämän ei tarvitse olla systemaattista ja säännöllistä.</v>
      </c>
      <c r="F34" s="1104" t="s">
        <v>1251</v>
      </c>
      <c r="G34" s="1062">
        <f>_xlfn.IFNA(VLOOKUP(D34,Data!C:I,6,FALSE),"")</f>
        <v>0</v>
      </c>
      <c r="H34" s="1038">
        <f>_xlfn.IFNA(VLOOKUP($D34,Table26[],3,FALSE),"")</f>
        <v>0</v>
      </c>
      <c r="I34" s="1038">
        <f>_xlfn.IFNA(VLOOKUP($D34,Table26[],4,FALSE),"")</f>
        <v>0</v>
      </c>
      <c r="J34" s="1038">
        <f>_xlfn.IFNA(VLOOKUP($D34,Table26[],5,FALSE),"")</f>
        <v>0</v>
      </c>
      <c r="K34" s="1038">
        <f>_xlfn.IFNA(VLOOKUP($D34,Table26[],6,FALSE),"")</f>
        <v>0</v>
      </c>
      <c r="L34" s="1016"/>
      <c r="M34" s="251"/>
    </row>
    <row r="35" spans="1:13" ht="61.2" customHeight="1" x14ac:dyDescent="0.25">
      <c r="A35" s="262"/>
      <c r="B35" s="1288"/>
      <c r="C35" s="814">
        <f>_xlfn.IFNA(VLOOKUP(D35,Data!C:I,3,FALSE),"")</f>
        <v>2</v>
      </c>
      <c r="D35" s="1095" t="s">
        <v>921</v>
      </c>
      <c r="E35" s="803" t="str">
        <f>_xlfn.IFNA(IF(VLOOKUP(D35,Languages!$A:$D,1,TRUE)=D35,VLOOKUP(D35,Languages!$A:$D,Summary!$C$7,TRUE),NA()),"")</f>
        <v>Riskeihin reagoimisen keinot valitaan ja toteutetaan noudattaen määriteltyjä menetelmiä, jotka pohjautuvat analysointiin ja priorisointiin.</v>
      </c>
      <c r="F35" s="1104" t="s">
        <v>1251</v>
      </c>
      <c r="G35" s="1062">
        <f>_xlfn.IFNA(VLOOKUP(D35,Data!C:I,6,FALSE),"")</f>
        <v>0</v>
      </c>
      <c r="H35" s="1038">
        <f>_xlfn.IFNA(VLOOKUP($D35,Table26[],3,FALSE),"")</f>
        <v>0</v>
      </c>
      <c r="I35" s="1038">
        <f>_xlfn.IFNA(VLOOKUP($D35,Table26[],4,FALSE),"")</f>
        <v>0</v>
      </c>
      <c r="J35" s="1038">
        <f>_xlfn.IFNA(VLOOKUP($D35,Table26[],5,FALSE),"")</f>
        <v>0</v>
      </c>
      <c r="K35" s="1038">
        <f>_xlfn.IFNA(VLOOKUP($D35,Table26[],6,FALSE),"")</f>
        <v>0</v>
      </c>
      <c r="L35" s="1016"/>
      <c r="M35" s="251"/>
    </row>
    <row r="36" spans="1:13" ht="61.2" customHeight="1" x14ac:dyDescent="0.25">
      <c r="A36" s="262"/>
      <c r="B36" s="1288"/>
      <c r="C36" s="814">
        <f>_xlfn.IFNA(VLOOKUP(D36,Data!C:I,3,FALSE),"")</f>
        <v>3</v>
      </c>
      <c r="D36" s="1095" t="s">
        <v>924</v>
      </c>
      <c r="E36" s="803" t="str">
        <f>_xlfn.IFNA(IF(VLOOKUP(D36,Languages!$A:$D,1,TRUE)=D36,VLOOKUP(D36,Languages!$A:$D,Summary!$C$7,TRUE),NA()),"")</f>
        <v>Yritysjohto tarkastaa riskeihin reagoimisen keinot (kuten riskin pienentäminen, hyväksyminen, välttäminen tai siirtäminen) aika ajoin varmistuakseen niiden soveltuvuudesta.</v>
      </c>
      <c r="F36" s="1104" t="s">
        <v>1251</v>
      </c>
      <c r="G36" s="1062">
        <f>_xlfn.IFNA(VLOOKUP(D36,Data!C:I,6,FALSE),"")</f>
        <v>0</v>
      </c>
      <c r="H36" s="1038">
        <f>_xlfn.IFNA(VLOOKUP($D36,Table26[],3,FALSE),"")</f>
        <v>0</v>
      </c>
      <c r="I36" s="1038">
        <f>_xlfn.IFNA(VLOOKUP($D36,Table26[],4,FALSE),"")</f>
        <v>0</v>
      </c>
      <c r="J36" s="1038">
        <f>_xlfn.IFNA(VLOOKUP($D36,Table26[],5,FALSE),"")</f>
        <v>0</v>
      </c>
      <c r="K36" s="1038">
        <f>_xlfn.IFNA(VLOOKUP($D36,Table26[],6,FALSE),"")</f>
        <v>0</v>
      </c>
      <c r="L36" s="1016"/>
      <c r="M36" s="251"/>
    </row>
    <row r="37" spans="1:13" ht="61.2" customHeight="1" x14ac:dyDescent="0.25">
      <c r="A37" s="262"/>
      <c r="B37" s="1288"/>
      <c r="C37" s="814" t="str">
        <f>_xlfn.IFNA(VLOOKUP(D37,Data!C:I,3,FALSE),"")</f>
        <v/>
      </c>
      <c r="D37" s="1095"/>
      <c r="E37" s="803" t="str">
        <f>_xlfn.IFNA(IF(VLOOKUP(D37,Languages!$A:$D,1,TRUE)=D37,VLOOKUP(D37,Languages!$A:$D,Summary!$C$7,TRUE),NA()),"")</f>
        <v/>
      </c>
      <c r="F37" s="1104"/>
      <c r="G37" s="1062" t="str">
        <f>_xlfn.IFNA(VLOOKUP(D37,Data!C:I,6,FALSE),"")</f>
        <v/>
      </c>
      <c r="H37" s="1038" t="str">
        <f>_xlfn.IFNA(VLOOKUP($D37,Table26[],3,FALSE),"")</f>
        <v/>
      </c>
      <c r="I37" s="1038" t="str">
        <f>_xlfn.IFNA(VLOOKUP($D37,Table26[],4,FALSE),"")</f>
        <v/>
      </c>
      <c r="J37" s="1038" t="str">
        <f>_xlfn.IFNA(VLOOKUP($D37,Table26[],5,FALSE),"")</f>
        <v/>
      </c>
      <c r="K37" s="1038" t="str">
        <f>_xlfn.IFNA(VLOOKUP($D37,Table26[],6,FALSE),"")</f>
        <v/>
      </c>
      <c r="L37" s="1016"/>
      <c r="M37" s="251"/>
    </row>
    <row r="38" spans="1:13" ht="61.2" customHeight="1" x14ac:dyDescent="0.25">
      <c r="A38" s="262"/>
      <c r="B38" s="1288"/>
      <c r="C38" s="814" t="str">
        <f>_xlfn.IFNA(VLOOKUP(D38,Data!C:I,3,FALSE),"")</f>
        <v/>
      </c>
      <c r="D38" s="1095"/>
      <c r="E38" s="803" t="str">
        <f>_xlfn.IFNA(IF(VLOOKUP(D38,Languages!$A:$D,1,TRUE)=D38,VLOOKUP(D38,Languages!$A:$D,Summary!$C$7,TRUE),NA()),"")</f>
        <v/>
      </c>
      <c r="F38" s="1104"/>
      <c r="G38" s="1062" t="str">
        <f>_xlfn.IFNA(VLOOKUP(D38,Data!C:I,6,FALSE),"")</f>
        <v/>
      </c>
      <c r="H38" s="1038" t="str">
        <f>_xlfn.IFNA(VLOOKUP($D38,Table26[],3,FALSE),"")</f>
        <v/>
      </c>
      <c r="I38" s="1038" t="str">
        <f>_xlfn.IFNA(VLOOKUP($D38,Table26[],4,FALSE),"")</f>
        <v/>
      </c>
      <c r="J38" s="1038" t="str">
        <f>_xlfn.IFNA(VLOOKUP($D38,Table26[],5,FALSE),"")</f>
        <v/>
      </c>
      <c r="K38" s="1038" t="str">
        <f>_xlfn.IFNA(VLOOKUP($D38,Table26[],6,FALSE),"")</f>
        <v/>
      </c>
      <c r="L38" s="1016"/>
      <c r="M38" s="251"/>
    </row>
    <row r="39" spans="1:13" ht="61.2" customHeight="1" x14ac:dyDescent="0.25">
      <c r="A39" s="262"/>
      <c r="B39" s="1288"/>
      <c r="C39" s="814" t="str">
        <f>_xlfn.IFNA(VLOOKUP(D39,Data!C:I,3,FALSE),"")</f>
        <v/>
      </c>
      <c r="D39" s="1095"/>
      <c r="E39" s="803" t="str">
        <f>_xlfn.IFNA(IF(VLOOKUP(D39,Languages!$A:$D,1,TRUE)=D39,VLOOKUP(D39,Languages!$A:$D,Summary!$C$7,TRUE),NA()),"")</f>
        <v/>
      </c>
      <c r="F39" s="1104"/>
      <c r="G39" s="1062" t="str">
        <f>_xlfn.IFNA(VLOOKUP(D39,Data!C:I,6,FALSE),"")</f>
        <v/>
      </c>
      <c r="H39" s="1038" t="str">
        <f>_xlfn.IFNA(VLOOKUP($D39,Table26[],3,FALSE),"")</f>
        <v/>
      </c>
      <c r="I39" s="1038" t="str">
        <f>_xlfn.IFNA(VLOOKUP($D39,Table26[],4,FALSE),"")</f>
        <v/>
      </c>
      <c r="J39" s="1038" t="str">
        <f>_xlfn.IFNA(VLOOKUP($D39,Table26[],5,FALSE),"")</f>
        <v/>
      </c>
      <c r="K39" s="1038" t="str">
        <f>_xlfn.IFNA(VLOOKUP($D39,Table26[],6,FALSE),"")</f>
        <v/>
      </c>
      <c r="L39" s="1016"/>
      <c r="M39" s="251"/>
    </row>
    <row r="40" spans="1:13" ht="61.2" customHeight="1" x14ac:dyDescent="0.25">
      <c r="A40" s="262"/>
      <c r="B40" s="1288"/>
      <c r="C40" s="814" t="str">
        <f>_xlfn.IFNA(VLOOKUP(D40,Data!C:I,3,FALSE),"")</f>
        <v/>
      </c>
      <c r="D40" s="1095"/>
      <c r="E40" s="803" t="str">
        <f>_xlfn.IFNA(IF(VLOOKUP(D40,Languages!$A:$D,1,TRUE)=D40,VLOOKUP(D40,Languages!$A:$D,Summary!$C$7,TRUE),NA()),"")</f>
        <v/>
      </c>
      <c r="F40" s="1104"/>
      <c r="G40" s="1062" t="str">
        <f>_xlfn.IFNA(VLOOKUP(D40,Data!C:I,6,FALSE),"")</f>
        <v/>
      </c>
      <c r="H40" s="1038" t="str">
        <f>_xlfn.IFNA(VLOOKUP($D40,Table26[],3,FALSE),"")</f>
        <v/>
      </c>
      <c r="I40" s="1038" t="str">
        <f>_xlfn.IFNA(VLOOKUP($D40,Table26[],4,FALSE),"")</f>
        <v/>
      </c>
      <c r="J40" s="1038" t="str">
        <f>_xlfn.IFNA(VLOOKUP($D40,Table26[],5,FALSE),"")</f>
        <v/>
      </c>
      <c r="K40" s="1038" t="str">
        <f>_xlfn.IFNA(VLOOKUP($D40,Table26[],6,FALSE),"")</f>
        <v/>
      </c>
      <c r="L40" s="1016"/>
      <c r="M40" s="251"/>
    </row>
    <row r="41" spans="1:13" ht="61.2" customHeight="1" x14ac:dyDescent="0.25">
      <c r="A41" s="262"/>
      <c r="B41" s="1288"/>
      <c r="C41" s="814" t="str">
        <f>_xlfn.IFNA(VLOOKUP(D41,Data!C:I,3,FALSE),"")</f>
        <v/>
      </c>
      <c r="D41" s="1095"/>
      <c r="E41" s="803" t="str">
        <f>_xlfn.IFNA(IF(VLOOKUP(D41,Languages!$A:$D,1,TRUE)=D41,VLOOKUP(D41,Languages!$A:$D,Summary!$C$7,TRUE),NA()),"")</f>
        <v/>
      </c>
      <c r="F41" s="1104"/>
      <c r="G41" s="1062" t="str">
        <f>_xlfn.IFNA(VLOOKUP(D41,Data!C:I,6,FALSE),"")</f>
        <v/>
      </c>
      <c r="H41" s="1038" t="str">
        <f>_xlfn.IFNA(VLOOKUP($D41,Table26[],3,FALSE),"")</f>
        <v/>
      </c>
      <c r="I41" s="1038" t="str">
        <f>_xlfn.IFNA(VLOOKUP($D41,Table26[],4,FALSE),"")</f>
        <v/>
      </c>
      <c r="J41" s="1038" t="str">
        <f>_xlfn.IFNA(VLOOKUP($D41,Table26[],5,FALSE),"")</f>
        <v/>
      </c>
      <c r="K41" s="1038" t="str">
        <f>_xlfn.IFNA(VLOOKUP($D41,Table26[],6,FALSE),"")</f>
        <v/>
      </c>
      <c r="L41" s="1016"/>
      <c r="M41" s="251"/>
    </row>
    <row r="42" spans="1:13" ht="61.2" customHeight="1" x14ac:dyDescent="0.25">
      <c r="A42" s="262"/>
      <c r="B42" s="1288"/>
      <c r="C42" s="814" t="str">
        <f>_xlfn.IFNA(VLOOKUP(D42,Data!C:I,3,FALSE),"")</f>
        <v/>
      </c>
      <c r="D42" s="1095"/>
      <c r="E42" s="803" t="str">
        <f>_xlfn.IFNA(IF(VLOOKUP(D42,Languages!$A:$D,1,TRUE)=D42,VLOOKUP(D42,Languages!$A:$D,Summary!$C$7,TRUE),NA()),"")</f>
        <v/>
      </c>
      <c r="F42" s="1104"/>
      <c r="G42" s="1062" t="str">
        <f>_xlfn.IFNA(VLOOKUP(D42,Data!C:I,6,FALSE),"")</f>
        <v/>
      </c>
      <c r="H42" s="1038" t="str">
        <f>_xlfn.IFNA(VLOOKUP($D42,Table26[],3,FALSE),"")</f>
        <v/>
      </c>
      <c r="I42" s="1038" t="str">
        <f>_xlfn.IFNA(VLOOKUP($D42,Table26[],4,FALSE),"")</f>
        <v/>
      </c>
      <c r="J42" s="1038" t="str">
        <f>_xlfn.IFNA(VLOOKUP($D42,Table26[],5,FALSE),"")</f>
        <v/>
      </c>
      <c r="K42" s="1038" t="str">
        <f>_xlfn.IFNA(VLOOKUP($D42,Table26[],6,FALSE),"")</f>
        <v/>
      </c>
      <c r="L42" s="1016"/>
      <c r="M42" s="251"/>
    </row>
    <row r="43" spans="1:13" ht="61.2" customHeight="1" x14ac:dyDescent="0.25">
      <c r="A43" s="262"/>
      <c r="B43" s="1288"/>
      <c r="C43" s="814" t="str">
        <f>_xlfn.IFNA(VLOOKUP(D43,Data!C:I,3,FALSE),"")</f>
        <v/>
      </c>
      <c r="D43" s="1095"/>
      <c r="E43" s="803" t="str">
        <f>_xlfn.IFNA(IF(VLOOKUP(D43,Languages!$A:$D,1,TRUE)=D43,VLOOKUP(D43,Languages!$A:$D,Summary!$C$7,TRUE),NA()),"")</f>
        <v/>
      </c>
      <c r="F43" s="1104"/>
      <c r="G43" s="1062" t="str">
        <f>_xlfn.IFNA(VLOOKUP(D43,Data!C:I,6,FALSE),"")</f>
        <v/>
      </c>
      <c r="H43" s="1038" t="str">
        <f>_xlfn.IFNA(VLOOKUP($D43,Table26[],3,FALSE),"")</f>
        <v/>
      </c>
      <c r="I43" s="1038" t="str">
        <f>_xlfn.IFNA(VLOOKUP($D43,Table26[],4,FALSE),"")</f>
        <v/>
      </c>
      <c r="J43" s="1038" t="str">
        <f>_xlfn.IFNA(VLOOKUP($D43,Table26[],5,FALSE),"")</f>
        <v/>
      </c>
      <c r="K43" s="1038" t="str">
        <f>_xlfn.IFNA(VLOOKUP($D43,Table26[],6,FALSE),"")</f>
        <v/>
      </c>
      <c r="L43" s="1016"/>
      <c r="M43" s="251"/>
    </row>
    <row r="44" spans="1:13" ht="61.2" customHeight="1" x14ac:dyDescent="0.25">
      <c r="A44" s="262"/>
      <c r="B44" s="1288"/>
      <c r="C44" s="814" t="str">
        <f>_xlfn.IFNA(VLOOKUP(D44,Data!C:I,3,FALSE),"")</f>
        <v/>
      </c>
      <c r="D44" s="1095"/>
      <c r="E44" s="803" t="str">
        <f>_xlfn.IFNA(IF(VLOOKUP(D44,Languages!$A:$D,1,TRUE)=D44,VLOOKUP(D44,Languages!$A:$D,Summary!$C$7,TRUE),NA()),"")</f>
        <v/>
      </c>
      <c r="F44" s="1104"/>
      <c r="G44" s="1062" t="str">
        <f>_xlfn.IFNA(VLOOKUP(D44,Data!C:I,6,FALSE),"")</f>
        <v/>
      </c>
      <c r="H44" s="1038" t="str">
        <f>_xlfn.IFNA(VLOOKUP($D44,Table26[],3,FALSE),"")</f>
        <v/>
      </c>
      <c r="I44" s="1038" t="str">
        <f>_xlfn.IFNA(VLOOKUP($D44,Table26[],4,FALSE),"")</f>
        <v/>
      </c>
      <c r="J44" s="1038" t="str">
        <f>_xlfn.IFNA(VLOOKUP($D44,Table26[],5,FALSE),"")</f>
        <v/>
      </c>
      <c r="K44" s="1038" t="str">
        <f>_xlfn.IFNA(VLOOKUP($D44,Table26[],6,FALSE),"")</f>
        <v/>
      </c>
      <c r="L44" s="1016"/>
      <c r="M44" s="251"/>
    </row>
    <row r="45" spans="1:13" ht="61.2" customHeight="1" x14ac:dyDescent="0.25">
      <c r="A45" s="262"/>
      <c r="B45" s="1288"/>
      <c r="C45" s="814" t="str">
        <f>_xlfn.IFNA(VLOOKUP(D45,Data!C:I,3,FALSE),"")</f>
        <v/>
      </c>
      <c r="D45" s="1095"/>
      <c r="E45" s="803" t="str">
        <f>_xlfn.IFNA(IF(VLOOKUP(D45,Languages!$A:$D,1,TRUE)=D45,VLOOKUP(D45,Languages!$A:$D,Summary!$C$7,TRUE),NA()),"")</f>
        <v/>
      </c>
      <c r="F45" s="1104"/>
      <c r="G45" s="1062" t="str">
        <f>_xlfn.IFNA(VLOOKUP(D45,Data!C:I,6,FALSE),"")</f>
        <v/>
      </c>
      <c r="H45" s="1038" t="str">
        <f>_xlfn.IFNA(VLOOKUP($D45,Table26[],3,FALSE),"")</f>
        <v/>
      </c>
      <c r="I45" s="1038" t="str">
        <f>_xlfn.IFNA(VLOOKUP($D45,Table26[],4,FALSE),"")</f>
        <v/>
      </c>
      <c r="J45" s="1038" t="str">
        <f>_xlfn.IFNA(VLOOKUP($D45,Table26[],5,FALSE),"")</f>
        <v/>
      </c>
      <c r="K45" s="1038" t="str">
        <f>_xlfn.IFNA(VLOOKUP($D45,Table26[],6,FALSE),"")</f>
        <v/>
      </c>
      <c r="L45" s="1016"/>
      <c r="M45" s="251"/>
    </row>
    <row r="46" spans="1:13" ht="61.2" customHeight="1" x14ac:dyDescent="0.25">
      <c r="A46" s="262"/>
      <c r="B46" s="1288"/>
      <c r="C46" s="814" t="str">
        <f>_xlfn.IFNA(VLOOKUP(D46,Data!C:I,3,FALSE),"")</f>
        <v/>
      </c>
      <c r="D46" s="1095"/>
      <c r="E46" s="803" t="str">
        <f>_xlfn.IFNA(IF(VLOOKUP(D46,Languages!$A:$D,1,TRUE)=D46,VLOOKUP(D46,Languages!$A:$D,Summary!$C$7,TRUE),NA()),"")</f>
        <v/>
      </c>
      <c r="F46" s="1104"/>
      <c r="G46" s="1062" t="str">
        <f>_xlfn.IFNA(VLOOKUP(D46,Data!C:I,6,FALSE),"")</f>
        <v/>
      </c>
      <c r="H46" s="1038" t="str">
        <f>_xlfn.IFNA(VLOOKUP($D46,Table26[],3,FALSE),"")</f>
        <v/>
      </c>
      <c r="I46" s="1038" t="str">
        <f>_xlfn.IFNA(VLOOKUP($D46,Table26[],4,FALSE),"")</f>
        <v/>
      </c>
      <c r="J46" s="1038" t="str">
        <f>_xlfn.IFNA(VLOOKUP($D46,Table26[],5,FALSE),"")</f>
        <v/>
      </c>
      <c r="K46" s="1038" t="str">
        <f>_xlfn.IFNA(VLOOKUP($D46,Table26[],6,FALSE),"")</f>
        <v/>
      </c>
      <c r="L46" s="1016"/>
      <c r="M46" s="251"/>
    </row>
    <row r="47" spans="1:13" ht="61.2" customHeight="1" x14ac:dyDescent="0.25">
      <c r="A47" s="262"/>
      <c r="B47" s="1288"/>
      <c r="C47" s="814" t="str">
        <f>_xlfn.IFNA(VLOOKUP(D47,Data!C:I,3,FALSE),"")</f>
        <v/>
      </c>
      <c r="D47" s="1095"/>
      <c r="E47" s="803" t="str">
        <f>_xlfn.IFNA(IF(VLOOKUP(D47,Languages!$A:$D,1,TRUE)=D47,VLOOKUP(D47,Languages!$A:$D,Summary!$C$7,TRUE),NA()),"")</f>
        <v/>
      </c>
      <c r="F47" s="1104"/>
      <c r="G47" s="1062" t="str">
        <f>_xlfn.IFNA(VLOOKUP(D47,Data!C:I,6,FALSE),"")</f>
        <v/>
      </c>
      <c r="H47" s="1038" t="str">
        <f>_xlfn.IFNA(VLOOKUP($D47,Table26[],3,FALSE),"")</f>
        <v/>
      </c>
      <c r="I47" s="1038" t="str">
        <f>_xlfn.IFNA(VLOOKUP($D47,Table26[],4,FALSE),"")</f>
        <v/>
      </c>
      <c r="J47" s="1038" t="str">
        <f>_xlfn.IFNA(VLOOKUP($D47,Table26[],5,FALSE),"")</f>
        <v/>
      </c>
      <c r="K47" s="1038" t="str">
        <f>_xlfn.IFNA(VLOOKUP($D47,Table26[],6,FALSE),"")</f>
        <v/>
      </c>
      <c r="L47" s="1016"/>
      <c r="M47" s="251"/>
    </row>
    <row r="48" spans="1:13" ht="61.2" customHeight="1" x14ac:dyDescent="0.25">
      <c r="A48" s="262"/>
      <c r="B48" s="1288"/>
      <c r="C48" s="814" t="str">
        <f>_xlfn.IFNA(VLOOKUP(D48,Data!C:I,3,FALSE),"")</f>
        <v/>
      </c>
      <c r="D48" s="1095"/>
      <c r="E48" s="803" t="str">
        <f>_xlfn.IFNA(IF(VLOOKUP(D48,Languages!$A:$D,1,TRUE)=D48,VLOOKUP(D48,Languages!$A:$D,Summary!$C$7,TRUE),NA()),"")</f>
        <v/>
      </c>
      <c r="F48" s="1104"/>
      <c r="G48" s="1062" t="str">
        <f>_xlfn.IFNA(VLOOKUP(D48,Data!C:I,6,FALSE),"")</f>
        <v/>
      </c>
      <c r="H48" s="1038" t="str">
        <f>_xlfn.IFNA(VLOOKUP($D48,Table26[],3,FALSE),"")</f>
        <v/>
      </c>
      <c r="I48" s="1038" t="str">
        <f>_xlfn.IFNA(VLOOKUP($D48,Table26[],4,FALSE),"")</f>
        <v/>
      </c>
      <c r="J48" s="1038" t="str">
        <f>_xlfn.IFNA(VLOOKUP($D48,Table26[],5,FALSE),"")</f>
        <v/>
      </c>
      <c r="K48" s="1038" t="str">
        <f>_xlfn.IFNA(VLOOKUP($D48,Table26[],6,FALSE),"")</f>
        <v/>
      </c>
      <c r="L48" s="1016"/>
      <c r="M48" s="251"/>
    </row>
    <row r="49" spans="1:13" ht="61.2" customHeight="1" x14ac:dyDescent="0.25">
      <c r="A49" s="262"/>
      <c r="B49" s="1288"/>
      <c r="C49" s="814" t="str">
        <f>_xlfn.IFNA(VLOOKUP(D49,Data!C:I,3,FALSE),"")</f>
        <v/>
      </c>
      <c r="D49" s="1095"/>
      <c r="E49" s="803" t="str">
        <f>_xlfn.IFNA(IF(VLOOKUP(D49,Languages!$A:$D,1,TRUE)=D49,VLOOKUP(D49,Languages!$A:$D,Summary!$C$7,TRUE),NA()),"")</f>
        <v/>
      </c>
      <c r="F49" s="1104"/>
      <c r="G49" s="1062" t="str">
        <f>_xlfn.IFNA(VLOOKUP(D49,Data!C:I,6,FALSE),"")</f>
        <v/>
      </c>
      <c r="H49" s="1038" t="str">
        <f>_xlfn.IFNA(VLOOKUP($D49,Table26[],3,FALSE),"")</f>
        <v/>
      </c>
      <c r="I49" s="1038" t="str">
        <f>_xlfn.IFNA(VLOOKUP($D49,Table26[],4,FALSE),"")</f>
        <v/>
      </c>
      <c r="J49" s="1038" t="str">
        <f>_xlfn.IFNA(VLOOKUP($D49,Table26[],5,FALSE),"")</f>
        <v/>
      </c>
      <c r="K49" s="1038" t="str">
        <f>_xlfn.IFNA(VLOOKUP($D49,Table26[],6,FALSE),"")</f>
        <v/>
      </c>
      <c r="L49" s="1016"/>
      <c r="M49" s="251"/>
    </row>
    <row r="50" spans="1:13" ht="61.2" customHeight="1" x14ac:dyDescent="0.25">
      <c r="A50" s="262"/>
      <c r="B50" s="1288"/>
      <c r="C50" s="814" t="str">
        <f>_xlfn.IFNA(VLOOKUP(D50,Data!C:I,3,FALSE),"")</f>
        <v/>
      </c>
      <c r="D50" s="1095"/>
      <c r="E50" s="803" t="str">
        <f>_xlfn.IFNA(IF(VLOOKUP(D50,Languages!$A:$D,1,TRUE)=D50,VLOOKUP(D50,Languages!$A:$D,Summary!$C$7,TRUE),NA()),"")</f>
        <v/>
      </c>
      <c r="F50" s="1104"/>
      <c r="G50" s="1062" t="str">
        <f>_xlfn.IFNA(VLOOKUP(D50,Data!C:I,6,FALSE),"")</f>
        <v/>
      </c>
      <c r="H50" s="1038" t="str">
        <f>_xlfn.IFNA(VLOOKUP($D50,Table26[],3,FALSE),"")</f>
        <v/>
      </c>
      <c r="I50" s="1038" t="str">
        <f>_xlfn.IFNA(VLOOKUP($D50,Table26[],4,FALSE),"")</f>
        <v/>
      </c>
      <c r="J50" s="1038" t="str">
        <f>_xlfn.IFNA(VLOOKUP($D50,Table26[],5,FALSE),"")</f>
        <v/>
      </c>
      <c r="K50" s="1038" t="str">
        <f>_xlfn.IFNA(VLOOKUP($D50,Table26[],6,FALSE),"")</f>
        <v/>
      </c>
      <c r="L50" s="1016"/>
      <c r="M50" s="251"/>
    </row>
    <row r="51" spans="1:13" ht="61.2" customHeight="1" x14ac:dyDescent="0.25">
      <c r="A51" s="262"/>
      <c r="B51" s="1288"/>
      <c r="C51" s="814" t="str">
        <f>_xlfn.IFNA(VLOOKUP(D51,Data!C:I,3,FALSE),"")</f>
        <v/>
      </c>
      <c r="D51" s="1095"/>
      <c r="E51" s="803" t="str">
        <f>_xlfn.IFNA(IF(VLOOKUP(D51,Languages!$A:$D,1,TRUE)=D51,VLOOKUP(D51,Languages!$A:$D,Summary!$C$7,TRUE),NA()),"")</f>
        <v/>
      </c>
      <c r="F51" s="1104"/>
      <c r="G51" s="1062" t="str">
        <f>_xlfn.IFNA(VLOOKUP(D51,Data!C:I,6,FALSE),"")</f>
        <v/>
      </c>
      <c r="H51" s="1038" t="str">
        <f>_xlfn.IFNA(VLOOKUP($D51,Table26[],3,FALSE),"")</f>
        <v/>
      </c>
      <c r="I51" s="1038" t="str">
        <f>_xlfn.IFNA(VLOOKUP($D51,Table26[],4,FALSE),"")</f>
        <v/>
      </c>
      <c r="J51" s="1038" t="str">
        <f>_xlfn.IFNA(VLOOKUP($D51,Table26[],5,FALSE),"")</f>
        <v/>
      </c>
      <c r="K51" s="1038" t="str">
        <f>_xlfn.IFNA(VLOOKUP($D51,Table26[],6,FALSE),"")</f>
        <v/>
      </c>
      <c r="L51" s="1016"/>
      <c r="M51" s="251"/>
    </row>
    <row r="52" spans="1:13" ht="61.2" customHeight="1" x14ac:dyDescent="0.25">
      <c r="A52" s="262"/>
      <c r="B52" s="1288"/>
      <c r="C52" s="814" t="str">
        <f>_xlfn.IFNA(VLOOKUP(D52,Data!C:I,3,FALSE),"")</f>
        <v/>
      </c>
      <c r="D52" s="1095"/>
      <c r="E52" s="803" t="str">
        <f>_xlfn.IFNA(IF(VLOOKUP(D52,Languages!$A:$D,1,TRUE)=D52,VLOOKUP(D52,Languages!$A:$D,Summary!$C$7,TRUE),NA()),"")</f>
        <v/>
      </c>
      <c r="F52" s="1104"/>
      <c r="G52" s="1062" t="str">
        <f>_xlfn.IFNA(VLOOKUP(D52,Data!C:I,6,FALSE),"")</f>
        <v/>
      </c>
      <c r="H52" s="1038" t="str">
        <f>_xlfn.IFNA(VLOOKUP($D52,Table26[],3,FALSE),"")</f>
        <v/>
      </c>
      <c r="I52" s="1038" t="str">
        <f>_xlfn.IFNA(VLOOKUP($D52,Table26[],4,FALSE),"")</f>
        <v/>
      </c>
      <c r="J52" s="1038" t="str">
        <f>_xlfn.IFNA(VLOOKUP($D52,Table26[],5,FALSE),"")</f>
        <v/>
      </c>
      <c r="K52" s="1038" t="str">
        <f>_xlfn.IFNA(VLOOKUP($D52,Table26[],6,FALSE),"")</f>
        <v/>
      </c>
      <c r="L52" s="1016"/>
      <c r="M52" s="251"/>
    </row>
    <row r="53" spans="1:13" ht="61.2" customHeight="1" x14ac:dyDescent="0.25">
      <c r="A53" s="262"/>
      <c r="B53" s="1288"/>
      <c r="C53" s="814" t="str">
        <f>_xlfn.IFNA(VLOOKUP(D53,Data!C:I,3,FALSE),"")</f>
        <v/>
      </c>
      <c r="D53" s="1095"/>
      <c r="E53" s="803" t="str">
        <f>_xlfn.IFNA(IF(VLOOKUP(D53,Languages!$A:$D,1,TRUE)=D53,VLOOKUP(D53,Languages!$A:$D,Summary!$C$7,TRUE),NA()),"")</f>
        <v/>
      </c>
      <c r="F53" s="1104"/>
      <c r="G53" s="1062" t="str">
        <f>_xlfn.IFNA(VLOOKUP(D53,Data!C:I,6,FALSE),"")</f>
        <v/>
      </c>
      <c r="H53" s="1038" t="str">
        <f>_xlfn.IFNA(VLOOKUP($D53,Table26[],3,FALSE),"")</f>
        <v/>
      </c>
      <c r="I53" s="1038" t="str">
        <f>_xlfn.IFNA(VLOOKUP($D53,Table26[],4,FALSE),"")</f>
        <v/>
      </c>
      <c r="J53" s="1038" t="str">
        <f>_xlfn.IFNA(VLOOKUP($D53,Table26[],5,FALSE),"")</f>
        <v/>
      </c>
      <c r="K53" s="1038" t="str">
        <f>_xlfn.IFNA(VLOOKUP($D53,Table26[],6,FALSE),"")</f>
        <v/>
      </c>
      <c r="L53" s="1016"/>
      <c r="M53" s="251"/>
    </row>
    <row r="54" spans="1:13" ht="61.2" customHeight="1" x14ac:dyDescent="0.25">
      <c r="A54" s="262"/>
      <c r="B54" s="1106"/>
      <c r="C54" s="814" t="str">
        <f>_xlfn.IFNA(VLOOKUP(D54,Data!C:I,3,FALSE),"")</f>
        <v/>
      </c>
      <c r="D54" s="1096"/>
      <c r="E54" s="803" t="str">
        <f>_xlfn.IFNA(IF(VLOOKUP(D54,Languages!$A:$D,1,TRUE)=D54,VLOOKUP(D54,Languages!$A:$D,Summary!$C$7,TRUE),NA()),"")</f>
        <v/>
      </c>
      <c r="F54" s="1104"/>
      <c r="G54" s="1062" t="str">
        <f>_xlfn.IFNA(VLOOKUP(D54,Data!C:I,6,FALSE),"")</f>
        <v/>
      </c>
      <c r="H54" s="1038" t="str">
        <f>_xlfn.IFNA(VLOOKUP($D54,Table26[],3,FALSE),"")</f>
        <v/>
      </c>
      <c r="I54" s="1038" t="str">
        <f>_xlfn.IFNA(VLOOKUP($D54,Table26[],4,FALSE),"")</f>
        <v/>
      </c>
      <c r="J54" s="1038" t="str">
        <f>_xlfn.IFNA(VLOOKUP($D54,Table26[],5,FALSE),"")</f>
        <v/>
      </c>
      <c r="K54" s="1038" t="str">
        <f>_xlfn.IFNA(VLOOKUP($D54,Table26[],6,FALSE),"")</f>
        <v/>
      </c>
      <c r="L54" s="1016"/>
      <c r="M54" s="251"/>
    </row>
    <row r="55" spans="1:13" ht="61.2" customHeight="1" x14ac:dyDescent="0.25">
      <c r="A55" s="262"/>
      <c r="B55" s="1106"/>
      <c r="C55" s="814" t="str">
        <f>_xlfn.IFNA(VLOOKUP(D55,Data!C:I,3,FALSE),"")</f>
        <v/>
      </c>
      <c r="D55" s="1096"/>
      <c r="E55" s="803" t="str">
        <f>_xlfn.IFNA(IF(VLOOKUP(D55,Languages!$A:$D,1,TRUE)=D55,VLOOKUP(D55,Languages!$A:$D,Summary!$C$7,TRUE),NA()),"")</f>
        <v/>
      </c>
      <c r="F55" s="1104"/>
      <c r="G55" s="1062" t="str">
        <f>_xlfn.IFNA(VLOOKUP(D55,Data!C:I,6,FALSE),"")</f>
        <v/>
      </c>
      <c r="H55" s="1038" t="str">
        <f>_xlfn.IFNA(VLOOKUP($D55,Table26[],3,FALSE),"")</f>
        <v/>
      </c>
      <c r="I55" s="1038" t="str">
        <f>_xlfn.IFNA(VLOOKUP($D55,Table26[],4,FALSE),"")</f>
        <v/>
      </c>
      <c r="J55" s="1038" t="str">
        <f>_xlfn.IFNA(VLOOKUP($D55,Table26[],5,FALSE),"")</f>
        <v/>
      </c>
      <c r="K55" s="1038" t="str">
        <f>_xlfn.IFNA(VLOOKUP($D55,Table26[],6,FALSE),"")</f>
        <v/>
      </c>
      <c r="L55" s="1016"/>
      <c r="M55" s="251"/>
    </row>
    <row r="56" spans="1:13" ht="61.2" customHeight="1" x14ac:dyDescent="0.25">
      <c r="A56" s="589"/>
      <c r="B56" s="1015"/>
      <c r="C56" s="814" t="str">
        <f>_xlfn.IFNA(VLOOKUP(D56,Data!C:I,3,FALSE),"")</f>
        <v/>
      </c>
      <c r="D56" s="1096"/>
      <c r="E56" s="803" t="str">
        <f>_xlfn.IFNA(IF(VLOOKUP(D56,Languages!$A:$D,1,TRUE)=D56,VLOOKUP(D56,Languages!$A:$D,Summary!$C$7,TRUE),NA()),"")</f>
        <v/>
      </c>
      <c r="F56" s="1104"/>
      <c r="G56" s="1062" t="str">
        <f>_xlfn.IFNA(VLOOKUP(D56,Data!C:I,6,FALSE),"")</f>
        <v/>
      </c>
      <c r="H56" s="1038" t="str">
        <f>_xlfn.IFNA(VLOOKUP($D56,Table26[],3,FALSE),"")</f>
        <v/>
      </c>
      <c r="I56" s="1038" t="str">
        <f>_xlfn.IFNA(VLOOKUP($D56,Table26[],4,FALSE),"")</f>
        <v/>
      </c>
      <c r="J56" s="1038" t="str">
        <f>_xlfn.IFNA(VLOOKUP($D56,Table26[],5,FALSE),"")</f>
        <v/>
      </c>
      <c r="K56" s="1038" t="str">
        <f>_xlfn.IFNA(VLOOKUP($D56,Table26[],6,FALSE),"")</f>
        <v/>
      </c>
      <c r="L56" s="1016"/>
      <c r="M56" s="251"/>
    </row>
    <row r="57" spans="1:13" ht="61.2" customHeight="1" x14ac:dyDescent="0.25">
      <c r="A57" s="589"/>
      <c r="B57" s="1091"/>
      <c r="C57" s="814" t="str">
        <f>_xlfn.IFNA(VLOOKUP(D57,Data!C:I,3,FALSE),"")</f>
        <v/>
      </c>
      <c r="D57" s="1096"/>
      <c r="E57" s="803" t="str">
        <f>_xlfn.IFNA(IF(VLOOKUP(D57,Languages!$A:$D,1,TRUE)=D57,VLOOKUP(D57,Languages!$A:$D,Summary!$C$7,TRUE),NA()),"")</f>
        <v/>
      </c>
      <c r="F57" s="1104"/>
      <c r="G57" s="1062" t="str">
        <f>_xlfn.IFNA(VLOOKUP(D57,Data!C:I,6,FALSE),"")</f>
        <v/>
      </c>
      <c r="H57" s="1038" t="str">
        <f>_xlfn.IFNA(VLOOKUP($D57,Table26[],3,FALSE),"")</f>
        <v/>
      </c>
      <c r="I57" s="1038" t="str">
        <f>_xlfn.IFNA(VLOOKUP($D57,Table26[],4,FALSE),"")</f>
        <v/>
      </c>
      <c r="J57" s="1038" t="str">
        <f>_xlfn.IFNA(VLOOKUP($D57,Table26[],5,FALSE),"")</f>
        <v/>
      </c>
      <c r="K57" s="1038" t="str">
        <f>_xlfn.IFNA(VLOOKUP($D57,Table26[],6,FALSE),"")</f>
        <v/>
      </c>
      <c r="L57" s="1016"/>
      <c r="M57" s="251"/>
    </row>
    <row r="58" spans="1:13" ht="61.2" customHeight="1" x14ac:dyDescent="0.25">
      <c r="A58" s="589"/>
      <c r="B58" s="1092"/>
      <c r="C58" s="814" t="str">
        <f>_xlfn.IFNA(VLOOKUP(D58,Data!C:I,3,FALSE),"")</f>
        <v/>
      </c>
      <c r="D58" s="1096"/>
      <c r="E58" s="803" t="str">
        <f>_xlfn.IFNA(IF(VLOOKUP(D58,Languages!$A:$D,1,TRUE)=D58,VLOOKUP(D58,Languages!$A:$D,Summary!$C$7,TRUE),NA()),"")</f>
        <v/>
      </c>
      <c r="F58" s="1104"/>
      <c r="G58" s="1062" t="str">
        <f>_xlfn.IFNA(VLOOKUP(D58,Data!C:I,6,FALSE),"")</f>
        <v/>
      </c>
      <c r="H58" s="1038" t="str">
        <f>_xlfn.IFNA(VLOOKUP($D58,Table26[],3,FALSE),"")</f>
        <v/>
      </c>
      <c r="I58" s="1038" t="str">
        <f>_xlfn.IFNA(VLOOKUP($D58,Table26[],4,FALSE),"")</f>
        <v/>
      </c>
      <c r="J58" s="1038" t="str">
        <f>_xlfn.IFNA(VLOOKUP($D58,Table26[],5,FALSE),"")</f>
        <v/>
      </c>
      <c r="K58" s="1038" t="str">
        <f>_xlfn.IFNA(VLOOKUP($D58,Table26[],6,FALSE),"")</f>
        <v/>
      </c>
      <c r="L58" s="1093"/>
      <c r="M58" s="279"/>
    </row>
    <row r="59" spans="1:13" ht="61.2" customHeight="1" x14ac:dyDescent="0.25">
      <c r="A59" s="589"/>
      <c r="B59" s="1026"/>
      <c r="C59" s="814" t="str">
        <f>_xlfn.IFNA(VLOOKUP(D59,Data!C:I,3,FALSE),"")</f>
        <v/>
      </c>
      <c r="D59" s="1096"/>
      <c r="E59" s="803" t="str">
        <f>_xlfn.IFNA(IF(VLOOKUP(D59,Languages!$A:$D,1,TRUE)=D59,VLOOKUP(D59,Languages!$A:$D,Summary!$C$7,TRUE),NA()),"")</f>
        <v/>
      </c>
      <c r="F59" s="1104"/>
      <c r="G59" s="1062" t="str">
        <f>_xlfn.IFNA(VLOOKUP(D59,Data!C:I,6,FALSE),"")</f>
        <v/>
      </c>
      <c r="H59" s="1038" t="str">
        <f>_xlfn.IFNA(VLOOKUP($D59,Table26[],3,FALSE),"")</f>
        <v/>
      </c>
      <c r="I59" s="1038" t="str">
        <f>_xlfn.IFNA(VLOOKUP($D59,Table26[],4,FALSE),"")</f>
        <v/>
      </c>
      <c r="J59" s="1038" t="str">
        <f>_xlfn.IFNA(VLOOKUP($D59,Table26[],5,FALSE),"")</f>
        <v/>
      </c>
      <c r="K59" s="1038" t="str">
        <f>_xlfn.IFNA(VLOOKUP($D59,Table26[],6,FALSE),"")</f>
        <v/>
      </c>
      <c r="L59" s="1027"/>
      <c r="M59" s="279"/>
    </row>
    <row r="60" spans="1:13" ht="61.2" customHeight="1" x14ac:dyDescent="0.25">
      <c r="A60" s="589"/>
      <c r="B60" s="1026"/>
      <c r="C60" s="814" t="str">
        <f>_xlfn.IFNA(VLOOKUP(D60,Data!C:I,3,FALSE),"")</f>
        <v/>
      </c>
      <c r="D60" s="1096"/>
      <c r="E60" s="803" t="str">
        <f>_xlfn.IFNA(IF(VLOOKUP(D60,Languages!$A:$D,1,TRUE)=D60,VLOOKUP(D60,Languages!$A:$D,Summary!$C$7,TRUE),NA()),"")</f>
        <v/>
      </c>
      <c r="F60" s="1104"/>
      <c r="G60" s="1062" t="str">
        <f>_xlfn.IFNA(VLOOKUP(D60,Data!C:I,6,FALSE),"")</f>
        <v/>
      </c>
      <c r="H60" s="1038" t="str">
        <f>_xlfn.IFNA(VLOOKUP($D60,Table26[],3,FALSE),"")</f>
        <v/>
      </c>
      <c r="I60" s="1038" t="str">
        <f>_xlfn.IFNA(VLOOKUP($D60,Table26[],4,FALSE),"")</f>
        <v/>
      </c>
      <c r="J60" s="1038" t="str">
        <f>_xlfn.IFNA(VLOOKUP($D60,Table26[],5,FALSE),"")</f>
        <v/>
      </c>
      <c r="K60" s="1038" t="str">
        <f>_xlfn.IFNA(VLOOKUP($D60,Table26[],6,FALSE),"")</f>
        <v/>
      </c>
      <c r="L60" s="1027"/>
      <c r="M60" s="279"/>
    </row>
    <row r="61" spans="1:13" ht="61.2" customHeight="1" x14ac:dyDescent="0.25">
      <c r="A61" s="589"/>
      <c r="B61" s="1026"/>
      <c r="C61" s="814" t="str">
        <f>_xlfn.IFNA(VLOOKUP(D61,Data!C:I,3,FALSE),"")</f>
        <v/>
      </c>
      <c r="D61" s="1096"/>
      <c r="E61" s="803" t="str">
        <f>_xlfn.IFNA(IF(VLOOKUP(D61,Languages!$A:$D,1,TRUE)=D61,VLOOKUP(D61,Languages!$A:$D,Summary!$C$7,TRUE),NA()),"")</f>
        <v/>
      </c>
      <c r="F61" s="1104"/>
      <c r="G61" s="1062" t="str">
        <f>_xlfn.IFNA(VLOOKUP(D61,Data!C:I,6,FALSE),"")</f>
        <v/>
      </c>
      <c r="H61" s="1038" t="str">
        <f>_xlfn.IFNA(VLOOKUP($D61,Table26[],3,FALSE),"")</f>
        <v/>
      </c>
      <c r="I61" s="1038" t="str">
        <f>_xlfn.IFNA(VLOOKUP($D61,Table26[],4,FALSE),"")</f>
        <v/>
      </c>
      <c r="J61" s="1038" t="str">
        <f>_xlfn.IFNA(VLOOKUP($D61,Table26[],5,FALSE),"")</f>
        <v/>
      </c>
      <c r="K61" s="1038" t="str">
        <f>_xlfn.IFNA(VLOOKUP($D61,Table26[],6,FALSE),"")</f>
        <v/>
      </c>
      <c r="L61" s="1027"/>
      <c r="M61" s="279"/>
    </row>
    <row r="62" spans="1:13" ht="61.2" customHeight="1" x14ac:dyDescent="0.25">
      <c r="A62" s="589"/>
      <c r="B62" s="1026"/>
      <c r="C62" s="814" t="str">
        <f>_xlfn.IFNA(VLOOKUP(D62,Data!C:I,3,FALSE),"")</f>
        <v/>
      </c>
      <c r="D62" s="1096"/>
      <c r="E62" s="803" t="str">
        <f>_xlfn.IFNA(IF(VLOOKUP(D62,Languages!$A:$D,1,TRUE)=D62,VLOOKUP(D62,Languages!$A:$D,Summary!$C$7,TRUE),NA()),"")</f>
        <v/>
      </c>
      <c r="F62" s="1104"/>
      <c r="G62" s="1062" t="str">
        <f>_xlfn.IFNA(VLOOKUP(D62,Data!C:I,6,FALSE),"")</f>
        <v/>
      </c>
      <c r="H62" s="1038" t="str">
        <f>_xlfn.IFNA(VLOOKUP($D62,Table26[],3,FALSE),"")</f>
        <v/>
      </c>
      <c r="I62" s="1038" t="str">
        <f>_xlfn.IFNA(VLOOKUP($D62,Table26[],4,FALSE),"")</f>
        <v/>
      </c>
      <c r="J62" s="1038" t="str">
        <f>_xlfn.IFNA(VLOOKUP($D62,Table26[],5,FALSE),"")</f>
        <v/>
      </c>
      <c r="K62" s="1038" t="str">
        <f>_xlfn.IFNA(VLOOKUP($D62,Table26[],6,FALSE),"")</f>
        <v/>
      </c>
      <c r="L62" s="1027"/>
      <c r="M62" s="279"/>
    </row>
    <row r="63" spans="1:13" ht="61.2" customHeight="1" x14ac:dyDescent="0.25">
      <c r="A63" s="589"/>
      <c r="B63" s="1026"/>
      <c r="C63" s="814" t="str">
        <f>_xlfn.IFNA(VLOOKUP(D63,Data!C:I,3,FALSE),"")</f>
        <v/>
      </c>
      <c r="D63" s="1096"/>
      <c r="E63" s="803" t="str">
        <f>_xlfn.IFNA(IF(VLOOKUP(D63,Languages!$A:$D,1,TRUE)=D63,VLOOKUP(D63,Languages!$A:$D,Summary!$C$7,TRUE),NA()),"")</f>
        <v/>
      </c>
      <c r="F63" s="1104"/>
      <c r="G63" s="1062" t="str">
        <f>_xlfn.IFNA(VLOOKUP(D63,Data!C:I,6,FALSE),"")</f>
        <v/>
      </c>
      <c r="H63" s="1038" t="str">
        <f>_xlfn.IFNA(VLOOKUP($D63,Table26[],3,FALSE),"")</f>
        <v/>
      </c>
      <c r="I63" s="1038" t="str">
        <f>_xlfn.IFNA(VLOOKUP($D63,Table26[],4,FALSE),"")</f>
        <v/>
      </c>
      <c r="J63" s="1038" t="str">
        <f>_xlfn.IFNA(VLOOKUP($D63,Table26[],5,FALSE),"")</f>
        <v/>
      </c>
      <c r="K63" s="1038" t="str">
        <f>_xlfn.IFNA(VLOOKUP($D63,Table26[],6,FALSE),"")</f>
        <v/>
      </c>
      <c r="L63" s="1027"/>
      <c r="M63" s="279"/>
    </row>
    <row r="64" spans="1:13" ht="61.2" customHeight="1" x14ac:dyDescent="0.25">
      <c r="A64" s="589"/>
      <c r="B64" s="1026"/>
      <c r="C64" s="814" t="str">
        <f>_xlfn.IFNA(VLOOKUP(D64,Data!C:I,3,FALSE),"")</f>
        <v/>
      </c>
      <c r="D64" s="1096"/>
      <c r="E64" s="803" t="str">
        <f>_xlfn.IFNA(IF(VLOOKUP(D64,Languages!$A:$D,1,TRUE)=D64,VLOOKUP(D64,Languages!$A:$D,Summary!$C$7,TRUE),NA()),"")</f>
        <v/>
      </c>
      <c r="F64" s="1104"/>
      <c r="G64" s="1062" t="str">
        <f>_xlfn.IFNA(VLOOKUP(D64,Data!C:I,6,FALSE),"")</f>
        <v/>
      </c>
      <c r="H64" s="1038" t="str">
        <f>_xlfn.IFNA(VLOOKUP($D64,Table26[],3,FALSE),"")</f>
        <v/>
      </c>
      <c r="I64" s="1038" t="str">
        <f>_xlfn.IFNA(VLOOKUP($D64,Table26[],4,FALSE),"")</f>
        <v/>
      </c>
      <c r="J64" s="1038" t="str">
        <f>_xlfn.IFNA(VLOOKUP($D64,Table26[],5,FALSE),"")</f>
        <v/>
      </c>
      <c r="K64" s="1038" t="str">
        <f>_xlfn.IFNA(VLOOKUP($D64,Table26[],6,FALSE),"")</f>
        <v/>
      </c>
      <c r="L64" s="1027"/>
      <c r="M64" s="279"/>
    </row>
    <row r="65" spans="1:13" ht="61.2" customHeight="1" x14ac:dyDescent="0.25">
      <c r="A65" s="589"/>
      <c r="B65" s="1026"/>
      <c r="C65" s="814" t="str">
        <f>_xlfn.IFNA(VLOOKUP(D65,Data!C:I,3,FALSE),"")</f>
        <v/>
      </c>
      <c r="D65" s="1096"/>
      <c r="E65" s="803" t="str">
        <f>_xlfn.IFNA(IF(VLOOKUP(D65,Languages!$A:$D,1,TRUE)=D65,VLOOKUP(D65,Languages!$A:$D,Summary!$C$7,TRUE),NA()),"")</f>
        <v/>
      </c>
      <c r="F65" s="1104"/>
      <c r="G65" s="1062" t="str">
        <f>_xlfn.IFNA(VLOOKUP(D65,Data!C:I,6,FALSE),"")</f>
        <v/>
      </c>
      <c r="H65" s="1038" t="str">
        <f>_xlfn.IFNA(VLOOKUP($D65,Table26[],3,FALSE),"")</f>
        <v/>
      </c>
      <c r="I65" s="1038" t="str">
        <f>_xlfn.IFNA(VLOOKUP($D65,Table26[],4,FALSE),"")</f>
        <v/>
      </c>
      <c r="J65" s="1038" t="str">
        <f>_xlfn.IFNA(VLOOKUP($D65,Table26[],5,FALSE),"")</f>
        <v/>
      </c>
      <c r="K65" s="1038" t="str">
        <f>_xlfn.IFNA(VLOOKUP($D65,Table26[],6,FALSE),"")</f>
        <v/>
      </c>
      <c r="L65" s="1027"/>
      <c r="M65" s="279"/>
    </row>
    <row r="66" spans="1:13" ht="61.2" customHeight="1" x14ac:dyDescent="0.25">
      <c r="A66" s="589"/>
      <c r="B66" s="1026"/>
      <c r="C66" s="814" t="str">
        <f>_xlfn.IFNA(VLOOKUP(D66,Data!C:I,3,FALSE),"")</f>
        <v/>
      </c>
      <c r="D66" s="1096"/>
      <c r="E66" s="803" t="str">
        <f>_xlfn.IFNA(IF(VLOOKUP(D66,Languages!$A:$D,1,TRUE)=D66,VLOOKUP(D66,Languages!$A:$D,Summary!$C$7,TRUE),NA()),"")</f>
        <v/>
      </c>
      <c r="F66" s="1104"/>
      <c r="G66" s="1062" t="str">
        <f>_xlfn.IFNA(VLOOKUP(D66,Data!C:I,6,FALSE),"")</f>
        <v/>
      </c>
      <c r="H66" s="1038" t="str">
        <f>_xlfn.IFNA(VLOOKUP($D66,Table26[],3,FALSE),"")</f>
        <v/>
      </c>
      <c r="I66" s="1038" t="str">
        <f>_xlfn.IFNA(VLOOKUP($D66,Table26[],4,FALSE),"")</f>
        <v/>
      </c>
      <c r="J66" s="1038" t="str">
        <f>_xlfn.IFNA(VLOOKUP($D66,Table26[],5,FALSE),"")</f>
        <v/>
      </c>
      <c r="K66" s="1038" t="str">
        <f>_xlfn.IFNA(VLOOKUP($D66,Table26[],6,FALSE),"")</f>
        <v/>
      </c>
      <c r="L66" s="1027"/>
      <c r="M66" s="279"/>
    </row>
    <row r="67" spans="1:13" ht="61.2" customHeight="1" x14ac:dyDescent="0.25">
      <c r="A67" s="589"/>
      <c r="B67" s="1026"/>
      <c r="C67" s="814" t="str">
        <f>_xlfn.IFNA(VLOOKUP(D67,Data!C:I,3,FALSE),"")</f>
        <v/>
      </c>
      <c r="D67" s="1096"/>
      <c r="E67" s="803" t="str">
        <f>_xlfn.IFNA(IF(VLOOKUP(D67,Languages!$A:$D,1,TRUE)=D67,VLOOKUP(D67,Languages!$A:$D,Summary!$C$7,TRUE),NA()),"")</f>
        <v/>
      </c>
      <c r="F67" s="1104"/>
      <c r="G67" s="1062" t="str">
        <f>_xlfn.IFNA(VLOOKUP(D67,Data!C:I,6,FALSE),"")</f>
        <v/>
      </c>
      <c r="H67" s="1038" t="str">
        <f>_xlfn.IFNA(VLOOKUP($D67,Table26[],3,FALSE),"")</f>
        <v/>
      </c>
      <c r="I67" s="1038" t="str">
        <f>_xlfn.IFNA(VLOOKUP($D67,Table26[],4,FALSE),"")</f>
        <v/>
      </c>
      <c r="J67" s="1038" t="str">
        <f>_xlfn.IFNA(VLOOKUP($D67,Table26[],5,FALSE),"")</f>
        <v/>
      </c>
      <c r="K67" s="1038" t="str">
        <f>_xlfn.IFNA(VLOOKUP($D67,Table26[],6,FALSE),"")</f>
        <v/>
      </c>
      <c r="L67" s="1027"/>
      <c r="M67" s="279"/>
    </row>
    <row r="68" spans="1:13" ht="61.2" customHeight="1" x14ac:dyDescent="0.25">
      <c r="A68" s="589"/>
      <c r="B68" s="1026"/>
      <c r="C68" s="814" t="str">
        <f>_xlfn.IFNA(VLOOKUP(D68,Data!C:I,3,FALSE),"")</f>
        <v/>
      </c>
      <c r="D68" s="1096"/>
      <c r="E68" s="803" t="str">
        <f>_xlfn.IFNA(IF(VLOOKUP(D68,Languages!$A:$D,1,TRUE)=D68,VLOOKUP(D68,Languages!$A:$D,Summary!$C$7,TRUE),NA()),"")</f>
        <v/>
      </c>
      <c r="F68" s="1104"/>
      <c r="G68" s="1062" t="str">
        <f>_xlfn.IFNA(VLOOKUP(D68,Data!C:I,6,FALSE),"")</f>
        <v/>
      </c>
      <c r="H68" s="1038" t="str">
        <f>_xlfn.IFNA(VLOOKUP($D68,Table26[],3,FALSE),"")</f>
        <v/>
      </c>
      <c r="I68" s="1038" t="str">
        <f>_xlfn.IFNA(VLOOKUP($D68,Table26[],4,FALSE),"")</f>
        <v/>
      </c>
      <c r="J68" s="1038" t="str">
        <f>_xlfn.IFNA(VLOOKUP($D68,Table26[],5,FALSE),"")</f>
        <v/>
      </c>
      <c r="K68" s="1038" t="str">
        <f>_xlfn.IFNA(VLOOKUP($D68,Table26[],6,FALSE),"")</f>
        <v/>
      </c>
      <c r="L68" s="1027"/>
      <c r="M68" s="279"/>
    </row>
    <row r="69" spans="1:13" ht="61.2" customHeight="1" x14ac:dyDescent="0.25">
      <c r="A69" s="589"/>
      <c r="B69" s="1026"/>
      <c r="C69" s="814" t="str">
        <f>_xlfn.IFNA(VLOOKUP(D69,Data!C:I,3,FALSE),"")</f>
        <v/>
      </c>
      <c r="D69" s="1096"/>
      <c r="E69" s="803" t="str">
        <f>_xlfn.IFNA(IF(VLOOKUP(D69,Languages!$A:$D,1,TRUE)=D69,VLOOKUP(D69,Languages!$A:$D,Summary!$C$7,TRUE),NA()),"")</f>
        <v/>
      </c>
      <c r="F69" s="1104"/>
      <c r="G69" s="1062" t="str">
        <f>_xlfn.IFNA(VLOOKUP(D69,Data!C:I,6,FALSE),"")</f>
        <v/>
      </c>
      <c r="H69" s="1038" t="str">
        <f>_xlfn.IFNA(VLOOKUP($D69,Table26[],3,FALSE),"")</f>
        <v/>
      </c>
      <c r="I69" s="1038" t="str">
        <f>_xlfn.IFNA(VLOOKUP($D69,Table26[],4,FALSE),"")</f>
        <v/>
      </c>
      <c r="J69" s="1038" t="str">
        <f>_xlfn.IFNA(VLOOKUP($D69,Table26[],5,FALSE),"")</f>
        <v/>
      </c>
      <c r="K69" s="1038" t="str">
        <f>_xlfn.IFNA(VLOOKUP($D69,Table26[],6,FALSE),"")</f>
        <v/>
      </c>
      <c r="L69" s="1027"/>
      <c r="M69" s="279"/>
    </row>
    <row r="70" spans="1:13" ht="61.2" customHeight="1" x14ac:dyDescent="0.25">
      <c r="A70" s="589"/>
      <c r="B70" s="1026"/>
      <c r="C70" s="814" t="str">
        <f>_xlfn.IFNA(VLOOKUP(D70,Data!C:I,3,FALSE),"")</f>
        <v/>
      </c>
      <c r="D70" s="1096"/>
      <c r="E70" s="803" t="str">
        <f>_xlfn.IFNA(IF(VLOOKUP(D70,Languages!$A:$D,1,TRUE)=D70,VLOOKUP(D70,Languages!$A:$D,Summary!$C$7,TRUE),NA()),"")</f>
        <v/>
      </c>
      <c r="F70" s="1104"/>
      <c r="G70" s="1062" t="str">
        <f>_xlfn.IFNA(VLOOKUP(D70,Data!C:I,6,FALSE),"")</f>
        <v/>
      </c>
      <c r="H70" s="1038" t="str">
        <f>_xlfn.IFNA(VLOOKUP($D70,Table26[],3,FALSE),"")</f>
        <v/>
      </c>
      <c r="I70" s="1038" t="str">
        <f>_xlfn.IFNA(VLOOKUP($D70,Table26[],4,FALSE),"")</f>
        <v/>
      </c>
      <c r="J70" s="1038" t="str">
        <f>_xlfn.IFNA(VLOOKUP($D70,Table26[],5,FALSE),"")</f>
        <v/>
      </c>
      <c r="K70" s="1038" t="str">
        <f>_xlfn.IFNA(VLOOKUP($D70,Table26[],6,FALSE),"")</f>
        <v/>
      </c>
      <c r="L70" s="1027"/>
      <c r="M70" s="279"/>
    </row>
    <row r="71" spans="1:13" ht="61.2" customHeight="1" x14ac:dyDescent="0.25">
      <c r="A71" s="589"/>
      <c r="B71" s="1026"/>
      <c r="C71" s="814" t="str">
        <f>_xlfn.IFNA(VLOOKUP(D71,Data!C:I,3,FALSE),"")</f>
        <v/>
      </c>
      <c r="D71" s="1096"/>
      <c r="E71" s="803" t="str">
        <f>_xlfn.IFNA(IF(VLOOKUP(D71,Languages!$A:$D,1,TRUE)=D71,VLOOKUP(D71,Languages!$A:$D,Summary!$C$7,TRUE),NA()),"")</f>
        <v/>
      </c>
      <c r="F71" s="1104"/>
      <c r="G71" s="1062" t="str">
        <f>_xlfn.IFNA(VLOOKUP(D71,Data!C:I,6,FALSE),"")</f>
        <v/>
      </c>
      <c r="H71" s="1038" t="str">
        <f>_xlfn.IFNA(VLOOKUP($D71,Table26[],3,FALSE),"")</f>
        <v/>
      </c>
      <c r="I71" s="1038" t="str">
        <f>_xlfn.IFNA(VLOOKUP($D71,Table26[],4,FALSE),"")</f>
        <v/>
      </c>
      <c r="J71" s="1038" t="str">
        <f>_xlfn.IFNA(VLOOKUP($D71,Table26[],5,FALSE),"")</f>
        <v/>
      </c>
      <c r="K71" s="1038" t="str">
        <f>_xlfn.IFNA(VLOOKUP($D71,Table26[],6,FALSE),"")</f>
        <v/>
      </c>
      <c r="L71" s="1027"/>
      <c r="M71" s="279"/>
    </row>
    <row r="72" spans="1:13" ht="61.2" customHeight="1" x14ac:dyDescent="0.25">
      <c r="A72" s="589"/>
      <c r="B72" s="1026"/>
      <c r="C72" s="814" t="str">
        <f>_xlfn.IFNA(VLOOKUP(D72,Data!C:I,3,FALSE),"")</f>
        <v/>
      </c>
      <c r="D72" s="1096"/>
      <c r="E72" s="803" t="str">
        <f>_xlfn.IFNA(IF(VLOOKUP(D72,Languages!$A:$D,1,TRUE)=D72,VLOOKUP(D72,Languages!$A:$D,Summary!$C$7,TRUE),NA()),"")</f>
        <v/>
      </c>
      <c r="F72" s="1104"/>
      <c r="G72" s="1062" t="str">
        <f>_xlfn.IFNA(VLOOKUP(D72,Data!C:I,6,FALSE),"")</f>
        <v/>
      </c>
      <c r="H72" s="1038" t="str">
        <f>_xlfn.IFNA(VLOOKUP($D72,Table26[],3,FALSE),"")</f>
        <v/>
      </c>
      <c r="I72" s="1038" t="str">
        <f>_xlfn.IFNA(VLOOKUP($D72,Table26[],4,FALSE),"")</f>
        <v/>
      </c>
      <c r="J72" s="1038" t="str">
        <f>_xlfn.IFNA(VLOOKUP($D72,Table26[],5,FALSE),"")</f>
        <v/>
      </c>
      <c r="K72" s="1038" t="str">
        <f>_xlfn.IFNA(VLOOKUP($D72,Table26[],6,FALSE),"")</f>
        <v/>
      </c>
      <c r="L72" s="1027"/>
      <c r="M72" s="279"/>
    </row>
    <row r="73" spans="1:13" ht="61.2" customHeight="1" x14ac:dyDescent="0.25">
      <c r="A73" s="589"/>
      <c r="B73" s="1026"/>
      <c r="C73" s="814" t="str">
        <f>_xlfn.IFNA(VLOOKUP(D73,Data!C:I,3,FALSE),"")</f>
        <v/>
      </c>
      <c r="D73" s="1096"/>
      <c r="E73" s="803" t="str">
        <f>_xlfn.IFNA(IF(VLOOKUP(D73,Languages!$A:$D,1,TRUE)=D73,VLOOKUP(D73,Languages!$A:$D,Summary!$C$7,TRUE),NA()),"")</f>
        <v/>
      </c>
      <c r="F73" s="1104"/>
      <c r="G73" s="1062" t="str">
        <f>_xlfn.IFNA(VLOOKUP(D73,Data!C:I,6,FALSE),"")</f>
        <v/>
      </c>
      <c r="H73" s="1038" t="str">
        <f>_xlfn.IFNA(VLOOKUP($D73,Table26[],3,FALSE),"")</f>
        <v/>
      </c>
      <c r="I73" s="1038" t="str">
        <f>_xlfn.IFNA(VLOOKUP($D73,Table26[],4,FALSE),"")</f>
        <v/>
      </c>
      <c r="J73" s="1038" t="str">
        <f>_xlfn.IFNA(VLOOKUP($D73,Table26[],5,FALSE),"")</f>
        <v/>
      </c>
      <c r="K73" s="1038" t="str">
        <f>_xlfn.IFNA(VLOOKUP($D73,Table26[],6,FALSE),"")</f>
        <v/>
      </c>
      <c r="L73" s="1027"/>
      <c r="M73" s="279"/>
    </row>
    <row r="74" spans="1:13" ht="61.2" customHeight="1" x14ac:dyDescent="0.25">
      <c r="A74" s="589"/>
      <c r="B74" s="1026"/>
      <c r="C74" s="814" t="str">
        <f>_xlfn.IFNA(VLOOKUP(D74,Data!C:I,3,FALSE),"")</f>
        <v/>
      </c>
      <c r="D74" s="1096"/>
      <c r="E74" s="803" t="str">
        <f>_xlfn.IFNA(IF(VLOOKUP(D74,Languages!$A:$D,1,TRUE)=D74,VLOOKUP(D74,Languages!$A:$D,Summary!$C$7,TRUE),NA()),"")</f>
        <v/>
      </c>
      <c r="F74" s="1104"/>
      <c r="G74" s="1062" t="str">
        <f>_xlfn.IFNA(VLOOKUP(D74,Data!C:I,6,FALSE),"")</f>
        <v/>
      </c>
      <c r="H74" s="1038" t="str">
        <f>_xlfn.IFNA(VLOOKUP($D74,Table26[],3,FALSE),"")</f>
        <v/>
      </c>
      <c r="I74" s="1038" t="str">
        <f>_xlfn.IFNA(VLOOKUP($D74,Table26[],4,FALSE),"")</f>
        <v/>
      </c>
      <c r="J74" s="1038" t="str">
        <f>_xlfn.IFNA(VLOOKUP($D74,Table26[],5,FALSE),"")</f>
        <v/>
      </c>
      <c r="K74" s="1038" t="str">
        <f>_xlfn.IFNA(VLOOKUP($D74,Table26[],6,FALSE),"")</f>
        <v/>
      </c>
      <c r="L74" s="1027"/>
      <c r="M74" s="279"/>
    </row>
    <row r="75" spans="1:13" ht="61.2" customHeight="1" x14ac:dyDescent="0.25">
      <c r="A75" s="589"/>
      <c r="B75" s="1026"/>
      <c r="C75" s="814" t="str">
        <f>_xlfn.IFNA(VLOOKUP(D75,Data!C:I,3,FALSE),"")</f>
        <v/>
      </c>
      <c r="D75" s="1096"/>
      <c r="E75" s="803" t="str">
        <f>_xlfn.IFNA(IF(VLOOKUP(D75,Languages!$A:$D,1,TRUE)=D75,VLOOKUP(D75,Languages!$A:$D,Summary!$C$7,TRUE),NA()),"")</f>
        <v/>
      </c>
      <c r="F75" s="1104"/>
      <c r="G75" s="1062" t="str">
        <f>_xlfn.IFNA(VLOOKUP(D75,Data!C:I,6,FALSE),"")</f>
        <v/>
      </c>
      <c r="H75" s="1038" t="str">
        <f>_xlfn.IFNA(VLOOKUP($D75,Table26[],3,FALSE),"")</f>
        <v/>
      </c>
      <c r="I75" s="1038" t="str">
        <f>_xlfn.IFNA(VLOOKUP($D75,Table26[],4,FALSE),"")</f>
        <v/>
      </c>
      <c r="J75" s="1038" t="str">
        <f>_xlfn.IFNA(VLOOKUP($D75,Table26[],5,FALSE),"")</f>
        <v/>
      </c>
      <c r="K75" s="1038" t="str">
        <f>_xlfn.IFNA(VLOOKUP($D75,Table26[],6,FALSE),"")</f>
        <v/>
      </c>
      <c r="L75" s="1027"/>
      <c r="M75" s="279"/>
    </row>
    <row r="76" spans="1:13" ht="61.2" customHeight="1" x14ac:dyDescent="0.25">
      <c r="A76" s="589"/>
      <c r="B76" s="1026"/>
      <c r="C76" s="814" t="str">
        <f>_xlfn.IFNA(VLOOKUP(D76,Data!C:I,3,FALSE),"")</f>
        <v/>
      </c>
      <c r="D76" s="1096"/>
      <c r="E76" s="803" t="str">
        <f>_xlfn.IFNA(IF(VLOOKUP(D76,Languages!$A:$D,1,TRUE)=D76,VLOOKUP(D76,Languages!$A:$D,Summary!$C$7,TRUE),NA()),"")</f>
        <v/>
      </c>
      <c r="F76" s="1104"/>
      <c r="G76" s="1062" t="str">
        <f>_xlfn.IFNA(VLOOKUP(D76,Data!C:I,6,FALSE),"")</f>
        <v/>
      </c>
      <c r="H76" s="1038" t="str">
        <f>_xlfn.IFNA(VLOOKUP($D76,Table26[],3,FALSE),"")</f>
        <v/>
      </c>
      <c r="I76" s="1038" t="str">
        <f>_xlfn.IFNA(VLOOKUP($D76,Table26[],4,FALSE),"")</f>
        <v/>
      </c>
      <c r="J76" s="1038" t="str">
        <f>_xlfn.IFNA(VLOOKUP($D76,Table26[],5,FALSE),"")</f>
        <v/>
      </c>
      <c r="K76" s="1038" t="str">
        <f>_xlfn.IFNA(VLOOKUP($D76,Table26[],6,FALSE),"")</f>
        <v/>
      </c>
      <c r="L76" s="1027"/>
      <c r="M76" s="279"/>
    </row>
    <row r="77" spans="1:13" ht="61.2" customHeight="1" x14ac:dyDescent="0.25">
      <c r="A77" s="589"/>
      <c r="B77" s="1026"/>
      <c r="C77" s="814" t="str">
        <f>_xlfn.IFNA(VLOOKUP(D77,Data!C:I,3,FALSE),"")</f>
        <v/>
      </c>
      <c r="D77" s="1097"/>
      <c r="E77" s="803" t="str">
        <f>_xlfn.IFNA(IF(VLOOKUP(D77,Languages!$A:$D,1,TRUE)=D77,VLOOKUP(D77,Languages!$A:$D,Summary!$C$7,TRUE),NA()),"")</f>
        <v/>
      </c>
      <c r="F77" s="1100"/>
      <c r="G77" s="1062" t="str">
        <f>_xlfn.IFNA(VLOOKUP(D77,Data!C:I,6,FALSE),"")</f>
        <v/>
      </c>
      <c r="H77" s="1038" t="str">
        <f>_xlfn.IFNA(VLOOKUP($D77,Table26[],3,FALSE),"")</f>
        <v/>
      </c>
      <c r="I77" s="1038" t="str">
        <f>_xlfn.IFNA(VLOOKUP($D77,Table26[],4,FALSE),"")</f>
        <v/>
      </c>
      <c r="J77" s="1038" t="str">
        <f>_xlfn.IFNA(VLOOKUP($D77,Table26[],5,FALSE),"")</f>
        <v/>
      </c>
      <c r="K77" s="1038" t="str">
        <f>_xlfn.IFNA(VLOOKUP($D77,Table26[],6,FALSE),"")</f>
        <v/>
      </c>
      <c r="L77" s="1027"/>
      <c r="M77" s="279"/>
    </row>
    <row r="78" spans="1:13" ht="61.2" customHeight="1" x14ac:dyDescent="0.25">
      <c r="A78" s="589"/>
      <c r="B78" s="1026"/>
      <c r="C78" s="814" t="str">
        <f>_xlfn.IFNA(VLOOKUP(D78,Data!C:I,3,FALSE),"")</f>
        <v/>
      </c>
      <c r="D78" s="1097"/>
      <c r="E78" s="803" t="str">
        <f>_xlfn.IFNA(IF(VLOOKUP(D78,Languages!$A:$D,1,TRUE)=D78,VLOOKUP(D78,Languages!$A:$D,Summary!$C$7,TRUE),NA()),"")</f>
        <v/>
      </c>
      <c r="F78" s="1101"/>
      <c r="G78" s="1062" t="str">
        <f>_xlfn.IFNA(VLOOKUP(D78,Data!C:I,6,FALSE),"")</f>
        <v/>
      </c>
      <c r="H78" s="1038" t="str">
        <f>_xlfn.IFNA(VLOOKUP($D78,Table26[],3,FALSE),"")</f>
        <v/>
      </c>
      <c r="I78" s="1038" t="str">
        <f>_xlfn.IFNA(VLOOKUP($D78,Table26[],4,FALSE),"")</f>
        <v/>
      </c>
      <c r="J78" s="1038" t="str">
        <f>_xlfn.IFNA(VLOOKUP($D78,Table26[],5,FALSE),"")</f>
        <v/>
      </c>
      <c r="K78" s="1038" t="str">
        <f>_xlfn.IFNA(VLOOKUP($D78,Table26[],6,FALSE),"")</f>
        <v/>
      </c>
      <c r="L78" s="1027"/>
      <c r="M78" s="279"/>
    </row>
    <row r="79" spans="1:13" ht="61.2" customHeight="1" x14ac:dyDescent="0.25">
      <c r="A79" s="589"/>
      <c r="B79" s="1026"/>
      <c r="C79" s="814" t="str">
        <f>_xlfn.IFNA(VLOOKUP(D79,Data!C:I,3,FALSE),"")</f>
        <v/>
      </c>
      <c r="D79" s="1097"/>
      <c r="E79" s="803" t="str">
        <f>_xlfn.IFNA(IF(VLOOKUP(D79,Languages!$A:$D,1,TRUE)=D79,VLOOKUP(D79,Languages!$A:$D,Summary!$C$7,TRUE),NA()),"")</f>
        <v/>
      </c>
      <c r="F79" s="1101"/>
      <c r="G79" s="1062" t="str">
        <f>_xlfn.IFNA(VLOOKUP(D79,Data!C:I,6,FALSE),"")</f>
        <v/>
      </c>
      <c r="H79" s="1038" t="str">
        <f>_xlfn.IFNA(VLOOKUP($D79,Table26[],3,FALSE),"")</f>
        <v/>
      </c>
      <c r="I79" s="1038" t="str">
        <f>_xlfn.IFNA(VLOOKUP($D79,Table26[],4,FALSE),"")</f>
        <v/>
      </c>
      <c r="J79" s="1038" t="str">
        <f>_xlfn.IFNA(VLOOKUP($D79,Table26[],5,FALSE),"")</f>
        <v/>
      </c>
      <c r="K79" s="1038" t="str">
        <f>_xlfn.IFNA(VLOOKUP($D79,Table26[],6,FALSE),"")</f>
        <v/>
      </c>
      <c r="L79" s="1027"/>
      <c r="M79" s="279"/>
    </row>
    <row r="80" spans="1:13" ht="61.2" customHeight="1" x14ac:dyDescent="0.25">
      <c r="A80" s="589"/>
      <c r="B80" s="1026"/>
      <c r="C80" s="814" t="str">
        <f>_xlfn.IFNA(VLOOKUP(D80,Data!C:I,3,FALSE),"")</f>
        <v/>
      </c>
      <c r="D80" s="1097"/>
      <c r="E80" s="803" t="str">
        <f>_xlfn.IFNA(IF(VLOOKUP(D80,Languages!$A:$D,1,TRUE)=D80,VLOOKUP(D80,Languages!$A:$D,Summary!$C$7,TRUE),NA()),"")</f>
        <v/>
      </c>
      <c r="F80" s="1101"/>
      <c r="G80" s="1062" t="str">
        <f>_xlfn.IFNA(VLOOKUP(D80,Data!C:I,6,FALSE),"")</f>
        <v/>
      </c>
      <c r="H80" s="1038" t="str">
        <f>_xlfn.IFNA(VLOOKUP($D80,Table26[],3,FALSE),"")</f>
        <v/>
      </c>
      <c r="I80" s="1038" t="str">
        <f>_xlfn.IFNA(VLOOKUP($D80,Table26[],4,FALSE),"")</f>
        <v/>
      </c>
      <c r="J80" s="1038" t="str">
        <f>_xlfn.IFNA(VLOOKUP($D80,Table26[],5,FALSE),"")</f>
        <v/>
      </c>
      <c r="K80" s="1038" t="str">
        <f>_xlfn.IFNA(VLOOKUP($D80,Table26[],6,FALSE),"")</f>
        <v/>
      </c>
      <c r="L80" s="1027"/>
      <c r="M80" s="279"/>
    </row>
    <row r="81" spans="1:13" ht="61.2" customHeight="1" x14ac:dyDescent="0.25">
      <c r="A81" s="589"/>
      <c r="B81" s="1026"/>
      <c r="C81" s="814" t="str">
        <f>_xlfn.IFNA(VLOOKUP(D81,Data!C:I,3,FALSE),"")</f>
        <v/>
      </c>
      <c r="D81" s="1097"/>
      <c r="E81" s="803" t="str">
        <f>_xlfn.IFNA(IF(VLOOKUP(D81,Languages!$A:$D,1,TRUE)=D81,VLOOKUP(D81,Languages!$A:$D,Summary!$C$7,TRUE),NA()),"")</f>
        <v/>
      </c>
      <c r="F81" s="1101"/>
      <c r="G81" s="1062" t="str">
        <f>_xlfn.IFNA(VLOOKUP(D81,Data!C:I,6,FALSE),"")</f>
        <v/>
      </c>
      <c r="H81" s="1038" t="str">
        <f>_xlfn.IFNA(VLOOKUP($D81,Table26[],3,FALSE),"")</f>
        <v/>
      </c>
      <c r="I81" s="1038" t="str">
        <f>_xlfn.IFNA(VLOOKUP($D81,Table26[],4,FALSE),"")</f>
        <v/>
      </c>
      <c r="J81" s="1038" t="str">
        <f>_xlfn.IFNA(VLOOKUP($D81,Table26[],5,FALSE),"")</f>
        <v/>
      </c>
      <c r="K81" s="1038" t="str">
        <f>_xlfn.IFNA(VLOOKUP($D81,Table26[],6,FALSE),"")</f>
        <v/>
      </c>
      <c r="L81" s="1027"/>
      <c r="M81" s="279"/>
    </row>
    <row r="82" spans="1:13" ht="61.2" customHeight="1" x14ac:dyDescent="0.25">
      <c r="A82" s="589"/>
      <c r="B82" s="1026"/>
      <c r="C82" s="814" t="str">
        <f>_xlfn.IFNA(VLOOKUP(D82,Data!C:I,3,FALSE),"")</f>
        <v/>
      </c>
      <c r="D82" s="1098"/>
      <c r="E82" s="803" t="str">
        <f>_xlfn.IFNA(IF(VLOOKUP(D82,Languages!$A:$D,1,TRUE)=D82,VLOOKUP(D82,Languages!$A:$D,Summary!$C$7,TRUE),NA()),"")</f>
        <v/>
      </c>
      <c r="F82" s="1102"/>
      <c r="G82" s="1062" t="str">
        <f>_xlfn.IFNA(VLOOKUP(D82,Data!C:I,6,FALSE),"")</f>
        <v/>
      </c>
      <c r="H82" s="1038" t="str">
        <f>_xlfn.IFNA(VLOOKUP($D82,Table26[],3,FALSE),"")</f>
        <v/>
      </c>
      <c r="I82" s="1038" t="str">
        <f>_xlfn.IFNA(VLOOKUP($D82,Table26[],4,FALSE),"")</f>
        <v/>
      </c>
      <c r="J82" s="1038" t="str">
        <f>_xlfn.IFNA(VLOOKUP($D82,Table26[],5,FALSE),"")</f>
        <v/>
      </c>
      <c r="K82" s="1038" t="str">
        <f>_xlfn.IFNA(VLOOKUP($D82,Table26[],6,FALSE),"")</f>
        <v/>
      </c>
      <c r="L82" s="1027"/>
      <c r="M82" s="279"/>
    </row>
    <row r="83" spans="1:13" ht="61.2" customHeight="1" thickBot="1" x14ac:dyDescent="0.3">
      <c r="A83" s="589"/>
      <c r="B83" s="1026"/>
      <c r="C83" s="917" t="str">
        <f>_xlfn.IFNA(VLOOKUP(D83,Data!C:I,3,FALSE),"")</f>
        <v/>
      </c>
      <c r="D83" s="1099"/>
      <c r="E83" s="918" t="str">
        <f>_xlfn.IFNA(IF(VLOOKUP(D83,Languages!$A:$D,1,TRUE)=D83,VLOOKUP(D83,Languages!$A:$D,Summary!$C$7,TRUE),NA()),"")</f>
        <v/>
      </c>
      <c r="F83" s="1103"/>
      <c r="G83" s="1063" t="str">
        <f>_xlfn.IFNA(VLOOKUP(D83,Data!C:I,6,FALSE),"")</f>
        <v/>
      </c>
      <c r="H83" s="1038" t="str">
        <f>_xlfn.IFNA(VLOOKUP($D83,Table26[],3,FALSE),"")</f>
        <v/>
      </c>
      <c r="I83" s="1038" t="str">
        <f>_xlfn.IFNA(VLOOKUP($D83,Table26[],4,FALSE),"")</f>
        <v/>
      </c>
      <c r="J83" s="1038" t="str">
        <f>_xlfn.IFNA(VLOOKUP($D83,Table26[],5,FALSE),"")</f>
        <v/>
      </c>
      <c r="K83" s="1038" t="str">
        <f>_xlfn.IFNA(VLOOKUP($D83,Table26[],6,FALSE),"")</f>
        <v/>
      </c>
      <c r="L83" s="1027"/>
      <c r="M83" s="279"/>
    </row>
    <row r="84" spans="1:13" x14ac:dyDescent="0.25">
      <c r="A84" s="589"/>
      <c r="B84" s="1026"/>
      <c r="C84" s="1007"/>
      <c r="D84" s="1007"/>
      <c r="E84" s="1007"/>
      <c r="F84" s="1008"/>
      <c r="G84" s="1179"/>
      <c r="H84" s="1009"/>
      <c r="I84" s="1009"/>
      <c r="J84" s="1009"/>
      <c r="K84" s="1009"/>
      <c r="L84" s="1027"/>
      <c r="M84" s="279"/>
    </row>
    <row r="85" spans="1:13" ht="14.4" thickBot="1" x14ac:dyDescent="0.3">
      <c r="A85" s="589"/>
      <c r="B85" s="1028"/>
      <c r="C85" s="1030"/>
      <c r="D85" s="1048"/>
      <c r="E85" s="1031"/>
      <c r="F85" s="1032"/>
      <c r="G85" s="1033"/>
      <c r="H85" s="1031"/>
      <c r="I85" s="1031"/>
      <c r="J85" s="1031"/>
      <c r="K85" s="1031"/>
      <c r="L85" s="1034"/>
      <c r="M85" s="279"/>
    </row>
    <row r="86" spans="1:13" x14ac:dyDescent="0.25">
      <c r="A86" s="589"/>
      <c r="B86" s="589"/>
      <c r="C86" s="180"/>
      <c r="D86" s="180"/>
      <c r="E86" s="180"/>
      <c r="F86" s="277"/>
      <c r="G86" s="277"/>
      <c r="H86" s="280"/>
      <c r="I86" s="280"/>
      <c r="J86" s="280"/>
      <c r="K86" s="280"/>
      <c r="L86" s="589"/>
      <c r="M86" s="279"/>
    </row>
  </sheetData>
  <sheetProtection sheet="1" objects="1" scenarios="1" formatCells="0" formatColumns="0" formatRows="0" sort="0" autoFilter="0"/>
  <autoFilter ref="C24:K83" xr:uid="{9A0F3423-9C4B-4F39-B143-4C91AE8FD0F9}"/>
  <mergeCells count="9">
    <mergeCell ref="C17:K17"/>
    <mergeCell ref="B24:B49"/>
    <mergeCell ref="B50:B53"/>
    <mergeCell ref="C6:K6"/>
    <mergeCell ref="C8:G11"/>
    <mergeCell ref="I8:J8"/>
    <mergeCell ref="I10:J11"/>
    <mergeCell ref="C13:K13"/>
    <mergeCell ref="C15:K15"/>
  </mergeCells>
  <conditionalFormatting sqref="F4:F5 F7 F12 F24:F86">
    <cfRule type="containsText" dxfId="152" priority="18" operator="containsText" text="0">
      <formula>NOT(ISERROR(SEARCH("0",F4)))</formula>
    </cfRule>
  </conditionalFormatting>
  <conditionalFormatting sqref="F1 F3">
    <cfRule type="containsText" dxfId="151" priority="15" operator="containsText" text="0">
      <formula>NOT(ISERROR(SEARCH("0",F1)))</formula>
    </cfRule>
  </conditionalFormatting>
  <conditionalFormatting sqref="F2">
    <cfRule type="containsText" dxfId="150" priority="14" operator="containsText" text="0">
      <formula>NOT(ISERROR(SEARCH("0",F2)))</formula>
    </cfRule>
  </conditionalFormatting>
  <conditionalFormatting sqref="F23">
    <cfRule type="containsText" dxfId="149" priority="12" operator="containsText" text="0">
      <formula>NOT(ISERROR(SEARCH("0",F23)))</formula>
    </cfRule>
  </conditionalFormatting>
  <conditionalFormatting sqref="F14">
    <cfRule type="containsText" dxfId="148" priority="11" operator="containsText" text="0">
      <formula>NOT(ISERROR(SEARCH("0",F14)))</formula>
    </cfRule>
  </conditionalFormatting>
  <conditionalFormatting sqref="F16">
    <cfRule type="containsText" dxfId="147" priority="9" operator="containsText" text="0">
      <formula>NOT(ISERROR(SEARCH("0",F16)))</formula>
    </cfRule>
  </conditionalFormatting>
  <conditionalFormatting sqref="F22">
    <cfRule type="containsText" dxfId="146" priority="7" operator="containsText" text="0">
      <formula>NOT(ISERROR(SEARCH("0",F22)))</formula>
    </cfRule>
  </conditionalFormatting>
  <conditionalFormatting sqref="G25:G83">
    <cfRule type="cellIs" dxfId="145" priority="1" operator="equal">
      <formula>4</formula>
    </cfRule>
    <cfRule type="cellIs" dxfId="144" priority="2" operator="equal">
      <formula>3</formula>
    </cfRule>
    <cfRule type="cellIs" dxfId="143" priority="3" operator="equal">
      <formula>2</formula>
    </cfRule>
    <cfRule type="cellIs" dxfId="142" priority="4" operator="equal">
      <formula>1</formula>
    </cfRule>
    <cfRule type="cellIs" dxfId="141" priority="5" operator="equal">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6" id="{5297F49C-2599-4DD9-87F0-C50D606A3E8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F22</xm:sqref>
        </x14:conditionalFormatting>
        <x14:conditionalFormatting xmlns:xm="http://schemas.microsoft.com/office/excel/2006/main">
          <x14:cfRule type="iconSet" priority="16" id="{1175229A-5546-4170-B8F4-DCE5557D45B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17" id="{8D7E18E6-A4B0-497D-B72E-FEA81626BD8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3" id="{0546265D-9B01-4C53-8DE9-A612143A783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10" id="{941B8DBA-726F-4673-859E-F9324576418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B53EE313-110E-4005-9AFE-3F187455F94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19" id="{87ED8202-216C-4F49-9260-C3DEEB2CF00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F4:F5 F7 F12 F24:F86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69E5-7A1B-43F5-B24E-B7439451BC90}">
  <sheetPr codeName="Sheet27">
    <tabColor rgb="FFA66BD3"/>
  </sheetPr>
  <dimension ref="A1:N93"/>
  <sheetViews>
    <sheetView zoomScale="80" zoomScaleNormal="80" workbookViewId="0"/>
  </sheetViews>
  <sheetFormatPr defaultRowHeight="13.8" x14ac:dyDescent="0.25"/>
  <cols>
    <col min="1" max="1" width="2.453125" customWidth="1"/>
    <col min="2" max="2" width="3.26953125" customWidth="1"/>
    <col min="3" max="3" width="4.453125" customWidth="1"/>
    <col min="4" max="4" width="8.54296875" customWidth="1"/>
    <col min="5" max="5" width="10.90625" customWidth="1"/>
    <col min="6" max="6" width="67.7265625" customWidth="1"/>
    <col min="7" max="7" width="14.7265625" customWidth="1"/>
    <col min="8" max="8" width="13.90625" style="358" customWidth="1"/>
    <col min="9" max="9" width="15.1796875" customWidth="1"/>
    <col min="10" max="10" width="22.7265625" customWidth="1"/>
    <col min="11" max="11" width="22.1796875" customWidth="1"/>
    <col min="12" max="12" width="29.26953125" customWidth="1"/>
    <col min="14" max="14" width="3.1796875" customWidth="1"/>
  </cols>
  <sheetData>
    <row r="1" spans="1:14" x14ac:dyDescent="0.25">
      <c r="A1" s="134"/>
      <c r="B1" s="134"/>
      <c r="C1" s="134"/>
      <c r="D1" s="134"/>
      <c r="E1" s="134"/>
      <c r="F1" s="134"/>
      <c r="G1" s="250"/>
      <c r="H1" s="250"/>
      <c r="I1" s="249"/>
      <c r="J1" s="249"/>
      <c r="K1" s="249"/>
      <c r="L1" s="249"/>
      <c r="M1" s="134"/>
      <c r="N1" s="134"/>
    </row>
    <row r="2" spans="1:14" x14ac:dyDescent="0.25">
      <c r="A2" s="251"/>
      <c r="B2" s="511"/>
      <c r="C2" s="960"/>
      <c r="D2" s="749"/>
      <c r="E2" s="750"/>
      <c r="F2" s="751"/>
      <c r="G2" s="752"/>
      <c r="H2" s="1049"/>
      <c r="I2" s="753"/>
      <c r="J2" s="753"/>
      <c r="K2" s="753"/>
      <c r="L2" s="753"/>
      <c r="M2" s="513"/>
      <c r="N2" s="251"/>
    </row>
    <row r="3" spans="1:14" x14ac:dyDescent="0.25">
      <c r="A3" s="251"/>
      <c r="B3" s="754"/>
      <c r="C3" s="759"/>
      <c r="D3" s="755"/>
      <c r="E3" s="756"/>
      <c r="F3" s="757"/>
      <c r="G3" s="758"/>
      <c r="H3" s="1050"/>
      <c r="I3" s="760"/>
      <c r="J3" s="761" t="str">
        <f>IF(VLOOKUP("GEN-SEC",Languages!$A:$D,1,TRUE)="GEN-SEC",VLOOKUP("GEN-SEC",Languages!$A:$D,Summary!$C$7,TRUE),NA())</f>
        <v>Tiedon luokittelu</v>
      </c>
      <c r="K3" s="762"/>
      <c r="L3" s="759"/>
      <c r="M3" s="763"/>
      <c r="N3" s="251"/>
    </row>
    <row r="4" spans="1:14" ht="19.8" x14ac:dyDescent="0.3">
      <c r="A4" s="273"/>
      <c r="B4" s="764"/>
      <c r="C4" s="769"/>
      <c r="D4" s="972" t="s">
        <v>3694</v>
      </c>
      <c r="E4" s="766"/>
      <c r="F4" s="767"/>
      <c r="G4" s="768"/>
      <c r="H4" s="1051"/>
      <c r="I4" s="770"/>
      <c r="J4" s="816"/>
      <c r="K4" s="771"/>
      <c r="L4" s="759"/>
      <c r="M4" s="763"/>
      <c r="N4" s="251"/>
    </row>
    <row r="5" spans="1:14" x14ac:dyDescent="0.25">
      <c r="A5" s="177"/>
      <c r="B5" s="772"/>
      <c r="C5" s="779"/>
      <c r="D5" s="773"/>
      <c r="E5" s="774"/>
      <c r="F5" s="774"/>
      <c r="G5" s="770"/>
      <c r="H5" s="770"/>
      <c r="I5" s="534"/>
      <c r="J5" s="771"/>
      <c r="K5" s="771"/>
      <c r="L5" s="759"/>
      <c r="M5" s="763"/>
      <c r="N5" s="251"/>
    </row>
    <row r="6" spans="1:14" ht="84.6" customHeight="1" x14ac:dyDescent="0.25">
      <c r="A6" s="177"/>
      <c r="B6" s="772"/>
      <c r="C6" s="779"/>
      <c r="D6" s="1289" t="s">
        <v>3697</v>
      </c>
      <c r="E6" s="1290"/>
      <c r="F6" s="1290"/>
      <c r="G6" s="1290"/>
      <c r="H6" s="1290"/>
      <c r="I6" s="1290"/>
      <c r="J6" s="1290"/>
      <c r="K6" s="1290"/>
      <c r="L6" s="1291"/>
      <c r="M6" s="763"/>
      <c r="N6" s="251"/>
    </row>
    <row r="7" spans="1:14" ht="14.4" x14ac:dyDescent="0.25">
      <c r="A7" s="177"/>
      <c r="B7" s="772"/>
      <c r="C7" s="779"/>
      <c r="D7" s="775"/>
      <c r="E7" s="776"/>
      <c r="F7" s="777"/>
      <c r="G7" s="778"/>
      <c r="H7" s="1052"/>
      <c r="I7" s="780"/>
      <c r="J7" s="781" t="str">
        <f>IF(VLOOKUP("KM110",Languages!$A:$D,1,TRUE)="KM110",VLOOKUP("KM110",Languages!$A:$D,Summary!$C$7,TRUE),NA())</f>
        <v>Päivämäärä</v>
      </c>
      <c r="K7" s="782"/>
      <c r="L7" s="759"/>
      <c r="M7" s="763"/>
      <c r="N7" s="251"/>
    </row>
    <row r="8" spans="1:14" ht="14.4" customHeight="1" x14ac:dyDescent="0.25">
      <c r="A8" s="177"/>
      <c r="B8" s="772"/>
      <c r="C8" s="779"/>
      <c r="D8" s="1309"/>
      <c r="E8" s="1310"/>
      <c r="F8" s="1310"/>
      <c r="G8" s="1310"/>
      <c r="H8" s="1311"/>
      <c r="I8" s="780"/>
      <c r="J8" s="1292"/>
      <c r="K8" s="1293"/>
      <c r="L8" s="759"/>
      <c r="M8" s="763"/>
      <c r="N8" s="251"/>
    </row>
    <row r="9" spans="1:14" ht="14.4" customHeight="1" x14ac:dyDescent="0.25">
      <c r="A9" s="177"/>
      <c r="B9" s="772"/>
      <c r="C9" s="779"/>
      <c r="D9" s="1312"/>
      <c r="E9" s="1313"/>
      <c r="F9" s="1313"/>
      <c r="G9" s="1313"/>
      <c r="H9" s="1314"/>
      <c r="I9" s="780"/>
      <c r="J9" s="781" t="str">
        <f>IF(VLOOKUP("KM111",Languages!$A:$D,1,TRUE)="KM111",VLOOKUP("KM111",Languages!$A:$D,Summary!$C$7,TRUE),NA())</f>
        <v>Osallistujat</v>
      </c>
      <c r="K9" s="782"/>
      <c r="L9" s="759"/>
      <c r="M9" s="763"/>
      <c r="N9" s="251"/>
    </row>
    <row r="10" spans="1:14" ht="14.4" customHeight="1" x14ac:dyDescent="0.25">
      <c r="A10" s="177"/>
      <c r="B10" s="772"/>
      <c r="C10" s="779"/>
      <c r="D10" s="1312"/>
      <c r="E10" s="1313"/>
      <c r="F10" s="1313"/>
      <c r="G10" s="1313"/>
      <c r="H10" s="1314"/>
      <c r="I10" s="780"/>
      <c r="J10" s="1294" t="s">
        <v>3518</v>
      </c>
      <c r="K10" s="1295"/>
      <c r="L10" s="759"/>
      <c r="M10" s="763"/>
      <c r="N10" s="251"/>
    </row>
    <row r="11" spans="1:14" ht="14.4" customHeight="1" x14ac:dyDescent="0.25">
      <c r="A11" s="177"/>
      <c r="B11" s="772"/>
      <c r="C11" s="779"/>
      <c r="D11" s="1315"/>
      <c r="E11" s="1316"/>
      <c r="F11" s="1316"/>
      <c r="G11" s="1316"/>
      <c r="H11" s="1317"/>
      <c r="I11" s="780"/>
      <c r="J11" s="1296"/>
      <c r="K11" s="1297"/>
      <c r="L11" s="759"/>
      <c r="M11" s="763"/>
      <c r="N11" s="251"/>
    </row>
    <row r="12" spans="1:14" x14ac:dyDescent="0.25">
      <c r="A12" s="165"/>
      <c r="B12" s="514"/>
      <c r="C12" s="920"/>
      <c r="D12" s="783"/>
      <c r="E12" s="783"/>
      <c r="F12" s="783"/>
      <c r="G12" s="784"/>
      <c r="H12" s="1053"/>
      <c r="I12" s="784"/>
      <c r="J12" s="784"/>
      <c r="K12" s="784"/>
      <c r="L12" s="784"/>
      <c r="M12" s="763"/>
      <c r="N12" s="251"/>
    </row>
    <row r="13" spans="1:14" x14ac:dyDescent="0.25">
      <c r="A13" s="262"/>
      <c r="B13" s="785"/>
      <c r="C13" s="961"/>
      <c r="D13" s="1298"/>
      <c r="E13" s="1298"/>
      <c r="F13" s="1298"/>
      <c r="G13" s="1298"/>
      <c r="H13" s="1298"/>
      <c r="I13" s="1298"/>
      <c r="J13" s="1298"/>
      <c r="K13" s="1298"/>
      <c r="L13" s="1298"/>
      <c r="M13" s="763"/>
      <c r="N13" s="251"/>
    </row>
    <row r="14" spans="1:14" ht="14.4" thickBot="1" x14ac:dyDescent="0.3">
      <c r="A14" s="165"/>
      <c r="B14" s="514"/>
      <c r="C14" s="920"/>
      <c r="D14" s="786"/>
      <c r="E14" s="786"/>
      <c r="F14" s="786"/>
      <c r="G14" s="787"/>
      <c r="H14" s="1054"/>
      <c r="I14" s="787"/>
      <c r="J14" s="787"/>
      <c r="K14" s="787"/>
      <c r="L14" s="787"/>
      <c r="M14" s="763"/>
      <c r="N14" s="251"/>
    </row>
    <row r="15" spans="1:14" x14ac:dyDescent="0.25">
      <c r="A15" s="262"/>
      <c r="B15" s="785"/>
      <c r="C15" s="961"/>
      <c r="D15" s="1299"/>
      <c r="E15" s="1299"/>
      <c r="F15" s="1299"/>
      <c r="G15" s="1299"/>
      <c r="H15" s="1299"/>
      <c r="I15" s="1299"/>
      <c r="J15" s="1299"/>
      <c r="K15" s="1299"/>
      <c r="L15" s="1299"/>
      <c r="M15" s="763"/>
      <c r="N15" s="251"/>
    </row>
    <row r="16" spans="1:14" x14ac:dyDescent="0.25">
      <c r="A16" s="165"/>
      <c r="B16" s="514"/>
      <c r="C16" s="920"/>
      <c r="D16" s="783"/>
      <c r="E16" s="783"/>
      <c r="F16" s="783"/>
      <c r="G16" s="788"/>
      <c r="H16" s="1055"/>
      <c r="I16" s="788"/>
      <c r="J16" s="788"/>
      <c r="K16" s="788"/>
      <c r="L16" s="788"/>
      <c r="M16" s="763"/>
      <c r="N16" s="251"/>
    </row>
    <row r="17" spans="1:14" x14ac:dyDescent="0.25">
      <c r="A17" s="271"/>
      <c r="B17" s="789"/>
      <c r="C17" s="962"/>
      <c r="D17" s="1298"/>
      <c r="E17" s="1298"/>
      <c r="F17" s="1298"/>
      <c r="G17" s="1298"/>
      <c r="H17" s="1298"/>
      <c r="I17" s="1298"/>
      <c r="J17" s="1298"/>
      <c r="K17" s="1298"/>
      <c r="L17" s="1298"/>
      <c r="M17" s="763"/>
      <c r="N17" s="251"/>
    </row>
    <row r="18" spans="1:14" ht="22.8" x14ac:dyDescent="0.25">
      <c r="A18" s="271"/>
      <c r="B18" s="789"/>
      <c r="C18" s="962"/>
      <c r="D18" s="790"/>
      <c r="E18" s="790"/>
      <c r="F18" s="790"/>
      <c r="G18" s="790"/>
      <c r="H18" s="544" t="s">
        <v>1881</v>
      </c>
      <c r="I18" s="545" t="str">
        <f>Parameters!$B$18</f>
        <v xml:space="preserve">0 - Vastaus puuttuu </v>
      </c>
      <c r="J18" s="546" t="str">
        <f>Parameters!$B$19</f>
        <v>1 - Ei toteutettu tai ei tietoa</v>
      </c>
      <c r="K18" s="547" t="str">
        <f>Parameters!$B$20</f>
        <v>2 - Osittain toteutettu</v>
      </c>
      <c r="L18" s="548" t="str">
        <f>Parameters!$B$21</f>
        <v>3 - Enimmäkseen  toteutettu</v>
      </c>
      <c r="M18" s="549" t="str">
        <f>Parameters!$B$22</f>
        <v>4 - Täysin toteutettu</v>
      </c>
      <c r="N18" s="251"/>
    </row>
    <row r="19" spans="1:14" x14ac:dyDescent="0.25">
      <c r="A19" s="271"/>
      <c r="B19" s="791"/>
      <c r="C19" s="963"/>
      <c r="D19" s="792"/>
      <c r="E19" s="792"/>
      <c r="F19" s="792"/>
      <c r="G19" s="792"/>
      <c r="H19" s="1056"/>
      <c r="I19" s="792"/>
      <c r="J19" s="792"/>
      <c r="K19" s="792"/>
      <c r="L19" s="792"/>
      <c r="M19" s="793"/>
      <c r="N19" s="251"/>
    </row>
    <row r="20" spans="1:14" ht="14.4" thickBot="1" x14ac:dyDescent="0.3">
      <c r="A20" s="271"/>
      <c r="B20" s="1010"/>
      <c r="C20" s="1010"/>
      <c r="D20" s="1010"/>
      <c r="E20" s="1010"/>
      <c r="F20" s="1010"/>
      <c r="G20" s="1010"/>
      <c r="H20" s="1057"/>
      <c r="I20" s="1010"/>
      <c r="J20" s="1010"/>
      <c r="K20" s="1010"/>
      <c r="L20" s="1010"/>
      <c r="M20" s="1011"/>
      <c r="N20" s="134"/>
    </row>
    <row r="21" spans="1:14" x14ac:dyDescent="0.25">
      <c r="A21" s="271"/>
      <c r="B21" s="1012"/>
      <c r="C21" s="1013"/>
      <c r="D21" s="1013"/>
      <c r="E21" s="1013"/>
      <c r="F21" s="1013"/>
      <c r="G21" s="1013"/>
      <c r="H21" s="1058"/>
      <c r="I21" s="1013"/>
      <c r="J21" s="1013"/>
      <c r="K21" s="1013"/>
      <c r="L21" s="1013"/>
      <c r="M21" s="1014"/>
      <c r="N21" s="251"/>
    </row>
    <row r="22" spans="1:14" x14ac:dyDescent="0.25">
      <c r="A22" s="165"/>
      <c r="B22" s="1015"/>
      <c r="C22" s="920"/>
      <c r="D22" s="1007"/>
      <c r="E22" s="1007"/>
      <c r="F22" s="1007"/>
      <c r="G22" s="1035"/>
      <c r="H22" s="1182"/>
      <c r="I22" s="1035"/>
      <c r="J22" s="1035"/>
      <c r="K22" s="1035"/>
      <c r="L22" s="1035"/>
      <c r="M22" s="1016"/>
      <c r="N22" s="271"/>
    </row>
    <row r="23" spans="1:14" ht="14.4" thickBot="1" x14ac:dyDescent="0.3">
      <c r="A23" s="270"/>
      <c r="B23" s="1017"/>
      <c r="C23" s="964"/>
      <c r="D23" s="805"/>
      <c r="E23" s="805"/>
      <c r="F23" s="806"/>
      <c r="G23" s="807"/>
      <c r="H23" s="1059"/>
      <c r="I23" s="808"/>
      <c r="J23" s="808"/>
      <c r="K23" s="808"/>
      <c r="L23" s="808"/>
      <c r="M23" s="1018"/>
      <c r="N23" s="264"/>
    </row>
    <row r="24" spans="1:14" ht="14.4" thickBot="1" x14ac:dyDescent="0.3">
      <c r="A24" s="262"/>
      <c r="B24" s="1288"/>
      <c r="C24" s="1344" t="s">
        <v>3220</v>
      </c>
      <c r="D24" s="922" t="str">
        <f>IF(VLOOKUP("GEN-LEVEL",Languages!$A:$D,1,TRUE)="GEN-LEVEL",VLOOKUP("GEN-LEVEL",Languages!$A:$D,Summary!$C$7,TRUE),NA())</f>
        <v>Taso</v>
      </c>
      <c r="E24" s="940" t="s">
        <v>3517</v>
      </c>
      <c r="F24" s="941" t="str">
        <f>IF(VLOOKUP("GEN-PRACTICE",Languages!$A:$D,1,TRUE)="GEN-PRACTICE",VLOOKUP("GEN-PRACTICE",Languages!$A:$D,Summary!$C$7,TRUE),NA())</f>
        <v>Käytäntö</v>
      </c>
      <c r="G24" s="1345" t="s">
        <v>3695</v>
      </c>
      <c r="H24" s="1346" t="str">
        <f>IF(VLOOKUP("GEN-ANSWER",Languages!$A:$D,1,TRUE)="GEN-ANSWER",VLOOKUP("GEN-ANSWER",Languages!$A:$D,Summary!$C$7,TRUE),NA())</f>
        <v>Vastaus</v>
      </c>
      <c r="I24" s="1347" t="str">
        <f>IF(VLOOKUP("KM112",Languages!$A:$D,1,TRUE)="KM112",VLOOKUP("KM112",Languages!$A:$D,Summary!$C$7,TRUE),NA())</f>
        <v>Kommentit</v>
      </c>
      <c r="J24" s="1347" t="str">
        <f>IF(VLOOKUP("KM113",Languages!$A:$D,1,TRUE)="KM113",VLOOKUP("KM113",Languages!$A:$D,Summary!$C$7,TRUE),NA())</f>
        <v>Sisäinen viittaus</v>
      </c>
      <c r="K24" s="1347" t="str">
        <f>IF(VLOOKUP("KM114",Languages!$A:$D,1,TRUE)="KM114",VLOOKUP("KM114",Languages!$A:$D,Summary!$C$7,TRUE),NA())</f>
        <v>Ulkoinen viittaus</v>
      </c>
      <c r="L24" s="1348" t="str">
        <f>IF(VLOOKUP("KM115",Languages!$A:$D,1,TRUE)="KM115",VLOOKUP("KM115",Languages!$A:$D,Summary!$C$7,TRUE),NA())</f>
        <v>Kehityskohde</v>
      </c>
      <c r="M24" s="1016"/>
      <c r="N24" s="251"/>
    </row>
    <row r="25" spans="1:14" ht="70.8" customHeight="1" thickBot="1" x14ac:dyDescent="0.3">
      <c r="A25" s="262"/>
      <c r="B25" s="1288"/>
      <c r="C25" s="965">
        <v>1</v>
      </c>
      <c r="D25" s="922">
        <f>_xlfn.IFNA(VLOOKUP(E25,Data!C:I,3,FALSE),"")</f>
        <v>1</v>
      </c>
      <c r="E25" s="1349" t="s">
        <v>148</v>
      </c>
      <c r="F25" s="1350" t="str">
        <f>_xlfn.IFNA(IF(VLOOKUP(E25,Languages!$A:$D,1,TRUE)=E25,VLOOKUP(E25,Languages!$A:$D,Summary!$C$7,TRUE),NA()),"")</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G25" s="1351"/>
      <c r="H25" s="1352">
        <f>_xlfn.IFNA(VLOOKUP(E25,Data!C:I,6,FALSE),"")</f>
        <v>0</v>
      </c>
      <c r="I25" s="1347">
        <f>_xlfn.IFNA(VLOOKUP($E25,Table26[],3,FALSE),"")</f>
        <v>0</v>
      </c>
      <c r="J25" s="1347">
        <f>_xlfn.IFNA(VLOOKUP($E25,Table26[],4,FALSE),"")</f>
        <v>0</v>
      </c>
      <c r="K25" s="1347">
        <f>_xlfn.IFNA(VLOOKUP($E25,Table26[],5,FALSE),"")</f>
        <v>0</v>
      </c>
      <c r="L25" s="1348">
        <f>_xlfn.IFNA(VLOOKUP($E25,Table26[],6,FALSE),"")</f>
        <v>0</v>
      </c>
      <c r="M25" s="1016"/>
      <c r="N25" s="251"/>
    </row>
    <row r="26" spans="1:14" ht="70.8" customHeight="1" thickBot="1" x14ac:dyDescent="0.3">
      <c r="A26" s="262"/>
      <c r="B26" s="1288"/>
      <c r="C26" s="965">
        <v>2</v>
      </c>
      <c r="D26" s="814">
        <f>_xlfn.IFNA(VLOOKUP(E26,Data!C:I,3,FALSE),"")</f>
        <v>1</v>
      </c>
      <c r="E26" s="914" t="s">
        <v>150</v>
      </c>
      <c r="F26" s="803" t="str">
        <f>_xlfn.IFNA(IF(VLOOKUP(E26,Languages!$A:$D,1,TRUE)=E26,VLOOKUP(E26,Languages!$A:$D,Summary!$C$7,TRUE),NA()),"")</f>
        <v>Työntekijöille ja muille entiteeteille jaetaan pääsyvaltuustiedot (kuten salasanat, älykortit tai avaimet). Tasolla 1 tämän ei tarvitse olla systemaattista ja säännöllistä.</v>
      </c>
      <c r="G26" s="802"/>
      <c r="H26" s="1062">
        <f>_xlfn.IFNA(VLOOKUP(E26,Data!C:I,6,FALSE),"")</f>
        <v>0</v>
      </c>
      <c r="I26" s="1038">
        <f>_xlfn.IFNA(VLOOKUP($E26,Table26[],3,FALSE),"")</f>
        <v>0</v>
      </c>
      <c r="J26" s="1038">
        <f>_xlfn.IFNA(VLOOKUP($E26,Table26[],4,FALSE),"")</f>
        <v>0</v>
      </c>
      <c r="K26" s="1038">
        <f>_xlfn.IFNA(VLOOKUP($E26,Table26[],5,FALSE),"")</f>
        <v>0</v>
      </c>
      <c r="L26" s="1039">
        <f>_xlfn.IFNA(VLOOKUP($E26,Table26[],6,FALSE),"")</f>
        <v>0</v>
      </c>
      <c r="M26" s="1016"/>
      <c r="N26" s="251"/>
    </row>
    <row r="27" spans="1:14" ht="70.8" customHeight="1" thickBot="1" x14ac:dyDescent="0.3">
      <c r="A27" s="262"/>
      <c r="B27" s="1288"/>
      <c r="C27" s="965">
        <v>3</v>
      </c>
      <c r="D27" s="814">
        <f>_xlfn.IFNA(VLOOKUP(E27,Data!C:I,3,FALSE),"")</f>
        <v>1</v>
      </c>
      <c r="E27" s="914" t="s">
        <v>151</v>
      </c>
      <c r="F27" s="803" t="str">
        <f>_xlfn.IFNA(IF(VLOOKUP(E27,Languages!$A:$D,1,TRUE)=E27,VLOOKUP(E27,Languages!$A:$D,Summary!$C$7,TRUE),NA()),"")</f>
        <v>Identiteetit poistetaan käytöstä, kun niitä ei enää tarvita. Tasolla 1 tämän ei tarvitse olla systemaattista ja säännöllistä.</v>
      </c>
      <c r="G27" s="802"/>
      <c r="H27" s="1062">
        <f>_xlfn.IFNA(VLOOKUP(E27,Data!C:I,6,FALSE),"")</f>
        <v>0</v>
      </c>
      <c r="I27" s="1038">
        <f>_xlfn.IFNA(VLOOKUP($E27,Table26[],3,FALSE),"")</f>
        <v>0</v>
      </c>
      <c r="J27" s="1038">
        <f>_xlfn.IFNA(VLOOKUP($E27,Table26[],4,FALSE),"")</f>
        <v>0</v>
      </c>
      <c r="K27" s="1038">
        <f>_xlfn.IFNA(VLOOKUP($E27,Table26[],5,FALSE),"")</f>
        <v>0</v>
      </c>
      <c r="L27" s="1039">
        <f>_xlfn.IFNA(VLOOKUP($E27,Table26[],6,FALSE),"")</f>
        <v>0</v>
      </c>
      <c r="M27" s="1016"/>
      <c r="N27" s="251"/>
    </row>
    <row r="28" spans="1:14" ht="70.8" customHeight="1" thickBot="1" x14ac:dyDescent="0.3">
      <c r="A28" s="262"/>
      <c r="B28" s="1288"/>
      <c r="C28" s="965">
        <v>4</v>
      </c>
      <c r="D28" s="814">
        <f>_xlfn.IFNA(VLOOKUP(E28,Data!C:I,3,FALSE),"")</f>
        <v>1</v>
      </c>
      <c r="E28" s="914" t="s">
        <v>156</v>
      </c>
      <c r="F28" s="803" t="str">
        <f>_xlfn.IFNA(IF(VLOOKUP(E28,Languages!$A:$D,1,TRUE)=E28,VLOOKUP(E28,Languages!$A:$D,Summary!$C$7,TRUE),NA()),"")</f>
        <v>Loogisten käyttöoikeuksien hallinnan valvontakeinoja on käytössä. Tasolla 1 tämän ei tarvitse olla systemaattista ja säännöllistä.</v>
      </c>
      <c r="G28" s="802"/>
      <c r="H28" s="1062">
        <f>_xlfn.IFNA(VLOOKUP(E28,Data!C:I,6,FALSE),"")</f>
        <v>0</v>
      </c>
      <c r="I28" s="1038">
        <f>_xlfn.IFNA(VLOOKUP($E28,Table26[],3,FALSE),"")</f>
        <v>0</v>
      </c>
      <c r="J28" s="1038">
        <f>_xlfn.IFNA(VLOOKUP($E28,Table26[],4,FALSE),"")</f>
        <v>0</v>
      </c>
      <c r="K28" s="1038">
        <f>_xlfn.IFNA(VLOOKUP($E28,Table26[],5,FALSE),"")</f>
        <v>0</v>
      </c>
      <c r="L28" s="1039">
        <f>_xlfn.IFNA(VLOOKUP($E28,Table26[],6,FALSE),"")</f>
        <v>0</v>
      </c>
      <c r="M28" s="1016"/>
      <c r="N28" s="251"/>
    </row>
    <row r="29" spans="1:14" ht="70.8" customHeight="1" thickBot="1" x14ac:dyDescent="0.3">
      <c r="A29" s="262"/>
      <c r="B29" s="1288"/>
      <c r="C29" s="965">
        <v>5</v>
      </c>
      <c r="D29" s="814">
        <f>_xlfn.IFNA(VLOOKUP(E29,Data!C:I,3,FALSE),"")</f>
        <v>1</v>
      </c>
      <c r="E29" s="914" t="s">
        <v>157</v>
      </c>
      <c r="F29" s="803" t="str">
        <f>_xlfn.IFNA(IF(VLOOKUP(E29,Languages!$A:$D,1,TRUE)=E29,VLOOKUP(E29,Languages!$A:$D,Summary!$C$7,TRUE),NA()),"")</f>
        <v>Käyttöoikeudet poistetaan, kun niitä ei enää tarvita. Tasolla 1 tämän ei tarvitse olla systemaattista ja säännöllistä.</v>
      </c>
      <c r="G29" s="802"/>
      <c r="H29" s="1062">
        <f>_xlfn.IFNA(VLOOKUP(E29,Data!C:I,6,FALSE),"")</f>
        <v>0</v>
      </c>
      <c r="I29" s="1038">
        <f>_xlfn.IFNA(VLOOKUP($E29,Table26[],3,FALSE),"")</f>
        <v>0</v>
      </c>
      <c r="J29" s="1038">
        <f>_xlfn.IFNA(VLOOKUP($E29,Table26[],4,FALSE),"")</f>
        <v>0</v>
      </c>
      <c r="K29" s="1038">
        <f>_xlfn.IFNA(VLOOKUP($E29,Table26[],5,FALSE),"")</f>
        <v>0</v>
      </c>
      <c r="L29" s="1039">
        <f>_xlfn.IFNA(VLOOKUP($E29,Table26[],6,FALSE),"")</f>
        <v>0</v>
      </c>
      <c r="M29" s="1016"/>
      <c r="N29" s="251"/>
    </row>
    <row r="30" spans="1:14" ht="70.8" customHeight="1" thickBot="1" x14ac:dyDescent="0.3">
      <c r="A30" s="262"/>
      <c r="B30" s="1288"/>
      <c r="C30" s="965">
        <v>6</v>
      </c>
      <c r="D30" s="814">
        <f>_xlfn.IFNA(VLOOKUP(E30,Data!C:I,3,FALSE),"")</f>
        <v>1</v>
      </c>
      <c r="E30" s="914" t="s">
        <v>166</v>
      </c>
      <c r="F30" s="803" t="str">
        <f>_xlfn.IFNA(IF(VLOOKUP(E30,Languages!$A:$D,1,TRUE)=E30,VLOOKUP(E30,Languages!$A:$D,Summary!$C$7,TRUE),NA()),"")</f>
        <v>Fyysisen pääsynhallinnan valvontakeinoja on käytössä (kuten aitoja, lukkoja tai kylttejä). Tasolla 1 tämän ei tarvitse olla systemaattista ja säännöllistä.</v>
      </c>
      <c r="G30" s="802"/>
      <c r="H30" s="1062">
        <f>_xlfn.IFNA(VLOOKUP(E30,Data!C:I,6,FALSE),"")</f>
        <v>0</v>
      </c>
      <c r="I30" s="1038">
        <f>_xlfn.IFNA(VLOOKUP($E30,Table26[],3,FALSE),"")</f>
        <v>0</v>
      </c>
      <c r="J30" s="1038">
        <f>_xlfn.IFNA(VLOOKUP($E30,Table26[],4,FALSE),"")</f>
        <v>0</v>
      </c>
      <c r="K30" s="1038">
        <f>_xlfn.IFNA(VLOOKUP($E30,Table26[],5,FALSE),"")</f>
        <v>0</v>
      </c>
      <c r="L30" s="1039">
        <f>_xlfn.IFNA(VLOOKUP($E30,Table26[],6,FALSE),"")</f>
        <v>0</v>
      </c>
      <c r="M30" s="1016"/>
      <c r="N30" s="251"/>
    </row>
    <row r="31" spans="1:14" ht="70.8" customHeight="1" thickBot="1" x14ac:dyDescent="0.3">
      <c r="A31" s="262"/>
      <c r="B31" s="1288"/>
      <c r="C31" s="965">
        <v>7</v>
      </c>
      <c r="D31" s="814">
        <f>_xlfn.IFNA(VLOOKUP(E31,Data!C:I,3,FALSE),"")</f>
        <v>1</v>
      </c>
      <c r="E31" s="914" t="s">
        <v>167</v>
      </c>
      <c r="F31" s="803" t="str">
        <f>_xlfn.IFNA(IF(VLOOKUP(E31,Languages!$A:$D,1,TRUE)=E31,VLOOKUP(E31,Languages!$A:$D,Summary!$C$7,TRUE),NA()),"")</f>
        <v>Pääsyoikeudet poistetaan, kun niitä ei enää tarvita. Tasolla 1 tämän ei tarvitse olla systemaattista ja säännöllistä.</v>
      </c>
      <c r="G31" s="802"/>
      <c r="H31" s="1062">
        <f>_xlfn.IFNA(VLOOKUP(E31,Data!C:I,6,FALSE),"")</f>
        <v>0</v>
      </c>
      <c r="I31" s="1038">
        <f>_xlfn.IFNA(VLOOKUP($E31,Table26[],3,FALSE),"")</f>
        <v>0</v>
      </c>
      <c r="J31" s="1038">
        <f>_xlfn.IFNA(VLOOKUP($E31,Table26[],4,FALSE),"")</f>
        <v>0</v>
      </c>
      <c r="K31" s="1038">
        <f>_xlfn.IFNA(VLOOKUP($E31,Table26[],5,FALSE),"")</f>
        <v>0</v>
      </c>
      <c r="L31" s="1039">
        <f>_xlfn.IFNA(VLOOKUP($E31,Table26[],6,FALSE),"")</f>
        <v>0</v>
      </c>
      <c r="M31" s="1016"/>
      <c r="N31" s="251"/>
    </row>
    <row r="32" spans="1:14" ht="70.8" customHeight="1" thickBot="1" x14ac:dyDescent="0.3">
      <c r="A32" s="262"/>
      <c r="B32" s="1288"/>
      <c r="C32" s="965">
        <v>8</v>
      </c>
      <c r="D32" s="814">
        <f>_xlfn.IFNA(VLOOKUP(E32,Data!C:I,3,FALSE),"")</f>
        <v>1</v>
      </c>
      <c r="E32" s="914" t="s">
        <v>168</v>
      </c>
      <c r="F32" s="803" t="str">
        <f>_xlfn.IFNA(IF(VLOOKUP(E32,Languages!$A:$D,1,TRUE)=E32,VLOOKUP(E32,Languages!$A:$D,Summary!$C$7,TRUE),NA()),"")</f>
        <v>Pääsyoikeuksien käytöstä pidetään lokia. Tasolla 1 tämän ei tarvitse olla systemaattista ja säännöllistä.</v>
      </c>
      <c r="G32" s="802"/>
      <c r="H32" s="1062">
        <f>_xlfn.IFNA(VLOOKUP(E32,Data!C:I,6,FALSE),"")</f>
        <v>0</v>
      </c>
      <c r="I32" s="1038">
        <f>_xlfn.IFNA(VLOOKUP($E32,Table26[],3,FALSE),"")</f>
        <v>0</v>
      </c>
      <c r="J32" s="1038">
        <f>_xlfn.IFNA(VLOOKUP($E32,Table26[],4,FALSE),"")</f>
        <v>0</v>
      </c>
      <c r="K32" s="1038">
        <f>_xlfn.IFNA(VLOOKUP($E32,Table26[],5,FALSE),"")</f>
        <v>0</v>
      </c>
      <c r="L32" s="1039">
        <f>_xlfn.IFNA(VLOOKUP($E32,Table26[],6,FALSE),"")</f>
        <v>0</v>
      </c>
      <c r="M32" s="1016"/>
      <c r="N32" s="251"/>
    </row>
    <row r="33" spans="1:14" ht="70.8" customHeight="1" thickBot="1" x14ac:dyDescent="0.3">
      <c r="A33" s="262"/>
      <c r="B33" s="1288"/>
      <c r="C33" s="965">
        <v>9</v>
      </c>
      <c r="D33" s="814">
        <f>_xlfn.IFNA(VLOOKUP(E33,Data!C:I,3,FALSE),"")</f>
        <v>1</v>
      </c>
      <c r="E33" s="914" t="s">
        <v>301</v>
      </c>
      <c r="F33" s="803" t="str">
        <f>_xlfn.IFNA(IF(VLOOKUP(E33,Languages!$A:$D,1,TRUE)=E33,VLOOKUP(E33,Languages!$A:$D,Summary!$C$7,TRUE),NA()),"")</f>
        <v>Organisaatiolla on suunnitelma tai strategia kyberarkkitehtuurin kehittämiselle (joka sisältää esimerkiksi kyberarkkitehtuurin tavoitteet, prioriteetit, vastuut ja seurannan). Tasolla 1 sen kehittämisen ja ylläpidon ei tarvitse olla systemaattista ja säännöllistä.</v>
      </c>
      <c r="G33" s="802"/>
      <c r="H33" s="1062">
        <f>_xlfn.IFNA(VLOOKUP(E33,Data!C:I,6,FALSE),"")</f>
        <v>0</v>
      </c>
      <c r="I33" s="1038">
        <f>_xlfn.IFNA(VLOOKUP($E33,Table26[],3,FALSE),"")</f>
        <v>0</v>
      </c>
      <c r="J33" s="1038">
        <f>_xlfn.IFNA(VLOOKUP($E33,Table26[],4,FALSE),"")</f>
        <v>0</v>
      </c>
      <c r="K33" s="1038">
        <f>_xlfn.IFNA(VLOOKUP($E33,Table26[],5,FALSE),"")</f>
        <v>0</v>
      </c>
      <c r="L33" s="1039">
        <f>_xlfn.IFNA(VLOOKUP($E33,Table26[],6,FALSE),"")</f>
        <v>0</v>
      </c>
      <c r="M33" s="1016"/>
      <c r="N33" s="251"/>
    </row>
    <row r="34" spans="1:14" ht="70.8" customHeight="1" thickBot="1" x14ac:dyDescent="0.3">
      <c r="A34" s="262"/>
      <c r="B34" s="1288"/>
      <c r="C34" s="965">
        <v>10</v>
      </c>
      <c r="D34" s="814">
        <f>_xlfn.IFNA(VLOOKUP(E34,Data!C:I,3,FALSE),"")</f>
        <v>1</v>
      </c>
      <c r="E34" s="914" t="s">
        <v>310</v>
      </c>
      <c r="F34" s="803" t="str">
        <f>_xlfn.IFNA(IF(VLOOKUP(E34,Languages!$A:$D,1,TRUE)=E34,VLOOKUP(E34,Languages!$A:$D,Summary!$C$7,TRUE),NA()),"")</f>
        <v>Verkon suojauksia on toteutettu, ainakin tapauskohtaisesti. Tasolla 1 tämän ei tarvitse olla systemaattista tai säännöllistä.</v>
      </c>
      <c r="G34" s="802"/>
      <c r="H34" s="1062">
        <f>_xlfn.IFNA(VLOOKUP(E34,Data!C:I,6,FALSE),"")</f>
        <v>0</v>
      </c>
      <c r="I34" s="1038">
        <f>_xlfn.IFNA(VLOOKUP($E34,Table26[],3,FALSE),"")</f>
        <v>0</v>
      </c>
      <c r="J34" s="1038">
        <f>_xlfn.IFNA(VLOOKUP($E34,Table26[],4,FALSE),"")</f>
        <v>0</v>
      </c>
      <c r="K34" s="1038">
        <f>_xlfn.IFNA(VLOOKUP($E34,Table26[],5,FALSE),"")</f>
        <v>0</v>
      </c>
      <c r="L34" s="1039">
        <f>_xlfn.IFNA(VLOOKUP($E34,Table26[],6,FALSE),"")</f>
        <v>0</v>
      </c>
      <c r="M34" s="1016"/>
      <c r="N34" s="251"/>
    </row>
    <row r="35" spans="1:14" ht="70.8" customHeight="1" thickBot="1" x14ac:dyDescent="0.3">
      <c r="A35" s="262"/>
      <c r="B35" s="1288"/>
      <c r="C35" s="965">
        <v>11</v>
      </c>
      <c r="D35" s="814">
        <f>_xlfn.IFNA(VLOOKUP(E35,Data!C:I,3,FALSE),"")</f>
        <v>1</v>
      </c>
      <c r="E35" s="914" t="s">
        <v>311</v>
      </c>
      <c r="F35" s="803" t="str">
        <f>_xlfn.IFNA(IF(VLOOKUP(E35,Languages!$A:$D,1,TRUE)=E35,VLOOKUP(E35,Languages!$A:$D,Summary!$C$7,TRUE),NA()),"")</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G35" s="802"/>
      <c r="H35" s="1062">
        <f>_xlfn.IFNA(VLOOKUP(E35,Data!C:I,6,FALSE),"")</f>
        <v>0</v>
      </c>
      <c r="I35" s="1038">
        <f>_xlfn.IFNA(VLOOKUP($E35,Table26[],3,FALSE),"")</f>
        <v>0</v>
      </c>
      <c r="J35" s="1038">
        <f>_xlfn.IFNA(VLOOKUP($E35,Table26[],4,FALSE),"")</f>
        <v>0</v>
      </c>
      <c r="K35" s="1038">
        <f>_xlfn.IFNA(VLOOKUP($E35,Table26[],5,FALSE),"")</f>
        <v>0</v>
      </c>
      <c r="L35" s="1039">
        <f>_xlfn.IFNA(VLOOKUP($E35,Table26[],6,FALSE),"")</f>
        <v>0</v>
      </c>
      <c r="M35" s="1016"/>
      <c r="N35" s="251"/>
    </row>
    <row r="36" spans="1:14" ht="70.8" customHeight="1" thickBot="1" x14ac:dyDescent="0.3">
      <c r="A36" s="262"/>
      <c r="B36" s="1288"/>
      <c r="C36" s="965">
        <v>12</v>
      </c>
      <c r="D36" s="814">
        <f>_xlfn.IFNA(VLOOKUP(E36,Data!C:I,3,FALSE),"")</f>
        <v>1</v>
      </c>
      <c r="E36" s="914" t="s">
        <v>313</v>
      </c>
      <c r="F36" s="803" t="str">
        <f>_xlfn.IFNA(IF(VLOOKUP(E36,Languages!$A:$D,1,TRUE)=E36,VLOOKUP(E36,Languages!$A:$D,Summary!$C$7,TRUE),NA()),"")</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G36" s="802"/>
      <c r="H36" s="1062">
        <f>_xlfn.IFNA(VLOOKUP(E36,Data!C:I,6,FALSE),"")</f>
        <v>0</v>
      </c>
      <c r="I36" s="1038">
        <f>_xlfn.IFNA(VLOOKUP($E36,Table26[],3,FALSE),"")</f>
        <v>0</v>
      </c>
      <c r="J36" s="1038">
        <f>_xlfn.IFNA(VLOOKUP($E36,Table26[],4,FALSE),"")</f>
        <v>0</v>
      </c>
      <c r="K36" s="1038">
        <f>_xlfn.IFNA(VLOOKUP($E36,Table26[],5,FALSE),"")</f>
        <v>0</v>
      </c>
      <c r="L36" s="1039">
        <f>_xlfn.IFNA(VLOOKUP($E36,Table26[],6,FALSE),"")</f>
        <v>0</v>
      </c>
      <c r="M36" s="1016"/>
      <c r="N36" s="251"/>
    </row>
    <row r="37" spans="1:14" ht="70.8" customHeight="1" thickBot="1" x14ac:dyDescent="0.3">
      <c r="A37" s="262"/>
      <c r="B37" s="1288"/>
      <c r="C37" s="965">
        <v>13</v>
      </c>
      <c r="D37" s="814">
        <f>_xlfn.IFNA(VLOOKUP(E37,Data!C:I,3,FALSE),"")</f>
        <v>1</v>
      </c>
      <c r="E37" s="914" t="s">
        <v>314</v>
      </c>
      <c r="F37" s="803" t="str">
        <f>_xlfn.IFNA(IF(VLOOKUP(E37,Languages!$A:$D,1,TRUE)=E37,VLOOKUP(E37,Languages!$A:$D,Summary!$C$7,TRUE),NA()),"")</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G37" s="802"/>
      <c r="H37" s="1062">
        <f>_xlfn.IFNA(VLOOKUP(E37,Data!C:I,6,FALSE),"")</f>
        <v>0</v>
      </c>
      <c r="I37" s="1038">
        <f>_xlfn.IFNA(VLOOKUP($E37,Table26[],3,FALSE),"")</f>
        <v>0</v>
      </c>
      <c r="J37" s="1038">
        <f>_xlfn.IFNA(VLOOKUP($E37,Table26[],4,FALSE),"")</f>
        <v>0</v>
      </c>
      <c r="K37" s="1038">
        <f>_xlfn.IFNA(VLOOKUP($E37,Table26[],5,FALSE),"")</f>
        <v>0</v>
      </c>
      <c r="L37" s="1039">
        <f>_xlfn.IFNA(VLOOKUP($E37,Table26[],6,FALSE),"")</f>
        <v>0</v>
      </c>
      <c r="M37" s="1016"/>
      <c r="N37" s="251"/>
    </row>
    <row r="38" spans="1:14" ht="70.8" customHeight="1" thickBot="1" x14ac:dyDescent="0.3">
      <c r="A38" s="262"/>
      <c r="B38" s="1288"/>
      <c r="C38" s="965">
        <v>14</v>
      </c>
      <c r="D38" s="814">
        <f>_xlfn.IFNA(VLOOKUP(E38,Data!C:I,3,FALSE),"")</f>
        <v>1</v>
      </c>
      <c r="E38" s="914" t="s">
        <v>327</v>
      </c>
      <c r="F38" s="803" t="str">
        <f>_xlfn.IFNA(IF(VLOOKUP(E38,Languages!$A:$D,1,TRUE)=E38,VLOOKUP(E38,Languages!$A:$D,Summary!$C$7,TRUE),NA()),"")</f>
        <v>Tallennettua arkaluontoista tietoa ("data at rest") suojataan. Tasolla 1 tämän ei tarvitse olla systemaattista ja säännöllistä.</v>
      </c>
      <c r="G38" s="802"/>
      <c r="H38" s="1062">
        <f>_xlfn.IFNA(VLOOKUP(E38,Data!C:I,6,FALSE),"")</f>
        <v>0</v>
      </c>
      <c r="I38" s="1038">
        <f>_xlfn.IFNA(VLOOKUP($E38,Table26[],3,FALSE),"")</f>
        <v>0</v>
      </c>
      <c r="J38" s="1038">
        <f>_xlfn.IFNA(VLOOKUP($E38,Table26[],4,FALSE),"")</f>
        <v>0</v>
      </c>
      <c r="K38" s="1038">
        <f>_xlfn.IFNA(VLOOKUP($E38,Table26[],5,FALSE),"")</f>
        <v>0</v>
      </c>
      <c r="L38" s="1039">
        <f>_xlfn.IFNA(VLOOKUP($E38,Table26[],6,FALSE),"")</f>
        <v>0</v>
      </c>
      <c r="M38" s="1016"/>
      <c r="N38" s="251"/>
    </row>
    <row r="39" spans="1:14" ht="70.8" customHeight="1" thickBot="1" x14ac:dyDescent="0.3">
      <c r="A39" s="262"/>
      <c r="B39" s="1288"/>
      <c r="C39" s="965">
        <v>15</v>
      </c>
      <c r="D39" s="814">
        <f>_xlfn.IFNA(VLOOKUP(E39,Data!C:I,3,FALSE),"")</f>
        <v>1</v>
      </c>
      <c r="E39" s="914" t="s">
        <v>84</v>
      </c>
      <c r="F39" s="803" t="str">
        <f>_xlfn.IFNA(IF(VLOOKUP(E39,Languages!$A:$D,1,TRUE)=E39,VLOOKUP(E39,Languages!$A:$D,Summary!$C$7,TRUE),NA()),"")</f>
        <v>Toiminnon kannalta tärkeistä IT- ja OT-laitteista ja ohjelmistoista on olemassa rekisteri. (Huomioi myös mahdollisten OT-ympäristöjen laitteet ja ohjelmistot). Tasolla 1 rekisterin ylläpidon ei tarvitse olla systemaattista ja säännöllistä.</v>
      </c>
      <c r="G39" s="802"/>
      <c r="H39" s="1062">
        <f>_xlfn.IFNA(VLOOKUP(E39,Data!C:I,6,FALSE),"")</f>
        <v>0</v>
      </c>
      <c r="I39" s="1038">
        <f>_xlfn.IFNA(VLOOKUP($E39,Table26[],3,FALSE),"")</f>
        <v>0</v>
      </c>
      <c r="J39" s="1038">
        <f>_xlfn.IFNA(VLOOKUP($E39,Table26[],4,FALSE),"")</f>
        <v>0</v>
      </c>
      <c r="K39" s="1038">
        <f>_xlfn.IFNA(VLOOKUP($E39,Table26[],5,FALSE),"")</f>
        <v>0</v>
      </c>
      <c r="L39" s="1039">
        <f>_xlfn.IFNA(VLOOKUP($E39,Table26[],6,FALSE),"")</f>
        <v>0</v>
      </c>
      <c r="M39" s="1016"/>
      <c r="N39" s="251"/>
    </row>
    <row r="40" spans="1:14" ht="70.8" customHeight="1" thickBot="1" x14ac:dyDescent="0.3">
      <c r="A40" s="262"/>
      <c r="B40" s="1288"/>
      <c r="C40" s="965">
        <v>16</v>
      </c>
      <c r="D40" s="814">
        <f>_xlfn.IFNA(VLOOKUP(E40,Data!C:I,3,FALSE),"")</f>
        <v>1</v>
      </c>
      <c r="E40" s="914" t="s">
        <v>95</v>
      </c>
      <c r="F40" s="803" t="str">
        <f>_xlfn.IFNA(IF(VLOOKUP(E40,Languages!$A:$D,1,TRUE)=E40,VLOOKUP(E40,Languages!$A:$D,Summary!$C$7,TRUE),NA()),"")</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G40" s="802"/>
      <c r="H40" s="1062">
        <f>_xlfn.IFNA(VLOOKUP(E40,Data!C:I,6,FALSE),"")</f>
        <v>0</v>
      </c>
      <c r="I40" s="1038">
        <f>_xlfn.IFNA(VLOOKUP($E40,Table26[],3,FALSE),"")</f>
        <v>0</v>
      </c>
      <c r="J40" s="1038">
        <f>_xlfn.IFNA(VLOOKUP($E40,Table26[],4,FALSE),"")</f>
        <v>0</v>
      </c>
      <c r="K40" s="1038">
        <f>_xlfn.IFNA(VLOOKUP($E40,Table26[],5,FALSE),"")</f>
        <v>0</v>
      </c>
      <c r="L40" s="1039">
        <f>_xlfn.IFNA(VLOOKUP($E40,Table26[],6,FALSE),"")</f>
        <v>0</v>
      </c>
      <c r="M40" s="1016"/>
      <c r="N40" s="251"/>
    </row>
    <row r="41" spans="1:14" ht="70.8" customHeight="1" thickBot="1" x14ac:dyDescent="0.3">
      <c r="A41" s="262"/>
      <c r="B41" s="1288"/>
      <c r="C41" s="965">
        <v>17</v>
      </c>
      <c r="D41" s="814">
        <f>_xlfn.IFNA(VLOOKUP(E41,Data!C:I,3,FALSE),"")</f>
        <v>1</v>
      </c>
      <c r="E41" s="914" t="s">
        <v>103</v>
      </c>
      <c r="F41" s="803" t="str">
        <f>_xlfn.IFNA(IF(VLOOKUP(E41,Languages!$A:$D,1,TRUE)=E41,VLOOKUP(E41,Languages!$A:$D,Summary!$C$7,TRUE),NA()),"")</f>
        <v>Laitteiden, ohjelmistojen ja tietovarantojen konfiguraatioista on luotu vakioidut perusasetukset. Tasolla 1 tämän ei tarvitse olla systemaattista ja säännöllistä.</v>
      </c>
      <c r="G41" s="802"/>
      <c r="H41" s="1062">
        <f>_xlfn.IFNA(VLOOKUP(E41,Data!C:I,6,FALSE),"")</f>
        <v>0</v>
      </c>
      <c r="I41" s="1038">
        <f>_xlfn.IFNA(VLOOKUP($E41,Table26[],3,FALSE),"")</f>
        <v>0</v>
      </c>
      <c r="J41" s="1038">
        <f>_xlfn.IFNA(VLOOKUP($E41,Table26[],4,FALSE),"")</f>
        <v>0</v>
      </c>
      <c r="K41" s="1038">
        <f>_xlfn.IFNA(VLOOKUP($E41,Table26[],5,FALSE),"")</f>
        <v>0</v>
      </c>
      <c r="L41" s="1039">
        <f>_xlfn.IFNA(VLOOKUP($E41,Table26[],6,FALSE),"")</f>
        <v>0</v>
      </c>
      <c r="M41" s="1016"/>
      <c r="N41" s="251"/>
    </row>
    <row r="42" spans="1:14" ht="70.8" customHeight="1" thickBot="1" x14ac:dyDescent="0.3">
      <c r="A42" s="262"/>
      <c r="B42" s="1288"/>
      <c r="C42" s="965">
        <v>18</v>
      </c>
      <c r="D42" s="814">
        <f>_xlfn.IFNA(VLOOKUP(E42,Data!C:I,3,FALSE),"")</f>
        <v>1</v>
      </c>
      <c r="E42" s="914" t="s">
        <v>114</v>
      </c>
      <c r="F42" s="803" t="str">
        <f>_xlfn.IFNA(IF(VLOOKUP(E42,Languages!$A:$D,1,TRUE)=E42,VLOOKUP(E42,Languages!$A:$D,Summary!$C$7,TRUE),NA()),"")</f>
        <v>Laitteisiin, ohjelmistoihin ja tietovarantoihin tehtävät muutokset arvioidaan ja hyväksytetään ennen niiden toteuttamista. Tasolla 1 tämän ei tarvitse olla systemaattista ja säännöllistä. (ad hoc, tapauskohtaisesti)</v>
      </c>
      <c r="G42" s="802"/>
      <c r="H42" s="1062">
        <f>_xlfn.IFNA(VLOOKUP(E42,Data!C:I,6,FALSE),"")</f>
        <v>0</v>
      </c>
      <c r="I42" s="1038">
        <f>_xlfn.IFNA(VLOOKUP($E42,Table26[],3,FALSE),"")</f>
        <v>0</v>
      </c>
      <c r="J42" s="1038">
        <f>_xlfn.IFNA(VLOOKUP($E42,Table26[],4,FALSE),"")</f>
        <v>0</v>
      </c>
      <c r="K42" s="1038">
        <f>_xlfn.IFNA(VLOOKUP($E42,Table26[],5,FALSE),"")</f>
        <v>0</v>
      </c>
      <c r="L42" s="1039">
        <f>_xlfn.IFNA(VLOOKUP($E42,Table26[],6,FALSE),"")</f>
        <v>0</v>
      </c>
      <c r="M42" s="1016"/>
      <c r="N42" s="251"/>
    </row>
    <row r="43" spans="1:14" ht="70.8" customHeight="1" thickBot="1" x14ac:dyDescent="0.3">
      <c r="A43" s="262"/>
      <c r="B43" s="1288"/>
      <c r="C43" s="965">
        <v>19</v>
      </c>
      <c r="D43" s="814">
        <f>_xlfn.IFNA(VLOOKUP(E43,Data!C:I,3,FALSE),"")</f>
        <v>1</v>
      </c>
      <c r="E43" s="914" t="s">
        <v>117</v>
      </c>
      <c r="F43" s="803" t="str">
        <f>_xlfn.IFNA(IF(VLOOKUP(E43,Languages!$A:$D,1,TRUE)=E43,VLOOKUP(E43,Languages!$A:$D,Summary!$C$7,TRUE),NA()),"")</f>
        <v>Laitteisiin, ohjelmistoihin ja tietovarantoihin tehtävistä muutoksista pidetään lokia. Tasolla 1 tämän ei tarvitse olla systemaattista ja säännöllistä. (ad hoc, tapauskohtaisesti)</v>
      </c>
      <c r="G43" s="802"/>
      <c r="H43" s="1062">
        <f>_xlfn.IFNA(VLOOKUP(E43,Data!C:I,6,FALSE),"")</f>
        <v>0</v>
      </c>
      <c r="I43" s="1038">
        <f>_xlfn.IFNA(VLOOKUP($E43,Table26[],3,FALSE),"")</f>
        <v>0</v>
      </c>
      <c r="J43" s="1038">
        <f>_xlfn.IFNA(VLOOKUP($E43,Table26[],4,FALSE),"")</f>
        <v>0</v>
      </c>
      <c r="K43" s="1038">
        <f>_xlfn.IFNA(VLOOKUP($E43,Table26[],5,FALSE),"")</f>
        <v>0</v>
      </c>
      <c r="L43" s="1039">
        <f>_xlfn.IFNA(VLOOKUP($E43,Table26[],6,FALSE),"")</f>
        <v>0</v>
      </c>
      <c r="M43" s="1016"/>
      <c r="N43" s="251"/>
    </row>
    <row r="44" spans="1:14" ht="70.8" customHeight="1" thickBot="1" x14ac:dyDescent="0.3">
      <c r="A44" s="262"/>
      <c r="B44" s="1288"/>
      <c r="C44" s="965">
        <v>20</v>
      </c>
      <c r="D44" s="814">
        <f>_xlfn.IFNA(VLOOKUP(E44,Data!C:I,3,FALSE),"")</f>
        <v>1</v>
      </c>
      <c r="E44" s="914" t="s">
        <v>360</v>
      </c>
      <c r="F44" s="803" t="str">
        <f>_xlfn.IFNA(IF(VLOOKUP(E44,Languages!$A:$D,1,TRUE)=E44,VLOOKUP(E44,Languages!$A:$D,Summary!$C$7,TRUE),NA()),"")</f>
        <v>Organisaation tuottamat yhteiskunnalle kriittiset palvelut on tunnistettu ja dokumentoitu.</v>
      </c>
      <c r="G44" s="802"/>
      <c r="H44" s="1062">
        <f>_xlfn.IFNA(VLOOKUP(E44,Data!C:I,6,FALSE),"")</f>
        <v>0</v>
      </c>
      <c r="I44" s="1038">
        <f>_xlfn.IFNA(VLOOKUP($E44,Table26[],3,FALSE),"")</f>
        <v>0</v>
      </c>
      <c r="J44" s="1038">
        <f>_xlfn.IFNA(VLOOKUP($E44,Table26[],4,FALSE),"")</f>
        <v>0</v>
      </c>
      <c r="K44" s="1038">
        <f>_xlfn.IFNA(VLOOKUP($E44,Table26[],5,FALSE),"")</f>
        <v>0</v>
      </c>
      <c r="L44" s="1039">
        <f>_xlfn.IFNA(VLOOKUP($E44,Table26[],6,FALSE),"")</f>
        <v>0</v>
      </c>
      <c r="M44" s="1016"/>
      <c r="N44" s="251"/>
    </row>
    <row r="45" spans="1:14" ht="70.8" customHeight="1" thickBot="1" x14ac:dyDescent="0.3">
      <c r="A45" s="262"/>
      <c r="B45" s="1288"/>
      <c r="C45" s="965">
        <v>21</v>
      </c>
      <c r="D45" s="814">
        <f>_xlfn.IFNA(VLOOKUP(E45,Data!C:I,3,FALSE),"")</f>
        <v>1</v>
      </c>
      <c r="E45" s="914" t="s">
        <v>361</v>
      </c>
      <c r="F45" s="803" t="str">
        <f>_xlfn.IFNA(IF(VLOOKUP(E45,Languages!$A:$D,1,TRUE)=E45,VLOOKUP(E45,Languages!$A:$D,Summary!$C$7,TRUE),NA()),"")</f>
        <v>(Yhteiskunnalle kriittisten) palveluiden tuottamiseen tarvittava data on tunnistettu ja dokumentoitu.</v>
      </c>
      <c r="G45" s="802"/>
      <c r="H45" s="1062">
        <f>_xlfn.IFNA(VLOOKUP(E45,Data!C:I,6,FALSE),"")</f>
        <v>0</v>
      </c>
      <c r="I45" s="1038">
        <f>_xlfn.IFNA(VLOOKUP($E45,Table26[],3,FALSE),"")</f>
        <v>0</v>
      </c>
      <c r="J45" s="1038">
        <f>_xlfn.IFNA(VLOOKUP($E45,Table26[],4,FALSE),"")</f>
        <v>0</v>
      </c>
      <c r="K45" s="1038">
        <f>_xlfn.IFNA(VLOOKUP($E45,Table26[],5,FALSE),"")</f>
        <v>0</v>
      </c>
      <c r="L45" s="1039">
        <f>_xlfn.IFNA(VLOOKUP($E45,Table26[],6,FALSE),"")</f>
        <v>0</v>
      </c>
      <c r="M45" s="1016"/>
      <c r="N45" s="251"/>
    </row>
    <row r="46" spans="1:14" ht="70.8" customHeight="1" thickBot="1" x14ac:dyDescent="0.3">
      <c r="A46" s="262"/>
      <c r="B46" s="1288"/>
      <c r="C46" s="965">
        <v>22</v>
      </c>
      <c r="D46" s="814">
        <f>_xlfn.IFNA(VLOOKUP(E46,Data!C:I,3,FALSE),"")</f>
        <v>1</v>
      </c>
      <c r="E46" s="914" t="s">
        <v>362</v>
      </c>
      <c r="F46" s="803" t="str">
        <f>_xlfn.IFNA(IF(VLOOKUP(E46,Languages!$A:$D,1,TRUE)=E46,VLOOKUP(E46,Languages!$A:$D,Summary!$C$7,TRUE),NA()),"")</f>
        <v>Palveluiden tuottamiseen tarvittavat prosessit on tunnistettu ja dokumentoitu.</v>
      </c>
      <c r="G46" s="802"/>
      <c r="H46" s="1062">
        <f>_xlfn.IFNA(VLOOKUP(E46,Data!C:I,6,FALSE),"")</f>
        <v>0</v>
      </c>
      <c r="I46" s="1038">
        <f>_xlfn.IFNA(VLOOKUP($E46,Table26[],3,FALSE),"")</f>
        <v>0</v>
      </c>
      <c r="J46" s="1038">
        <f>_xlfn.IFNA(VLOOKUP($E46,Table26[],4,FALSE),"")</f>
        <v>0</v>
      </c>
      <c r="K46" s="1038">
        <f>_xlfn.IFNA(VLOOKUP($E46,Table26[],5,FALSE),"")</f>
        <v>0</v>
      </c>
      <c r="L46" s="1039">
        <f>_xlfn.IFNA(VLOOKUP($E46,Table26[],6,FALSE),"")</f>
        <v>0</v>
      </c>
      <c r="M46" s="1016"/>
      <c r="N46" s="251"/>
    </row>
    <row r="47" spans="1:14" ht="70.8" customHeight="1" thickBot="1" x14ac:dyDescent="0.3">
      <c r="A47" s="262"/>
      <c r="B47" s="1288"/>
      <c r="C47" s="965">
        <v>23</v>
      </c>
      <c r="D47" s="814">
        <f>_xlfn.IFNA(VLOOKUP(E47,Data!C:I,3,FALSE),"")</f>
        <v>1</v>
      </c>
      <c r="E47" s="914" t="s">
        <v>363</v>
      </c>
      <c r="F47" s="803" t="str">
        <f>_xlfn.IFNA(IF(VLOOKUP(E47,Languages!$A:$D,1,TRUE)=E47,VLOOKUP(E47,Languages!$A:$D,Summary!$C$7,TRUE),NA()),"")</f>
        <v>Palveluiden tuottamiseen tarvittavat järjestelmät (IT- ja OT-omaisuus) on tunnistettu ja dokumentoitu.</v>
      </c>
      <c r="G47" s="802"/>
      <c r="H47" s="1062">
        <f>_xlfn.IFNA(VLOOKUP(E47,Data!C:I,6,FALSE),"")</f>
        <v>0</v>
      </c>
      <c r="I47" s="1038">
        <f>_xlfn.IFNA(VLOOKUP($E47,Table26[],3,FALSE),"")</f>
        <v>0</v>
      </c>
      <c r="J47" s="1038">
        <f>_xlfn.IFNA(VLOOKUP($E47,Table26[],4,FALSE),"")</f>
        <v>0</v>
      </c>
      <c r="K47" s="1038">
        <f>_xlfn.IFNA(VLOOKUP($E47,Table26[],5,FALSE),"")</f>
        <v>0</v>
      </c>
      <c r="L47" s="1039">
        <f>_xlfn.IFNA(VLOOKUP($E47,Table26[],6,FALSE),"")</f>
        <v>0</v>
      </c>
      <c r="M47" s="1016"/>
      <c r="N47" s="251"/>
    </row>
    <row r="48" spans="1:14" ht="70.8" customHeight="1" thickBot="1" x14ac:dyDescent="0.3">
      <c r="A48" s="262"/>
      <c r="B48" s="1288"/>
      <c r="C48" s="965">
        <v>24</v>
      </c>
      <c r="D48" s="814">
        <f>_xlfn.IFNA(VLOOKUP(E48,Data!C:I,3,FALSE),"")</f>
        <v>1</v>
      </c>
      <c r="E48" s="914" t="s">
        <v>368</v>
      </c>
      <c r="F48" s="803" t="str">
        <f>_xlfn.IFNA(IF(VLOOKUP(E48,Languages!$A:$D,1,TRUE)=E48,VLOOKUP(E48,Languages!$A:$D,Summary!$C$7,TRUE),NA()),"")</f>
        <v>Kaikki resurssit (data, prosessit, järjestelmät, tilat ja toimitusketjut), joita tarvitaan (yhteiskunnalle kriittisten) palveluiden tuottamiseen, ovat organisaation turvallisuuden hallinnan politiikkojen ja prosessien piirissä.</v>
      </c>
      <c r="G48" s="802"/>
      <c r="H48" s="1062">
        <f>_xlfn.IFNA(VLOOKUP(E48,Data!C:I,6,FALSE),"")</f>
        <v>0</v>
      </c>
      <c r="I48" s="1038">
        <f>_xlfn.IFNA(VLOOKUP($E48,Table26[],3,FALSE),"")</f>
        <v>0</v>
      </c>
      <c r="J48" s="1038">
        <f>_xlfn.IFNA(VLOOKUP($E48,Table26[],4,FALSE),"")</f>
        <v>0</v>
      </c>
      <c r="K48" s="1038">
        <f>_xlfn.IFNA(VLOOKUP($E48,Table26[],5,FALSE),"")</f>
        <v>0</v>
      </c>
      <c r="L48" s="1039">
        <f>_xlfn.IFNA(VLOOKUP($E48,Table26[],6,FALSE),"")</f>
        <v>0</v>
      </c>
      <c r="M48" s="1016"/>
      <c r="N48" s="251"/>
    </row>
    <row r="49" spans="1:14" ht="70.8" customHeight="1" thickBot="1" x14ac:dyDescent="0.3">
      <c r="A49" s="262"/>
      <c r="B49" s="1288"/>
      <c r="C49" s="965">
        <v>25</v>
      </c>
      <c r="D49" s="814">
        <f>_xlfn.IFNA(VLOOKUP(E49,Data!C:I,3,FALSE),"")</f>
        <v>1</v>
      </c>
      <c r="E49" s="914" t="s">
        <v>369</v>
      </c>
      <c r="F49" s="803" t="str">
        <f>_xlfn.IFNA(IF(VLOOKUP(E49,Languages!$A:$D,1,TRUE)=E49,VLOOKUP(E49,Languages!$A:$D,Summary!$C$7,TRUE),NA()),"")</f>
        <v>Kaikki resurssit (data, prosessit, järjestelmät, tilat ja toimitusketjut), joita tarvitaan yhteiskunnallisesti kriittisten palvelujen tuottamiseen, ovat organisaation riskienhallinnan politiikkojen ja prosessien piirissä.</v>
      </c>
      <c r="G49" s="802"/>
      <c r="H49" s="1062">
        <f>_xlfn.IFNA(VLOOKUP(E49,Data!C:I,6,FALSE),"")</f>
        <v>0</v>
      </c>
      <c r="I49" s="1038">
        <f>_xlfn.IFNA(VLOOKUP($E49,Table26[],3,FALSE),"")</f>
        <v>0</v>
      </c>
      <c r="J49" s="1038">
        <f>_xlfn.IFNA(VLOOKUP($E49,Table26[],4,FALSE),"")</f>
        <v>0</v>
      </c>
      <c r="K49" s="1038">
        <f>_xlfn.IFNA(VLOOKUP($E49,Table26[],5,FALSE),"")</f>
        <v>0</v>
      </c>
      <c r="L49" s="1039">
        <f>_xlfn.IFNA(VLOOKUP($E49,Table26[],6,FALSE),"")</f>
        <v>0</v>
      </c>
      <c r="M49" s="1016"/>
      <c r="N49" s="251"/>
    </row>
    <row r="50" spans="1:14" ht="70.8" customHeight="1" thickBot="1" x14ac:dyDescent="0.3">
      <c r="A50" s="262"/>
      <c r="B50" s="1288"/>
      <c r="C50" s="965">
        <v>26</v>
      </c>
      <c r="D50" s="814">
        <f>_xlfn.IFNA(VLOOKUP(E50,Data!C:I,3,FALSE),"")</f>
        <v>1</v>
      </c>
      <c r="E50" s="914" t="s">
        <v>379</v>
      </c>
      <c r="F50" s="803" t="str">
        <f>_xlfn.IFNA(IF(VLOOKUP(E50,Languages!$A:$D,1,TRUE)=E50,VLOOKUP(E50,Languages!$A:$D,Summary!$C$7,TRUE),NA()),"")</f>
        <v>Organisaatiolla on kybertapahtumien ja -poikkeamien hallintasuunnitelma, joka kattaa kaikki (organisaation tuottamat yhteiskunnalle kriittiset) palvelut.</v>
      </c>
      <c r="G50" s="802"/>
      <c r="H50" s="1062">
        <f>_xlfn.IFNA(VLOOKUP(E50,Data!C:I,6,FALSE),"")</f>
        <v>0</v>
      </c>
      <c r="I50" s="1038">
        <f>_xlfn.IFNA(VLOOKUP($E50,Table26[],3,FALSE),"")</f>
        <v>0</v>
      </c>
      <c r="J50" s="1038">
        <f>_xlfn.IFNA(VLOOKUP($E50,Table26[],4,FALSE),"")</f>
        <v>0</v>
      </c>
      <c r="K50" s="1038">
        <f>_xlfn.IFNA(VLOOKUP($E50,Table26[],5,FALSE),"")</f>
        <v>0</v>
      </c>
      <c r="L50" s="1039">
        <f>_xlfn.IFNA(VLOOKUP($E50,Table26[],6,FALSE),"")</f>
        <v>0</v>
      </c>
      <c r="M50" s="1016"/>
      <c r="N50" s="251"/>
    </row>
    <row r="51" spans="1:14" ht="70.8" customHeight="1" thickBot="1" x14ac:dyDescent="0.3">
      <c r="A51" s="262"/>
      <c r="B51" s="1288"/>
      <c r="C51" s="965">
        <v>27</v>
      </c>
      <c r="D51" s="814">
        <f>_xlfn.IFNA(VLOOKUP(E51,Data!C:I,3,FALSE),"")</f>
        <v>1</v>
      </c>
      <c r="E51" s="914" t="s">
        <v>380</v>
      </c>
      <c r="F51" s="803" t="str">
        <f>_xlfn.IFNA(IF(VLOOKUP(E51,Languages!$A:$D,1,TRUE)=E51,VLOOKUP(E51,Languages!$A:$D,Summary!$C$7,TRUE),NA()),"")</f>
        <v>Hallintasuunnitelma rajoittuu tunnettuihin hyökkäyksiin, mutta kattaa perusteellisesti näiden hyökkäysten todennäköiset vaikutukset.</v>
      </c>
      <c r="G51" s="802"/>
      <c r="H51" s="1062">
        <f>_xlfn.IFNA(VLOOKUP(E51,Data!C:I,6,FALSE),"")</f>
        <v>0</v>
      </c>
      <c r="I51" s="1038">
        <f>_xlfn.IFNA(VLOOKUP($E51,Table26[],3,FALSE),"")</f>
        <v>0</v>
      </c>
      <c r="J51" s="1038">
        <f>_xlfn.IFNA(VLOOKUP($E51,Table26[],4,FALSE),"")</f>
        <v>0</v>
      </c>
      <c r="K51" s="1038">
        <f>_xlfn.IFNA(VLOOKUP($E51,Table26[],5,FALSE),"")</f>
        <v>0</v>
      </c>
      <c r="L51" s="1039">
        <f>_xlfn.IFNA(VLOOKUP($E51,Table26[],6,FALSE),"")</f>
        <v>0</v>
      </c>
      <c r="M51" s="1016"/>
      <c r="N51" s="251"/>
    </row>
    <row r="52" spans="1:14" ht="70.8" customHeight="1" thickBot="1" x14ac:dyDescent="0.3">
      <c r="A52" s="262"/>
      <c r="B52" s="1288"/>
      <c r="C52" s="965">
        <v>28</v>
      </c>
      <c r="D52" s="814">
        <f>_xlfn.IFNA(VLOOKUP(E52,Data!C:I,3,FALSE),"")</f>
        <v>1</v>
      </c>
      <c r="E52" s="914" t="s">
        <v>381</v>
      </c>
      <c r="F52" s="803" t="str">
        <f>_xlfn.IFNA(IF(VLOOKUP(E52,Languages!$A:$D,1,TRUE)=E52,VLOOKUP(E52,Languages!$A:$D,Summary!$C$7,TRUE),NA()),"")</f>
        <v>Kybertapahtumien ja -poikkeamien hallintaan osallistuva henkilöstö on sisäistänyt ja ymmärtää hallintasuunnitelman hyvin.</v>
      </c>
      <c r="G52" s="802"/>
      <c r="H52" s="1062">
        <f>_xlfn.IFNA(VLOOKUP(E52,Data!C:I,6,FALSE),"")</f>
        <v>0</v>
      </c>
      <c r="I52" s="1038">
        <f>_xlfn.IFNA(VLOOKUP($E52,Table26[],3,FALSE),"")</f>
        <v>0</v>
      </c>
      <c r="J52" s="1038">
        <f>_xlfn.IFNA(VLOOKUP($E52,Table26[],4,FALSE),"")</f>
        <v>0</v>
      </c>
      <c r="K52" s="1038">
        <f>_xlfn.IFNA(VLOOKUP($E52,Table26[],5,FALSE),"")</f>
        <v>0</v>
      </c>
      <c r="L52" s="1039">
        <f>_xlfn.IFNA(VLOOKUP($E52,Table26[],6,FALSE),"")</f>
        <v>0</v>
      </c>
      <c r="M52" s="1016"/>
      <c r="N52" s="251"/>
    </row>
    <row r="53" spans="1:14" ht="70.8" customHeight="1" thickBot="1" x14ac:dyDescent="0.3">
      <c r="A53" s="262"/>
      <c r="B53" s="1288"/>
      <c r="C53" s="965">
        <v>29</v>
      </c>
      <c r="D53" s="814">
        <f>_xlfn.IFNA(VLOOKUP(E53,Data!C:I,3,FALSE),"")</f>
        <v>1</v>
      </c>
      <c r="E53" s="914" t="s">
        <v>382</v>
      </c>
      <c r="F53" s="803" t="str">
        <f>_xlfn.IFNA(IF(VLOOKUP(E53,Languages!$A:$D,1,TRUE)=E53,VLOOKUP(E53,Languages!$A:$D,Summary!$C$7,TRUE),NA()),"")</f>
        <v>Hallintasuunnitelma on dokumentoitu ja se jaetaan kaikille relevanteille sidosryhmille.</v>
      </c>
      <c r="G53" s="802"/>
      <c r="H53" s="1062">
        <f>_xlfn.IFNA(VLOOKUP(E53,Data!C:I,6,FALSE),"")</f>
        <v>0</v>
      </c>
      <c r="I53" s="1038">
        <f>_xlfn.IFNA(VLOOKUP($E53,Table26[],3,FALSE),"")</f>
        <v>0</v>
      </c>
      <c r="J53" s="1038">
        <f>_xlfn.IFNA(VLOOKUP($E53,Table26[],4,FALSE),"")</f>
        <v>0</v>
      </c>
      <c r="K53" s="1038">
        <f>_xlfn.IFNA(VLOOKUP($E53,Table26[],5,FALSE),"")</f>
        <v>0</v>
      </c>
      <c r="L53" s="1039">
        <f>_xlfn.IFNA(VLOOKUP($E53,Table26[],6,FALSE),"")</f>
        <v>0</v>
      </c>
      <c r="M53" s="1016"/>
      <c r="N53" s="251"/>
    </row>
    <row r="54" spans="1:14" ht="70.8" customHeight="1" thickBot="1" x14ac:dyDescent="0.3">
      <c r="A54" s="262"/>
      <c r="B54" s="1288"/>
      <c r="C54" s="965">
        <v>30</v>
      </c>
      <c r="D54" s="814">
        <f>_xlfn.IFNA(VLOOKUP(E54,Data!C:I,3,FALSE),"")</f>
        <v>1</v>
      </c>
      <c r="E54" s="914" t="s">
        <v>334</v>
      </c>
      <c r="F54" s="803" t="str">
        <f>_xlfn.IFNA(IF(VLOOKUP(E54,Languages!$A:$D,1,TRUE)=E54,VLOOKUP(E54,Languages!$A:$D,Summary!$C$7,TRUE),NA()),"")</f>
        <v>Organisaatiolla on kyberturvallisuusstrategia. Tasolla 1 sen kehittämisen ja ylläpidon ei tarvitse olla systemaattista ja säännöllistä.</v>
      </c>
      <c r="G54" s="802"/>
      <c r="H54" s="1062">
        <f>_xlfn.IFNA(VLOOKUP(E54,Data!C:I,6,FALSE),"")</f>
        <v>0</v>
      </c>
      <c r="I54" s="1038">
        <f>_xlfn.IFNA(VLOOKUP($E54,Table26[],3,FALSE),"")</f>
        <v>0</v>
      </c>
      <c r="J54" s="1038">
        <f>_xlfn.IFNA(VLOOKUP($E54,Table26[],4,FALSE),"")</f>
        <v>0</v>
      </c>
      <c r="K54" s="1038">
        <f>_xlfn.IFNA(VLOOKUP($E54,Table26[],5,FALSE),"")</f>
        <v>0</v>
      </c>
      <c r="L54" s="1039">
        <f>_xlfn.IFNA(VLOOKUP($E54,Table26[],6,FALSE),"")</f>
        <v>0</v>
      </c>
      <c r="M54" s="1016"/>
      <c r="N54" s="251"/>
    </row>
    <row r="55" spans="1:14" ht="70.8" customHeight="1" thickBot="1" x14ac:dyDescent="0.3">
      <c r="A55" s="262"/>
      <c r="B55" s="1288"/>
      <c r="C55" s="965">
        <v>31</v>
      </c>
      <c r="D55" s="814">
        <f>_xlfn.IFNA(VLOOKUP(E55,Data!C:I,3,FALSE),"")</f>
        <v>1</v>
      </c>
      <c r="E55" s="914" t="s">
        <v>342</v>
      </c>
      <c r="F55" s="803" t="str">
        <f>_xlfn.IFNA(IF(VLOOKUP(E55,Languages!$A:$D,1,TRUE)=E55,VLOOKUP(E55,Languages!$A:$D,Summary!$C$7,TRUE),NA()),"")</f>
        <v>Organisaation ylin johto tukee kyberturvallisuuden hallintaa. Tasolla 1 tämän ei tarvitse olla systemaattista ja säännöllistä.</v>
      </c>
      <c r="G55" s="802"/>
      <c r="H55" s="1062">
        <f>_xlfn.IFNA(VLOOKUP(E55,Data!C:I,6,FALSE),"")</f>
        <v>0</v>
      </c>
      <c r="I55" s="1038">
        <f>_xlfn.IFNA(VLOOKUP($E55,Table26[],3,FALSE),"")</f>
        <v>0</v>
      </c>
      <c r="J55" s="1038">
        <f>_xlfn.IFNA(VLOOKUP($E55,Table26[],4,FALSE),"")</f>
        <v>0</v>
      </c>
      <c r="K55" s="1038">
        <f>_xlfn.IFNA(VLOOKUP($E55,Table26[],5,FALSE),"")</f>
        <v>0</v>
      </c>
      <c r="L55" s="1039">
        <f>_xlfn.IFNA(VLOOKUP($E55,Table26[],6,FALSE),"")</f>
        <v>0</v>
      </c>
      <c r="M55" s="1016"/>
      <c r="N55" s="251"/>
    </row>
    <row r="56" spans="1:14" ht="70.8" customHeight="1" thickBot="1" x14ac:dyDescent="0.3">
      <c r="A56" s="262"/>
      <c r="B56" s="1288"/>
      <c r="C56" s="965">
        <v>32</v>
      </c>
      <c r="D56" s="814">
        <f>_xlfn.IFNA(VLOOKUP(E56,Data!C:I,3,FALSE),"")</f>
        <v>1</v>
      </c>
      <c r="E56" s="914" t="s">
        <v>238</v>
      </c>
      <c r="F56" s="803" t="str">
        <f>_xlfn.IFNA(IF(VLOOKUP(E56,Languages!$A:$D,1,TRUE)=E56,VLOOKUP(E56,Languages!$A:$D,Summary!$C$7,TRUE),NA()),"")</f>
        <v>Havaitut kybertapahtumat raportoidaan ennalta määritellyille henkilöille tai roolien haltijoille ja ne documentoidaan (ainakin tapauskohtaisesti). Tasolla 1 tämän ei tarvitse olla systemaattista ja säännöllistä.</v>
      </c>
      <c r="G56" s="802"/>
      <c r="H56" s="1062">
        <f>_xlfn.IFNA(VLOOKUP(E56,Data!C:I,6,FALSE),"")</f>
        <v>0</v>
      </c>
      <c r="I56" s="1038">
        <f>_xlfn.IFNA(VLOOKUP($E56,Table26[],3,FALSE),"")</f>
        <v>0</v>
      </c>
      <c r="J56" s="1038">
        <f>_xlfn.IFNA(VLOOKUP($E56,Table26[],4,FALSE),"")</f>
        <v>0</v>
      </c>
      <c r="K56" s="1038">
        <f>_xlfn.IFNA(VLOOKUP($E56,Table26[],5,FALSE),"")</f>
        <v>0</v>
      </c>
      <c r="L56" s="1039">
        <f>_xlfn.IFNA(VLOOKUP($E56,Table26[],6,FALSE),"")</f>
        <v>0</v>
      </c>
      <c r="M56" s="1016"/>
      <c r="N56" s="251"/>
    </row>
    <row r="57" spans="1:14" ht="70.8" customHeight="1" thickBot="1" x14ac:dyDescent="0.3">
      <c r="A57" s="262"/>
      <c r="B57" s="1288"/>
      <c r="C57" s="965">
        <v>33</v>
      </c>
      <c r="D57" s="814">
        <f>_xlfn.IFNA(VLOOKUP(E57,Data!C:I,3,FALSE),"")</f>
        <v>1</v>
      </c>
      <c r="E57" s="914" t="s">
        <v>244</v>
      </c>
      <c r="F57" s="803" t="str">
        <f>_xlfn.IFNA(IF(VLOOKUP(E57,Languages!$A:$D,1,TRUE)=E57,VLOOKUP(E57,Languages!$A:$D,Summary!$C$7,TRUE),NA()),"")</f>
        <v>Kyberpoikkeamien määrittämisestä on laadittu kriteeristö. Tasolla 1 tämän ei tarvitse olla systemaattista ja säännöllistä.</v>
      </c>
      <c r="G57" s="802"/>
      <c r="H57" s="1062">
        <f>_xlfn.IFNA(VLOOKUP(E57,Data!C:I,6,FALSE),"")</f>
        <v>0</v>
      </c>
      <c r="I57" s="1038">
        <f>_xlfn.IFNA(VLOOKUP($E57,Table26[],3,FALSE),"")</f>
        <v>0</v>
      </c>
      <c r="J57" s="1038">
        <f>_xlfn.IFNA(VLOOKUP($E57,Table26[],4,FALSE),"")</f>
        <v>0</v>
      </c>
      <c r="K57" s="1038">
        <f>_xlfn.IFNA(VLOOKUP($E57,Table26[],5,FALSE),"")</f>
        <v>0</v>
      </c>
      <c r="L57" s="1039">
        <f>_xlfn.IFNA(VLOOKUP($E57,Table26[],6,FALSE),"")</f>
        <v>0</v>
      </c>
      <c r="M57" s="1016"/>
      <c r="N57" s="251"/>
    </row>
    <row r="58" spans="1:14" ht="70.8" customHeight="1" thickBot="1" x14ac:dyDescent="0.3">
      <c r="A58" s="262"/>
      <c r="B58" s="1288"/>
      <c r="C58" s="965">
        <v>34</v>
      </c>
      <c r="D58" s="814">
        <f>_xlfn.IFNA(VLOOKUP(E58,Data!C:I,3,FALSE),"")</f>
        <v>1</v>
      </c>
      <c r="E58" s="914" t="s">
        <v>245</v>
      </c>
      <c r="F58" s="803" t="str">
        <f>_xlfn.IFNA(IF(VLOOKUP(E58,Languages!$A:$D,1,TRUE)=E58,VLOOKUP(E58,Languages!$A:$D,Summary!$C$7,TRUE),NA()),"")</f>
        <v>Kybertapahtumat analysoidaan siten, että se tukee mahdollisten kyberpoikkeamien määrittämistä. Tasolla 1 tämän ei tarvitse olla systemaattista ja säännöllistä.</v>
      </c>
      <c r="G58" s="802"/>
      <c r="H58" s="1062">
        <f>_xlfn.IFNA(VLOOKUP(E58,Data!C:I,6,FALSE),"")</f>
        <v>0</v>
      </c>
      <c r="I58" s="1038">
        <f>_xlfn.IFNA(VLOOKUP($E58,Table26[],3,FALSE),"")</f>
        <v>0</v>
      </c>
      <c r="J58" s="1038">
        <f>_xlfn.IFNA(VLOOKUP($E58,Table26[],4,FALSE),"")</f>
        <v>0</v>
      </c>
      <c r="K58" s="1038">
        <f>_xlfn.IFNA(VLOOKUP($E58,Table26[],5,FALSE),"")</f>
        <v>0</v>
      </c>
      <c r="L58" s="1039">
        <f>_xlfn.IFNA(VLOOKUP($E58,Table26[],6,FALSE),"")</f>
        <v>0</v>
      </c>
      <c r="M58" s="1016"/>
      <c r="N58" s="251"/>
    </row>
    <row r="59" spans="1:14" ht="70.8" customHeight="1" thickBot="1" x14ac:dyDescent="0.3">
      <c r="A59" s="262"/>
      <c r="B59" s="1288"/>
      <c r="C59" s="965">
        <v>35</v>
      </c>
      <c r="D59" s="814">
        <f>_xlfn.IFNA(VLOOKUP(E59,Data!C:I,3,FALSE),"")</f>
        <v>1</v>
      </c>
      <c r="E59" s="914" t="s">
        <v>253</v>
      </c>
      <c r="F59" s="803" t="str">
        <f>_xlfn.IFNA(IF(VLOOKUP(E59,Languages!$A:$D,1,TRUE)=E59,VLOOKUP(E59,Languages!$A:$D,Summary!$C$7,TRUE),NA()),"")</f>
        <v>Kyberpoikkeamiin reagoimista varten on tunnistettu soveltuvat työntekijät ja heille on annettu roolit (ainakin tapauskohtaisesti). Tasolla 1 tämän ei tarvitse olla systemaattista ja säännöllistä.</v>
      </c>
      <c r="G59" s="802"/>
      <c r="H59" s="1062">
        <f>_xlfn.IFNA(VLOOKUP(E59,Data!C:I,6,FALSE),"")</f>
        <v>0</v>
      </c>
      <c r="I59" s="1038">
        <f>_xlfn.IFNA(VLOOKUP($E59,Table26[],3,FALSE),"")</f>
        <v>0</v>
      </c>
      <c r="J59" s="1038">
        <f>_xlfn.IFNA(VLOOKUP($E59,Table26[],4,FALSE),"")</f>
        <v>0</v>
      </c>
      <c r="K59" s="1038">
        <f>_xlfn.IFNA(VLOOKUP($E59,Table26[],5,FALSE),"")</f>
        <v>0</v>
      </c>
      <c r="L59" s="1039">
        <f>_xlfn.IFNA(VLOOKUP($E59,Table26[],6,FALSE),"")</f>
        <v>0</v>
      </c>
      <c r="M59" s="1016"/>
      <c r="N59" s="251"/>
    </row>
    <row r="60" spans="1:14" ht="70.8" customHeight="1" thickBot="1" x14ac:dyDescent="0.3">
      <c r="A60" s="262"/>
      <c r="B60" s="1288"/>
      <c r="C60" s="965">
        <v>36</v>
      </c>
      <c r="D60" s="814">
        <f>_xlfn.IFNA(VLOOKUP(E60,Data!C:I,3,FALSE),"")</f>
        <v>1</v>
      </c>
      <c r="E60" s="914" t="s">
        <v>254</v>
      </c>
      <c r="F60" s="803" t="str">
        <f>_xlfn.IFNA(IF(VLOOKUP(E60,Languages!$A:$D,1,TRUE)=E60,VLOOKUP(E60,Languages!$A:$D,Summary!$C$7,TRUE),NA()),"")</f>
        <v>Kyberpoikkeamiin reagoidaan siten, että toiminnalla (voidaan toteuttaa tapauskohtaisesti) rajoitetaan toimintoon kohdistuvaa vaikutusta ja palautetaan toiminta normaaliksi. Tasolla 1 tämän ei tarvitse olla systemaattista ja säännöllistä.</v>
      </c>
      <c r="G60" s="802"/>
      <c r="H60" s="1062">
        <f>_xlfn.IFNA(VLOOKUP(E60,Data!C:I,6,FALSE),"")</f>
        <v>0</v>
      </c>
      <c r="I60" s="1038">
        <f>_xlfn.IFNA(VLOOKUP($E60,Table26[],3,FALSE),"")</f>
        <v>0</v>
      </c>
      <c r="J60" s="1038">
        <f>_xlfn.IFNA(VLOOKUP($E60,Table26[],4,FALSE),"")</f>
        <v>0</v>
      </c>
      <c r="K60" s="1038">
        <f>_xlfn.IFNA(VLOOKUP($E60,Table26[],5,FALSE),"")</f>
        <v>0</v>
      </c>
      <c r="L60" s="1039">
        <f>_xlfn.IFNA(VLOOKUP($E60,Table26[],6,FALSE),"")</f>
        <v>0</v>
      </c>
      <c r="M60" s="1016"/>
      <c r="N60" s="251"/>
    </row>
    <row r="61" spans="1:14" ht="70.8" customHeight="1" thickBot="1" x14ac:dyDescent="0.3">
      <c r="A61" s="262"/>
      <c r="B61" s="1288"/>
      <c r="C61" s="965">
        <v>37</v>
      </c>
      <c r="D61" s="814">
        <f>_xlfn.IFNA(VLOOKUP(E61,Data!C:I,3,FALSE),"")</f>
        <v>1</v>
      </c>
      <c r="E61" s="914" t="s">
        <v>255</v>
      </c>
      <c r="F61" s="803" t="str">
        <f>_xlfn.IFNA(IF(VLOOKUP(E61,Languages!$A:$D,1,TRUE)=E61,VLOOKUP(E61,Languages!$A:$D,Summary!$C$7,TRUE),NA()),"")</f>
        <v>Kyberpoikkeamista tuotetaan raportointia (esimerkiksi sisäisesti, CERT-FI tai soveltuville ISAC-ryhmille). Tasolla 1 tämän ei tarvitse olla systemaattista ja säännöllistä.</v>
      </c>
      <c r="G61" s="802"/>
      <c r="H61" s="1062">
        <f>_xlfn.IFNA(VLOOKUP(E61,Data!C:I,6,FALSE),"")</f>
        <v>0</v>
      </c>
      <c r="I61" s="1038">
        <f>_xlfn.IFNA(VLOOKUP($E61,Table26[],3,FALSE),"")</f>
        <v>0</v>
      </c>
      <c r="J61" s="1038">
        <f>_xlfn.IFNA(VLOOKUP($E61,Table26[],4,FALSE),"")</f>
        <v>0</v>
      </c>
      <c r="K61" s="1038">
        <f>_xlfn.IFNA(VLOOKUP($E61,Table26[],5,FALSE),"")</f>
        <v>0</v>
      </c>
      <c r="L61" s="1039">
        <f>_xlfn.IFNA(VLOOKUP($E61,Table26[],6,FALSE),"")</f>
        <v>0</v>
      </c>
      <c r="M61" s="1016"/>
      <c r="N61" s="251"/>
    </row>
    <row r="62" spans="1:14" ht="70.8" customHeight="1" thickBot="1" x14ac:dyDescent="0.3">
      <c r="A62" s="262"/>
      <c r="B62" s="1288"/>
      <c r="C62" s="965">
        <v>38</v>
      </c>
      <c r="D62" s="814">
        <f>_xlfn.IFNA(VLOOKUP(E62,Data!C:I,3,FALSE),"")</f>
        <v>1</v>
      </c>
      <c r="E62" s="914" t="s">
        <v>265</v>
      </c>
      <c r="F62" s="803" t="str">
        <f>_xlfn.IFNA(IF(VLOOKUP(E62,Languages!$A:$D,1,TRUE)=E62,VLOOKUP(E62,Languages!$A:$D,Summary!$C$7,TRUE),NA()),"")</f>
        <v>Organisaatio on kehittänyt toiminnan jatkuvuutta koskevat suunnitelmat, joiden avulla toiminnon toiminta voidaan säilyttää ja palauttaa, mikäli toimintaan kohdistuu kybertapahtuma tai -poikkeama. Tasolla 1 tämän ei tarvitse olla systemaattista ja säännöllistä.</v>
      </c>
      <c r="G62" s="802"/>
      <c r="H62" s="1062">
        <f>_xlfn.IFNA(VLOOKUP(E62,Data!C:I,6,FALSE),"")</f>
        <v>0</v>
      </c>
      <c r="I62" s="1038">
        <f>_xlfn.IFNA(VLOOKUP($E62,Table26[],3,FALSE),"")</f>
        <v>0</v>
      </c>
      <c r="J62" s="1038">
        <f>_xlfn.IFNA(VLOOKUP($E62,Table26[],4,FALSE),"")</f>
        <v>0</v>
      </c>
      <c r="K62" s="1038">
        <f>_xlfn.IFNA(VLOOKUP($E62,Table26[],5,FALSE),"")</f>
        <v>0</v>
      </c>
      <c r="L62" s="1039">
        <f>_xlfn.IFNA(VLOOKUP($E62,Table26[],6,FALSE),"")</f>
        <v>0</v>
      </c>
      <c r="M62" s="1016"/>
      <c r="N62" s="251"/>
    </row>
    <row r="63" spans="1:14" ht="70.8" customHeight="1" thickBot="1" x14ac:dyDescent="0.3">
      <c r="A63" s="262"/>
      <c r="B63" s="1288"/>
      <c r="C63" s="965">
        <v>39</v>
      </c>
      <c r="D63" s="814">
        <f>_xlfn.IFNA(VLOOKUP(E63,Data!C:I,3,FALSE),"")</f>
        <v>1</v>
      </c>
      <c r="E63" s="914" t="s">
        <v>266</v>
      </c>
      <c r="F63" s="803" t="str">
        <f>_xlfn.IFNA(IF(VLOOKUP(E63,Languages!$A:$D,1,TRUE)=E63,VLOOKUP(E63,Languages!$A:$D,Summary!$C$7,TRUE),NA()),"")</f>
        <v>Tiedoista on saatavilla varmuuskopiot, joita testaan. Tasolla 1 tämän ei tarvitse olla systemaattista ja säännöllistä.</v>
      </c>
      <c r="G63" s="802"/>
      <c r="H63" s="1062">
        <f>_xlfn.IFNA(VLOOKUP(E63,Data!C:I,6,FALSE),"")</f>
        <v>0</v>
      </c>
      <c r="I63" s="1038">
        <f>_xlfn.IFNA(VLOOKUP($E63,Table26[],3,FALSE),"")</f>
        <v>0</v>
      </c>
      <c r="J63" s="1038">
        <f>_xlfn.IFNA(VLOOKUP($E63,Table26[],4,FALSE),"")</f>
        <v>0</v>
      </c>
      <c r="K63" s="1038">
        <f>_xlfn.IFNA(VLOOKUP($E63,Table26[],5,FALSE),"")</f>
        <v>0</v>
      </c>
      <c r="L63" s="1039">
        <f>_xlfn.IFNA(VLOOKUP($E63,Table26[],6,FALSE),"")</f>
        <v>0</v>
      </c>
      <c r="M63" s="1016"/>
      <c r="N63" s="251"/>
    </row>
    <row r="64" spans="1:14" ht="70.8" customHeight="1" thickBot="1" x14ac:dyDescent="0.3">
      <c r="A64" s="262"/>
      <c r="B64" s="1288"/>
      <c r="C64" s="965">
        <v>40</v>
      </c>
      <c r="D64" s="814">
        <f>_xlfn.IFNA(VLOOKUP(E64,Data!C:I,3,FALSE),"")</f>
        <v>1</v>
      </c>
      <c r="E64" s="914" t="s">
        <v>267</v>
      </c>
      <c r="F64" s="803" t="str">
        <f>_xlfn.IFNA(IF(VLOOKUP(E64,Languages!$A:$D,1,TRUE)=E64,VLOOKUP(E64,Languages!$A:$D,Summary!$C$7,TRUE),NA()),"")</f>
        <v>Varaosia tarvitsevat IT-laitteet (ja mahdolliset OT-laitteet) on tunnistettu. Tasolla 1 tämän ei tarvitse olla systemaattista ja säännöllistä.</v>
      </c>
      <c r="G64" s="802"/>
      <c r="H64" s="1062">
        <f>_xlfn.IFNA(VLOOKUP(E64,Data!C:I,6,FALSE),"")</f>
        <v>0</v>
      </c>
      <c r="I64" s="1038">
        <f>_xlfn.IFNA(VLOOKUP($E64,Table26[],3,FALSE),"")</f>
        <v>0</v>
      </c>
      <c r="J64" s="1038">
        <f>_xlfn.IFNA(VLOOKUP($E64,Table26[],4,FALSE),"")</f>
        <v>0</v>
      </c>
      <c r="K64" s="1038">
        <f>_xlfn.IFNA(VLOOKUP($E64,Table26[],5,FALSE),"")</f>
        <v>0</v>
      </c>
      <c r="L64" s="1039">
        <f>_xlfn.IFNA(VLOOKUP($E64,Table26[],6,FALSE),"")</f>
        <v>0</v>
      </c>
      <c r="M64" s="1016"/>
      <c r="N64" s="251"/>
    </row>
    <row r="65" spans="1:14" ht="70.8" customHeight="1" thickBot="1" x14ac:dyDescent="0.3">
      <c r="A65" s="262"/>
      <c r="B65" s="1288"/>
      <c r="C65" s="965">
        <v>41</v>
      </c>
      <c r="D65" s="814">
        <f>_xlfn.IFNA(VLOOKUP(E65,Data!C:I,3,FALSE),"")</f>
        <v>1</v>
      </c>
      <c r="E65" s="914" t="s">
        <v>39</v>
      </c>
      <c r="F65" s="803" t="str">
        <f>_xlfn.IFNA(IF(VLOOKUP(E65,Languages!$A:$D,1,TRUE)=E65,VLOOKUP(E65,Languages!$A:$D,Summary!$C$7,TRUE),NA()),"")</f>
        <v>Organisaation kyberriskienhallintaa ohjaa suunnitelma (esimerkiksi strategia tai vastaava johtotason politiikka). Tasolla 1 sen kehittämisen ja ylläpidon ei tarvitse olla systemaattista ja säännöllistä.</v>
      </c>
      <c r="G65" s="802"/>
      <c r="H65" s="1062">
        <f>_xlfn.IFNA(VLOOKUP(E65,Data!C:I,6,FALSE),"")</f>
        <v>0</v>
      </c>
      <c r="I65" s="1038">
        <f>_xlfn.IFNA(VLOOKUP($E65,Table26[],3,FALSE),"")</f>
        <v>0</v>
      </c>
      <c r="J65" s="1038">
        <f>_xlfn.IFNA(VLOOKUP($E65,Table26[],4,FALSE),"")</f>
        <v>0</v>
      </c>
      <c r="K65" s="1038">
        <f>_xlfn.IFNA(VLOOKUP($E65,Table26[],5,FALSE),"")</f>
        <v>0</v>
      </c>
      <c r="L65" s="1039">
        <f>_xlfn.IFNA(VLOOKUP($E65,Table26[],6,FALSE),"")</f>
        <v>0</v>
      </c>
      <c r="M65" s="1016"/>
      <c r="N65" s="251"/>
    </row>
    <row r="66" spans="1:14" ht="70.8" customHeight="1" thickBot="1" x14ac:dyDescent="0.3">
      <c r="A66" s="262"/>
      <c r="B66" s="1288"/>
      <c r="C66" s="965">
        <v>42</v>
      </c>
      <c r="D66" s="814">
        <f>_xlfn.IFNA(VLOOKUP(E66,Data!C:I,3,FALSE),"")</f>
        <v>1</v>
      </c>
      <c r="E66" s="914" t="s">
        <v>56</v>
      </c>
      <c r="F66" s="803" t="str">
        <f>_xlfn.IFNA(IF(VLOOKUP(E66,Languages!$A:$D,1,TRUE)=E66,VLOOKUP(E66,Languages!$A:$D,Summary!$C$7,TRUE),NA()),"")</f>
        <v>Kyberriskejä tunnistetaan. Tasolla 1 tämän ei tarvitse olla systemaattista ja säännöllistä.</v>
      </c>
      <c r="G66" s="802"/>
      <c r="H66" s="1062">
        <f>_xlfn.IFNA(VLOOKUP(E66,Data!C:I,6,FALSE),"")</f>
        <v>0</v>
      </c>
      <c r="I66" s="1038">
        <f>_xlfn.IFNA(VLOOKUP($E66,Table26[],3,FALSE),"")</f>
        <v>0</v>
      </c>
      <c r="J66" s="1038">
        <f>_xlfn.IFNA(VLOOKUP($E66,Table26[],4,FALSE),"")</f>
        <v>0</v>
      </c>
      <c r="K66" s="1038">
        <f>_xlfn.IFNA(VLOOKUP($E66,Table26[],5,FALSE),"")</f>
        <v>0</v>
      </c>
      <c r="L66" s="1039">
        <f>_xlfn.IFNA(VLOOKUP($E66,Table26[],6,FALSE),"")</f>
        <v>0</v>
      </c>
      <c r="M66" s="1016"/>
      <c r="N66" s="251"/>
    </row>
    <row r="67" spans="1:14" ht="70.8" customHeight="1" thickBot="1" x14ac:dyDescent="0.3">
      <c r="A67" s="262"/>
      <c r="B67" s="1288"/>
      <c r="C67" s="965">
        <v>43</v>
      </c>
      <c r="D67" s="814">
        <f>_xlfn.IFNA(VLOOKUP(E67,Data!C:I,3,FALSE),"")</f>
        <v>1</v>
      </c>
      <c r="E67" s="914" t="s">
        <v>68</v>
      </c>
      <c r="F67" s="803" t="str">
        <f>_xlfn.IFNA(IF(VLOOKUP(E67,Languages!$A:$D,1,TRUE)=E67,VLOOKUP(E67,Languages!$A:$D,Summary!$C$7,TRUE),NA()),"")</f>
        <v>Kyberriskit priorisoidaan niiden arvioidun vaikutuksen perusteella. Tasolla 1 tämän ei tarvitse olla systemaattista ja säännöllistä.</v>
      </c>
      <c r="G67" s="802"/>
      <c r="H67" s="1062">
        <f>_xlfn.IFNA(VLOOKUP(E67,Data!C:I,6,FALSE),"")</f>
        <v>0</v>
      </c>
      <c r="I67" s="1038">
        <f>_xlfn.IFNA(VLOOKUP($E67,Table26[],3,FALSE),"")</f>
        <v>0</v>
      </c>
      <c r="J67" s="1038">
        <f>_xlfn.IFNA(VLOOKUP($E67,Table26[],4,FALSE),"")</f>
        <v>0</v>
      </c>
      <c r="K67" s="1038">
        <f>_xlfn.IFNA(VLOOKUP($E67,Table26[],5,FALSE),"")</f>
        <v>0</v>
      </c>
      <c r="L67" s="1039">
        <f>_xlfn.IFNA(VLOOKUP($E67,Table26[],6,FALSE),"")</f>
        <v>0</v>
      </c>
      <c r="M67" s="1016"/>
      <c r="N67" s="251"/>
    </row>
    <row r="68" spans="1:14" ht="70.8" customHeight="1" thickBot="1" x14ac:dyDescent="0.3">
      <c r="A68" s="262"/>
      <c r="B68" s="1288"/>
      <c r="C68" s="965">
        <v>44</v>
      </c>
      <c r="D68" s="814">
        <f>_xlfn.IFNA(VLOOKUP(E68,Data!C:I,3,FALSE),"")</f>
        <v>1</v>
      </c>
      <c r="E68" s="914" t="s">
        <v>920</v>
      </c>
      <c r="F68" s="803" t="str">
        <f>_xlfn.IFNA(IF(VLOOKUP(E68,Languages!$A:$D,1,TRUE)=E68,VLOOKUP(E68,Languages!$A:$D,Summary!$C$7,TRUE),NA()),"")</f>
        <v>Riskeihin reagointikeinot (kuten riskin pienentäminen, hyväksyminen, välttäminen tai siirtäminen) ovat käytössä kyberriskeille. Tasolla 1 tämän ei tarvitse olla systemaattista ja säännöllistä.</v>
      </c>
      <c r="G68" s="802"/>
      <c r="H68" s="1062">
        <f>_xlfn.IFNA(VLOOKUP(E68,Data!C:I,6,FALSE),"")</f>
        <v>0</v>
      </c>
      <c r="I68" s="1038">
        <f>_xlfn.IFNA(VLOOKUP($E68,Table26[],3,FALSE),"")</f>
        <v>0</v>
      </c>
      <c r="J68" s="1038">
        <f>_xlfn.IFNA(VLOOKUP($E68,Table26[],4,FALSE),"")</f>
        <v>0</v>
      </c>
      <c r="K68" s="1038">
        <f>_xlfn.IFNA(VLOOKUP($E68,Table26[],5,FALSE),"")</f>
        <v>0</v>
      </c>
      <c r="L68" s="1039">
        <f>_xlfn.IFNA(VLOOKUP($E68,Table26[],6,FALSE),"")</f>
        <v>0</v>
      </c>
      <c r="M68" s="1016"/>
      <c r="N68" s="251"/>
    </row>
    <row r="69" spans="1:14" ht="70.8" customHeight="1" thickBot="1" x14ac:dyDescent="0.3">
      <c r="A69" s="262"/>
      <c r="B69" s="1288"/>
      <c r="C69" s="965">
        <v>45</v>
      </c>
      <c r="D69" s="814">
        <f>_xlfn.IFNA(VLOOKUP(E69,Data!C:I,3,FALSE),"")</f>
        <v>1</v>
      </c>
      <c r="E69" s="914" t="s">
        <v>209</v>
      </c>
      <c r="F69" s="803" t="str">
        <f>_xlfn.IFNA(IF(VLOOKUP(E69,Languages!$A:$D,1,TRUE)=E69,VLOOKUP(E69,Languages!$A:$D,Summary!$C$7,TRUE),NA()),"")</f>
        <v>Lokitietoa kerätään toiminnon kannalta tärkeistä laitteista, ohjelmistoista ja tietovarannoista (ainakin tapauskohtaisesti). Tasolla 1 tämän ei tarvitse olla systemaattista ja säännöllistä.</v>
      </c>
      <c r="G69" s="802"/>
      <c r="H69" s="1062">
        <f>_xlfn.IFNA(VLOOKUP(E69,Data!C:I,6,FALSE),"")</f>
        <v>0</v>
      </c>
      <c r="I69" s="1038">
        <f>_xlfn.IFNA(VLOOKUP($E69,Table26[],3,FALSE),"")</f>
        <v>0</v>
      </c>
      <c r="J69" s="1038">
        <f>_xlfn.IFNA(VLOOKUP($E69,Table26[],4,FALSE),"")</f>
        <v>0</v>
      </c>
      <c r="K69" s="1038">
        <f>_xlfn.IFNA(VLOOKUP($E69,Table26[],5,FALSE),"")</f>
        <v>0</v>
      </c>
      <c r="L69" s="1039">
        <f>_xlfn.IFNA(VLOOKUP($E69,Table26[],6,FALSE),"")</f>
        <v>0</v>
      </c>
      <c r="M69" s="1016"/>
      <c r="N69" s="251"/>
    </row>
    <row r="70" spans="1:14" ht="70.8" customHeight="1" thickBot="1" x14ac:dyDescent="0.3">
      <c r="A70" s="262"/>
      <c r="B70" s="1288"/>
      <c r="C70" s="965">
        <v>46</v>
      </c>
      <c r="D70" s="814">
        <f>_xlfn.IFNA(VLOOKUP(E70,Data!C:I,3,FALSE),"")</f>
        <v>1</v>
      </c>
      <c r="E70" s="914" t="s">
        <v>213</v>
      </c>
      <c r="F70" s="803" t="str">
        <f>_xlfn.IFNA(IF(VLOOKUP(E70,Languages!$A:$D,1,TRUE)=E70,VLOOKUP(E70,Languages!$A:$D,Summary!$C$7,TRUE),NA()),"")</f>
        <v>Lokitietojen tarkastelua ja muuta kyberturvallisuusvalvontaa tehdään. Tasolla 1 tämän ei tarvitse olla systemaattista ja säännöllistä.</v>
      </c>
      <c r="G70" s="802"/>
      <c r="H70" s="1062">
        <f>_xlfn.IFNA(VLOOKUP(E70,Data!C:I,6,FALSE),"")</f>
        <v>0</v>
      </c>
      <c r="I70" s="1038">
        <f>_xlfn.IFNA(VLOOKUP($E70,Table26[],3,FALSE),"")</f>
        <v>0</v>
      </c>
      <c r="J70" s="1038">
        <f>_xlfn.IFNA(VLOOKUP($E70,Table26[],4,FALSE),"")</f>
        <v>0</v>
      </c>
      <c r="K70" s="1038">
        <f>_xlfn.IFNA(VLOOKUP($E70,Table26[],5,FALSE),"")</f>
        <v>0</v>
      </c>
      <c r="L70" s="1039">
        <f>_xlfn.IFNA(VLOOKUP($E70,Table26[],6,FALSE),"")</f>
        <v>0</v>
      </c>
      <c r="M70" s="1016"/>
      <c r="N70" s="251"/>
    </row>
    <row r="71" spans="1:14" ht="70.8" customHeight="1" thickBot="1" x14ac:dyDescent="0.3">
      <c r="A71" s="262"/>
      <c r="B71" s="1288"/>
      <c r="C71" s="965">
        <v>47</v>
      </c>
      <c r="D71" s="814">
        <f>_xlfn.IFNA(VLOOKUP(E71,Data!C:I,3,FALSE),"")</f>
        <v>1</v>
      </c>
      <c r="E71" s="914" t="s">
        <v>214</v>
      </c>
      <c r="F71" s="803" t="str">
        <f>_xlfn.IFNA(IF(VLOOKUP(E71,Languages!$A:$D,1,TRUE)=E71,VLOOKUP(E71,Languages!$A:$D,Summary!$C$7,TRUE),NA()),"")</f>
        <v>IT- ja OT-ympäristöjen valvontatietoja katselmoidaan säännöllisesti poikkeavan toiminnan ja mahdollisten kybertapahtumien varalta (ainakin tapauskohtaisesti). Tasolla 1 tämän ei tarvitse olla systemaattista.</v>
      </c>
      <c r="G71" s="802"/>
      <c r="H71" s="1062">
        <f>_xlfn.IFNA(VLOOKUP(E71,Data!C:I,6,FALSE),"")</f>
        <v>0</v>
      </c>
      <c r="I71" s="1038">
        <f>_xlfn.IFNA(VLOOKUP($E71,Table26[],3,FALSE),"")</f>
        <v>0</v>
      </c>
      <c r="J71" s="1038">
        <f>_xlfn.IFNA(VLOOKUP($E71,Table26[],4,FALSE),"")</f>
        <v>0</v>
      </c>
      <c r="K71" s="1038">
        <f>_xlfn.IFNA(VLOOKUP($E71,Table26[],5,FALSE),"")</f>
        <v>0</v>
      </c>
      <c r="L71" s="1039">
        <f>_xlfn.IFNA(VLOOKUP($E71,Table26[],6,FALSE),"")</f>
        <v>0</v>
      </c>
      <c r="M71" s="1016"/>
      <c r="N71" s="251"/>
    </row>
    <row r="72" spans="1:14" ht="70.8" customHeight="1" thickBot="1" x14ac:dyDescent="0.3">
      <c r="A72" s="262"/>
      <c r="B72" s="1288"/>
      <c r="C72" s="965">
        <v>48</v>
      </c>
      <c r="D72" s="814">
        <f>_xlfn.IFNA(VLOOKUP(E72,Data!C:I,3,FALSE),"")</f>
        <v>1</v>
      </c>
      <c r="E72" s="914" t="s">
        <v>2542</v>
      </c>
      <c r="F72" s="803" t="str">
        <f>_xlfn.IFNA(IF(VLOOKUP(E72,Languages!$A:$D,1,TRUE)=E72,VLOOKUP(E72,Languages!$A:$D,Summary!$C$7,TRUE),NA()),"")</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G72" s="802"/>
      <c r="H72" s="1062">
        <f>_xlfn.IFNA(VLOOKUP(E72,Data!C:I,6,FALSE),"")</f>
        <v>0</v>
      </c>
      <c r="I72" s="1038">
        <f>_xlfn.IFNA(VLOOKUP($E72,Table26[],3,FALSE),"")</f>
        <v>0</v>
      </c>
      <c r="J72" s="1038">
        <f>_xlfn.IFNA(VLOOKUP($E72,Table26[],4,FALSE),"")</f>
        <v>0</v>
      </c>
      <c r="K72" s="1038">
        <f>_xlfn.IFNA(VLOOKUP($E72,Table26[],5,FALSE),"")</f>
        <v>0</v>
      </c>
      <c r="L72" s="1039">
        <f>_xlfn.IFNA(VLOOKUP($E72,Table26[],6,FALSE),"")</f>
        <v>0</v>
      </c>
      <c r="M72" s="1016"/>
      <c r="N72" s="251"/>
    </row>
    <row r="73" spans="1:14" ht="70.8" customHeight="1" thickBot="1" x14ac:dyDescent="0.3">
      <c r="A73" s="262"/>
      <c r="B73" s="1288"/>
      <c r="C73" s="965">
        <v>49</v>
      </c>
      <c r="D73" s="814">
        <f>_xlfn.IFNA(VLOOKUP(E73,Data!C:I,3,FALSE),"")</f>
        <v>1</v>
      </c>
      <c r="E73" s="914" t="s">
        <v>2543</v>
      </c>
      <c r="F73" s="803" t="str">
        <f>_xlfn.IFNA(IF(VLOOKUP(E73,Languages!$A:$D,1,TRUE)=E73,VLOOKUP(E73,Languages!$A:$D,Summary!$C$7,TRUE),NA()),"")</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G73" s="802"/>
      <c r="H73" s="1062">
        <f>_xlfn.IFNA(VLOOKUP(E73,Data!C:I,6,FALSE),"")</f>
        <v>0</v>
      </c>
      <c r="I73" s="1038">
        <f>_xlfn.IFNA(VLOOKUP($E73,Table26[],3,FALSE),"")</f>
        <v>0</v>
      </c>
      <c r="J73" s="1038">
        <f>_xlfn.IFNA(VLOOKUP($E73,Table26[],4,FALSE),"")</f>
        <v>0</v>
      </c>
      <c r="K73" s="1038">
        <f>_xlfn.IFNA(VLOOKUP($E73,Table26[],5,FALSE),"")</f>
        <v>0</v>
      </c>
      <c r="L73" s="1039">
        <f>_xlfn.IFNA(VLOOKUP($E73,Table26[],6,FALSE),"")</f>
        <v>0</v>
      </c>
      <c r="M73" s="1016"/>
      <c r="N73" s="251"/>
    </row>
    <row r="74" spans="1:14" ht="70.8" customHeight="1" thickBot="1" x14ac:dyDescent="0.3">
      <c r="A74" s="262"/>
      <c r="B74" s="1288"/>
      <c r="C74" s="965">
        <v>50</v>
      </c>
      <c r="D74" s="814">
        <f>_xlfn.IFNA(VLOOKUP(E74,Data!C:I,3,FALSE),"")</f>
        <v>1</v>
      </c>
      <c r="E74" s="914" t="s">
        <v>2550</v>
      </c>
      <c r="F74" s="803" t="str">
        <f>_xlfn.IFNA(IF(VLOOKUP(E74,Languages!$A:$D,1,TRUE)=E74,VLOOKUP(E74,Languages!$A:$D,Summary!$C$7,TRUE),NA()),"")</f>
        <v>Toimittajien ja muiden kumppaniverkoston toimijoiden valintaan vaikuttaa arvio niiden kyberturvallisuuskelpoisuuksista. Tasolla 1 tämän ei tarvitse olla systemaattista ja säännöllistä.</v>
      </c>
      <c r="G74" s="802"/>
      <c r="H74" s="1062">
        <f>_xlfn.IFNA(VLOOKUP(E74,Data!C:I,6,FALSE),"")</f>
        <v>0</v>
      </c>
      <c r="I74" s="1038">
        <f>_xlfn.IFNA(VLOOKUP($E74,Table26[],3,FALSE),"")</f>
        <v>0</v>
      </c>
      <c r="J74" s="1038">
        <f>_xlfn.IFNA(VLOOKUP($E74,Table26[],4,FALSE),"")</f>
        <v>0</v>
      </c>
      <c r="K74" s="1038">
        <f>_xlfn.IFNA(VLOOKUP($E74,Table26[],5,FALSE),"")</f>
        <v>0</v>
      </c>
      <c r="L74" s="1039">
        <f>_xlfn.IFNA(VLOOKUP($E74,Table26[],6,FALSE),"")</f>
        <v>0</v>
      </c>
      <c r="M74" s="1016"/>
      <c r="N74" s="251"/>
    </row>
    <row r="75" spans="1:14" ht="70.8" customHeight="1" thickBot="1" x14ac:dyDescent="0.3">
      <c r="A75" s="262"/>
      <c r="B75" s="1288"/>
      <c r="C75" s="965">
        <v>51</v>
      </c>
      <c r="D75" s="814">
        <f>_xlfn.IFNA(VLOOKUP(E75,Data!C:I,3,FALSE),"")</f>
        <v>1</v>
      </c>
      <c r="E75" s="914" t="s">
        <v>2551</v>
      </c>
      <c r="F75" s="803" t="str">
        <f>_xlfn.IFNA(IF(VLOOKUP(E75,Languages!$A:$D,1,TRUE)=E75,VLOOKUP(E75,Languages!$A:$D,Summary!$C$7,TRUE),NA()),"")</f>
        <v>Tuotteiden ja palveluiden valintaan vaikuttaa arvio niiden kyberkyvykkyyksistä. Tasolla 1 tämän ei tarvitse olla systemaattista ja säännöllistä.</v>
      </c>
      <c r="G75" s="802"/>
      <c r="H75" s="1062">
        <f>_xlfn.IFNA(VLOOKUP(E75,Data!C:I,6,FALSE),"")</f>
        <v>0</v>
      </c>
      <c r="I75" s="1038">
        <f>_xlfn.IFNA(VLOOKUP($E75,Table26[],3,FALSE),"")</f>
        <v>0</v>
      </c>
      <c r="J75" s="1038">
        <f>_xlfn.IFNA(VLOOKUP($E75,Table26[],4,FALSE),"")</f>
        <v>0</v>
      </c>
      <c r="K75" s="1038">
        <f>_xlfn.IFNA(VLOOKUP($E75,Table26[],5,FALSE),"")</f>
        <v>0</v>
      </c>
      <c r="L75" s="1039">
        <f>_xlfn.IFNA(VLOOKUP($E75,Table26[],6,FALSE),"")</f>
        <v>0</v>
      </c>
      <c r="M75" s="1016"/>
      <c r="N75" s="251"/>
    </row>
    <row r="76" spans="1:14" ht="70.8" customHeight="1" thickBot="1" x14ac:dyDescent="0.3">
      <c r="A76" s="262"/>
      <c r="B76" s="1288"/>
      <c r="C76" s="965">
        <v>52</v>
      </c>
      <c r="D76" s="814">
        <f>_xlfn.IFNA(VLOOKUP(E76,Data!C:I,3,FALSE),"")</f>
        <v>1</v>
      </c>
      <c r="E76" s="914" t="s">
        <v>173</v>
      </c>
      <c r="F76" s="803" t="str">
        <f>_xlfn.IFNA(IF(VLOOKUP(E76,Languages!$A:$D,1,TRUE)=E76,VLOOKUP(E76,Languages!$A:$D,Summary!$C$7,TRUE),NA()),"")</f>
        <v>Haavoittuvuuksien tunnistamisen tueksi on tunnistettu soveltuvia tietolähteitä. Tasolla 1 tämän ei tarvitse olla systemaattista ja säännöllistä.</v>
      </c>
      <c r="G76" s="802"/>
      <c r="H76" s="1062">
        <f>_xlfn.IFNA(VLOOKUP(E76,Data!C:I,6,FALSE),"")</f>
        <v>0</v>
      </c>
      <c r="I76" s="1038">
        <f>_xlfn.IFNA(VLOOKUP($E76,Table26[],3,FALSE),"")</f>
        <v>0</v>
      </c>
      <c r="J76" s="1038">
        <f>_xlfn.IFNA(VLOOKUP($E76,Table26[],4,FALSE),"")</f>
        <v>0</v>
      </c>
      <c r="K76" s="1038">
        <f>_xlfn.IFNA(VLOOKUP($E76,Table26[],5,FALSE),"")</f>
        <v>0</v>
      </c>
      <c r="L76" s="1039">
        <f>_xlfn.IFNA(VLOOKUP($E76,Table26[],6,FALSE),"")</f>
        <v>0</v>
      </c>
      <c r="M76" s="1016"/>
      <c r="N76" s="251"/>
    </row>
    <row r="77" spans="1:14" ht="70.8" customHeight="1" thickBot="1" x14ac:dyDescent="0.3">
      <c r="A77" s="262"/>
      <c r="B77" s="1288"/>
      <c r="C77" s="965">
        <v>53</v>
      </c>
      <c r="D77" s="814">
        <f>_xlfn.IFNA(VLOOKUP(E77,Data!C:I,3,FALSE),"")</f>
        <v>1</v>
      </c>
      <c r="E77" s="914" t="s">
        <v>174</v>
      </c>
      <c r="F77" s="803" t="str">
        <f>_xlfn.IFNA(IF(VLOOKUP(E77,Languages!$A:$D,1,TRUE)=E77,VLOOKUP(E77,Languages!$A:$D,Summary!$C$7,TRUE),NA()),"")</f>
        <v>Haavoittuvuustietoa kerätään ja sitä tulkitaan toimintoa varten. Tasolla 1 tämän ei tarvitse olla systemaattista ja säännöllistä.</v>
      </c>
      <c r="G77" s="802"/>
      <c r="H77" s="1062">
        <f>_xlfn.IFNA(VLOOKUP(E77,Data!C:I,6,FALSE),"")</f>
        <v>0</v>
      </c>
      <c r="I77" s="1038">
        <f>_xlfn.IFNA(VLOOKUP($E77,Table26[],3,FALSE),"")</f>
        <v>0</v>
      </c>
      <c r="J77" s="1038">
        <f>_xlfn.IFNA(VLOOKUP($E77,Table26[],4,FALSE),"")</f>
        <v>0</v>
      </c>
      <c r="K77" s="1038">
        <f>_xlfn.IFNA(VLOOKUP($E77,Table26[],5,FALSE),"")</f>
        <v>0</v>
      </c>
      <c r="L77" s="1039">
        <f>_xlfn.IFNA(VLOOKUP($E77,Table26[],6,FALSE),"")</f>
        <v>0</v>
      </c>
      <c r="M77" s="1016"/>
      <c r="N77" s="251"/>
    </row>
    <row r="78" spans="1:14" ht="70.8" customHeight="1" thickBot="1" x14ac:dyDescent="0.3">
      <c r="A78" s="262"/>
      <c r="B78" s="1288"/>
      <c r="C78" s="965">
        <v>54</v>
      </c>
      <c r="D78" s="814">
        <f>_xlfn.IFNA(VLOOKUP(E78,Data!C:I,3,FALSE),"")</f>
        <v>1</v>
      </c>
      <c r="E78" s="914" t="s">
        <v>175</v>
      </c>
      <c r="F78" s="803" t="str">
        <f>_xlfn.IFNA(IF(VLOOKUP(E78,Languages!$A:$D,1,TRUE)=E78,VLOOKUP(E78,Languages!$A:$D,Summary!$C$7,TRUE),NA()),"")</f>
        <v>Haavoittuvuusarviointeja suoritetaan. Tasolla 1 tämän ei tarvitse olla systemaattista ja säännöllistä.</v>
      </c>
      <c r="G78" s="802"/>
      <c r="H78" s="1062">
        <f>_xlfn.IFNA(VLOOKUP(E78,Data!C:I,6,FALSE),"")</f>
        <v>0</v>
      </c>
      <c r="I78" s="1038">
        <f>_xlfn.IFNA(VLOOKUP($E78,Table26[],3,FALSE),"")</f>
        <v>0</v>
      </c>
      <c r="J78" s="1038">
        <f>_xlfn.IFNA(VLOOKUP($E78,Table26[],4,FALSE),"")</f>
        <v>0</v>
      </c>
      <c r="K78" s="1038">
        <f>_xlfn.IFNA(VLOOKUP($E78,Table26[],5,FALSE),"")</f>
        <v>0</v>
      </c>
      <c r="L78" s="1039">
        <f>_xlfn.IFNA(VLOOKUP($E78,Table26[],6,FALSE),"")</f>
        <v>0</v>
      </c>
      <c r="M78" s="1016"/>
      <c r="N78" s="251"/>
    </row>
    <row r="79" spans="1:14" ht="70.8" customHeight="1" thickBot="1" x14ac:dyDescent="0.3">
      <c r="A79" s="262"/>
      <c r="B79" s="1288"/>
      <c r="C79" s="965">
        <v>55</v>
      </c>
      <c r="D79" s="814">
        <f>_xlfn.IFNA(VLOOKUP(E79,Data!C:I,3,FALSE),"")</f>
        <v>1</v>
      </c>
      <c r="E79" s="914" t="s">
        <v>176</v>
      </c>
      <c r="F79" s="803" t="str">
        <f>_xlfn.IFNA(IF(VLOOKUP(E79,Languages!$A:$D,1,TRUE)=E79,VLOOKUP(E79,Languages!$A:$D,Summary!$C$7,TRUE),NA()),"")</f>
        <v>Toiminnon kannalta olennaisiin haavoittuvuuksiin puututaan (esimerkiksi lisäämällä valvontaa tai asentamalla korjauspäivityksiä). Tasolla 1 tämän ei tarvitse olla systemaattista ja säännöllistä.</v>
      </c>
      <c r="G79" s="802"/>
      <c r="H79" s="1062">
        <f>_xlfn.IFNA(VLOOKUP(E79,Data!C:I,6,FALSE),"")</f>
        <v>0</v>
      </c>
      <c r="I79" s="1038">
        <f>_xlfn.IFNA(VLOOKUP($E79,Table26[],3,FALSE),"")</f>
        <v>0</v>
      </c>
      <c r="J79" s="1038">
        <f>_xlfn.IFNA(VLOOKUP($E79,Table26[],4,FALSE),"")</f>
        <v>0</v>
      </c>
      <c r="K79" s="1038">
        <f>_xlfn.IFNA(VLOOKUP($E79,Table26[],5,FALSE),"")</f>
        <v>0</v>
      </c>
      <c r="L79" s="1039">
        <f>_xlfn.IFNA(VLOOKUP($E79,Table26[],6,FALSE),"")</f>
        <v>0</v>
      </c>
      <c r="M79" s="1016"/>
      <c r="N79" s="251"/>
    </row>
    <row r="80" spans="1:14" ht="70.8" customHeight="1" thickBot="1" x14ac:dyDescent="0.3">
      <c r="A80" s="262"/>
      <c r="B80" s="1288"/>
      <c r="C80" s="965">
        <v>56</v>
      </c>
      <c r="D80" s="814">
        <f>_xlfn.IFNA(VLOOKUP(E80,Data!C:I,3,FALSE),"")</f>
        <v>1</v>
      </c>
      <c r="E80" s="914" t="s">
        <v>187</v>
      </c>
      <c r="F80" s="803" t="str">
        <f>_xlfn.IFNA(IF(VLOOKUP(E80,Languages!$A:$D,1,TRUE)=E80,VLOOKUP(E80,Languages!$A:$D,Summary!$C$7,TRUE),NA()),"")</f>
        <v>Uhkien tunnistamisen tueksi on tunnistettu soveltuvia tietolähteitä. Tasolla 1 tämän ei tarvitse olla systemaattista ja säännöllistä.</v>
      </c>
      <c r="G80" s="802"/>
      <c r="H80" s="1062">
        <f>_xlfn.IFNA(VLOOKUP(E80,Data!C:I,6,FALSE),"")</f>
        <v>0</v>
      </c>
      <c r="I80" s="1038">
        <f>_xlfn.IFNA(VLOOKUP($E80,Table26[],3,FALSE),"")</f>
        <v>0</v>
      </c>
      <c r="J80" s="1038">
        <f>_xlfn.IFNA(VLOOKUP($E80,Table26[],4,FALSE),"")</f>
        <v>0</v>
      </c>
      <c r="K80" s="1038">
        <f>_xlfn.IFNA(VLOOKUP($E80,Table26[],5,FALSE),"")</f>
        <v>0</v>
      </c>
      <c r="L80" s="1039">
        <f>_xlfn.IFNA(VLOOKUP($E80,Table26[],6,FALSE),"")</f>
        <v>0</v>
      </c>
      <c r="M80" s="1016"/>
      <c r="N80" s="251"/>
    </row>
    <row r="81" spans="1:14" ht="70.8" customHeight="1" thickBot="1" x14ac:dyDescent="0.3">
      <c r="A81" s="262"/>
      <c r="B81" s="1288"/>
      <c r="C81" s="965">
        <v>57</v>
      </c>
      <c r="D81" s="814">
        <f>_xlfn.IFNA(VLOOKUP(E81,Data!C:I,3,FALSE),"")</f>
        <v>1</v>
      </c>
      <c r="E81" s="914" t="s">
        <v>188</v>
      </c>
      <c r="F81" s="803" t="str">
        <f>_xlfn.IFNA(IF(VLOOKUP(E81,Languages!$A:$D,1,TRUE)=E81,VLOOKUP(E81,Languages!$A:$D,Summary!$C$7,TRUE),NA()),"")</f>
        <v>Kyberuhkatietoa kerätään ja sitä tulkitaan toimintoa varten vähintäänkin tapauskohtaisesti (ad hoc). Tasolla 1 tämän ei tarvitse olla systemaattista ja säännöllistä.</v>
      </c>
      <c r="G81" s="802"/>
      <c r="H81" s="1062">
        <f>_xlfn.IFNA(VLOOKUP(E81,Data!C:I,6,FALSE),"")</f>
        <v>0</v>
      </c>
      <c r="I81" s="1038">
        <f>_xlfn.IFNA(VLOOKUP($E81,Table26[],3,FALSE),"")</f>
        <v>0</v>
      </c>
      <c r="J81" s="1038">
        <f>_xlfn.IFNA(VLOOKUP($E81,Table26[],4,FALSE),"")</f>
        <v>0</v>
      </c>
      <c r="K81" s="1038">
        <f>_xlfn.IFNA(VLOOKUP($E81,Table26[],5,FALSE),"")</f>
        <v>0</v>
      </c>
      <c r="L81" s="1039">
        <f>_xlfn.IFNA(VLOOKUP($E81,Table26[],6,FALSE),"")</f>
        <v>0</v>
      </c>
      <c r="M81" s="1016"/>
      <c r="N81" s="251"/>
    </row>
    <row r="82" spans="1:14" ht="70.8" customHeight="1" thickBot="1" x14ac:dyDescent="0.3">
      <c r="A82" s="262"/>
      <c r="B82" s="1288"/>
      <c r="C82" s="965">
        <v>58</v>
      </c>
      <c r="D82" s="814">
        <f>_xlfn.IFNA(VLOOKUP(E82,Data!C:I,3,FALSE),"")</f>
        <v>1</v>
      </c>
      <c r="E82" s="914" t="s">
        <v>189</v>
      </c>
      <c r="F82" s="803" t="str">
        <f>_xlfn.IFNA(IF(VLOOKUP(E82,Languages!$A:$D,1,TRUE)=E82,VLOOKUP(E82,Languages!$A:$D,Summary!$C$7,TRUE),NA()),"")</f>
        <v xml:space="preserve">Toimintoon kohdistuvat uhkatoimijoiden tavoitteet on tunnistettu ainakin tapauskohtaisesti. Tasolla 1 tämän ei tarvitse olla systemaattista ja säännöllistä. </v>
      </c>
      <c r="G82" s="802"/>
      <c r="H82" s="1062">
        <f>_xlfn.IFNA(VLOOKUP(E82,Data!C:I,6,FALSE),"")</f>
        <v>0</v>
      </c>
      <c r="I82" s="1038">
        <f>_xlfn.IFNA(VLOOKUP($E82,Table26[],3,FALSE),"")</f>
        <v>0</v>
      </c>
      <c r="J82" s="1038">
        <f>_xlfn.IFNA(VLOOKUP($E82,Table26[],4,FALSE),"")</f>
        <v>0</v>
      </c>
      <c r="K82" s="1038">
        <f>_xlfn.IFNA(VLOOKUP($E82,Table26[],5,FALSE),"")</f>
        <v>0</v>
      </c>
      <c r="L82" s="1039">
        <f>_xlfn.IFNA(VLOOKUP($E82,Table26[],6,FALSE),"")</f>
        <v>0</v>
      </c>
      <c r="M82" s="1016"/>
      <c r="N82" s="251"/>
    </row>
    <row r="83" spans="1:14" ht="70.8" customHeight="1" thickBot="1" x14ac:dyDescent="0.3">
      <c r="A83" s="262"/>
      <c r="B83" s="1288"/>
      <c r="C83" s="965">
        <v>59</v>
      </c>
      <c r="D83" s="814">
        <f>_xlfn.IFNA(VLOOKUP(E83,Data!C:I,3,FALSE),"")</f>
        <v>1</v>
      </c>
      <c r="E83" s="914" t="s">
        <v>190</v>
      </c>
      <c r="F83" s="803" t="str">
        <f>_xlfn.IFNA(IF(VLOOKUP(E83,Languages!$A:$D,1,TRUE)=E83,VLOOKUP(E83,Languages!$A:$D,Summary!$C$7,TRUE),NA()),"")</f>
        <v>Toiminnon kannalta olennaisiin uhkiin puututaan (esimerkiksi lisäämällä valvontaa tai seuraamalla uhkien kehitystä). Tasolla 1 tämän ei tarvitse olla systemaattista ja säännöllistä.</v>
      </c>
      <c r="G83" s="802"/>
      <c r="H83" s="1062">
        <f>_xlfn.IFNA(VLOOKUP(E83,Data!C:I,6,FALSE),"")</f>
        <v>0</v>
      </c>
      <c r="I83" s="1038">
        <f>_xlfn.IFNA(VLOOKUP($E83,Table26[],3,FALSE),"")</f>
        <v>0</v>
      </c>
      <c r="J83" s="1038">
        <f>_xlfn.IFNA(VLOOKUP($E83,Table26[],4,FALSE),"")</f>
        <v>0</v>
      </c>
      <c r="K83" s="1038">
        <f>_xlfn.IFNA(VLOOKUP($E83,Table26[],5,FALSE),"")</f>
        <v>0</v>
      </c>
      <c r="L83" s="1039">
        <f>_xlfn.IFNA(VLOOKUP($E83,Table26[],6,FALSE),"")</f>
        <v>0</v>
      </c>
      <c r="M83" s="1016"/>
      <c r="N83" s="251"/>
    </row>
    <row r="84" spans="1:14" ht="70.8" customHeight="1" thickBot="1" x14ac:dyDescent="0.3">
      <c r="A84" s="262"/>
      <c r="B84" s="1288"/>
      <c r="C84" s="965">
        <v>60</v>
      </c>
      <c r="D84" s="814">
        <f>_xlfn.IFNA(VLOOKUP(E84,Data!C:I,3,FALSE),"")</f>
        <v>1</v>
      </c>
      <c r="E84" s="914" t="s">
        <v>272</v>
      </c>
      <c r="F84" s="803" t="str">
        <f>_xlfn.IFNA(IF(VLOOKUP(E84,Languages!$A:$D,1,TRUE)=E84,VLOOKUP(E84,Languages!$A:$D,Summary!$C$7,TRUE),NA()),"")</f>
        <v>Erilaisia tarkastuksia (esimerkiksi taustojen tarkistuksia, huumetestejä) suoritetaan uusia työntekijöitä palkatessa. Tasolla 1 tämän ei tarvitse olla systemaattista ja säännöllistä.</v>
      </c>
      <c r="G84" s="802"/>
      <c r="H84" s="1062">
        <f>_xlfn.IFNA(VLOOKUP(E84,Data!C:I,6,FALSE),"")</f>
        <v>0</v>
      </c>
      <c r="I84" s="1038">
        <f>_xlfn.IFNA(VLOOKUP($E84,Table26[],3,FALSE),"")</f>
        <v>0</v>
      </c>
      <c r="J84" s="1038">
        <f>_xlfn.IFNA(VLOOKUP($E84,Table26[],4,FALSE),"")</f>
        <v>0</v>
      </c>
      <c r="K84" s="1038">
        <f>_xlfn.IFNA(VLOOKUP($E84,Table26[],5,FALSE),"")</f>
        <v>0</v>
      </c>
      <c r="L84" s="1039">
        <f>_xlfn.IFNA(VLOOKUP($E84,Table26[],6,FALSE),"")</f>
        <v>0</v>
      </c>
      <c r="M84" s="1016"/>
      <c r="N84" s="251"/>
    </row>
    <row r="85" spans="1:14" ht="70.8" customHeight="1" thickBot="1" x14ac:dyDescent="0.3">
      <c r="A85" s="262"/>
      <c r="B85" s="1288"/>
      <c r="C85" s="965">
        <v>61</v>
      </c>
      <c r="D85" s="814">
        <f>_xlfn.IFNA(VLOOKUP(E85,Data!C:I,3,FALSE),"")</f>
        <v>1</v>
      </c>
      <c r="E85" s="914" t="s">
        <v>273</v>
      </c>
      <c r="F85" s="803" t="str">
        <f>_xlfn.IFNA(IF(VLOOKUP(E85,Languages!$A:$D,1,TRUE)=E85,VLOOKUP(E85,Languages!$A:$D,Summary!$C$7,TRUE),NA()),"")</f>
        <v>Työsuhteen päättymiseen liittyvissä menettelyissä huomioidaan kyberturvallisuus. Tasolla 1 tämän ei tarvitse olla systemaattista ja säännöllistä.</v>
      </c>
      <c r="G85" s="802"/>
      <c r="H85" s="1062">
        <f>_xlfn.IFNA(VLOOKUP(E85,Data!C:I,6,FALSE),"")</f>
        <v>0</v>
      </c>
      <c r="I85" s="1038">
        <f>_xlfn.IFNA(VLOOKUP($E85,Table26[],3,FALSE),"")</f>
        <v>0</v>
      </c>
      <c r="J85" s="1038">
        <f>_xlfn.IFNA(VLOOKUP($E85,Table26[],4,FALSE),"")</f>
        <v>0</v>
      </c>
      <c r="K85" s="1038">
        <f>_xlfn.IFNA(VLOOKUP($E85,Table26[],5,FALSE),"")</f>
        <v>0</v>
      </c>
      <c r="L85" s="1039">
        <f>_xlfn.IFNA(VLOOKUP($E85,Table26[],6,FALSE),"")</f>
        <v>0</v>
      </c>
      <c r="M85" s="1016"/>
      <c r="N85" s="251"/>
    </row>
    <row r="86" spans="1:14" ht="70.8" customHeight="1" thickBot="1" x14ac:dyDescent="0.3">
      <c r="A86" s="262"/>
      <c r="B86" s="1288"/>
      <c r="C86" s="965">
        <v>62</v>
      </c>
      <c r="D86" s="814">
        <f>_xlfn.IFNA(VLOOKUP(E86,Data!C:I,3,FALSE),"")</f>
        <v>1</v>
      </c>
      <c r="E86" s="914" t="s">
        <v>278</v>
      </c>
      <c r="F86" s="803" t="str">
        <f>_xlfn.IFNA(IF(VLOOKUP(E86,Languages!$A:$D,1,TRUE)=E86,VLOOKUP(E86,Languages!$A:$D,Summary!$C$7,TRUE),NA()),"")</f>
        <v>Henkilöstön kyberturvallisuustietoisuutta kohotetaan erilaisin toimin. Tasolla 1 tämän ei tarvitse olla systemaattista ja säännöllistä.</v>
      </c>
      <c r="G86" s="802"/>
      <c r="H86" s="1062">
        <f>_xlfn.IFNA(VLOOKUP(E86,Data!C:I,6,FALSE),"")</f>
        <v>0</v>
      </c>
      <c r="I86" s="1038">
        <f>_xlfn.IFNA(VLOOKUP($E86,Table26[],3,FALSE),"")</f>
        <v>0</v>
      </c>
      <c r="J86" s="1038">
        <f>_xlfn.IFNA(VLOOKUP($E86,Table26[],4,FALSE),"")</f>
        <v>0</v>
      </c>
      <c r="K86" s="1038">
        <f>_xlfn.IFNA(VLOOKUP($E86,Table26[],5,FALSE),"")</f>
        <v>0</v>
      </c>
      <c r="L86" s="1039">
        <f>_xlfn.IFNA(VLOOKUP($E86,Table26[],6,FALSE),"")</f>
        <v>0</v>
      </c>
      <c r="M86" s="1016"/>
      <c r="N86" s="251"/>
    </row>
    <row r="87" spans="1:14" ht="70.8" customHeight="1" thickBot="1" x14ac:dyDescent="0.3">
      <c r="A87" s="262"/>
      <c r="B87" s="1288"/>
      <c r="C87" s="965">
        <v>63</v>
      </c>
      <c r="D87" s="814">
        <f>_xlfn.IFNA(VLOOKUP(E87,Data!C:I,3,FALSE),"")</f>
        <v>1</v>
      </c>
      <c r="E87" s="914" t="s">
        <v>284</v>
      </c>
      <c r="F87" s="803" t="str">
        <f>_xlfn.IFNA(IF(VLOOKUP(E87,Languages!$A:$D,1,TRUE)=E87,VLOOKUP(E87,Languages!$A:$D,Summary!$C$7,TRUE),NA()),"")</f>
        <v>Toiminnon kyberturvallisuuteen liittyvät vastuut on tunnistettu. Tasolla 1 tämän ei tarvitse olla systemaattista ja säännöllistä.</v>
      </c>
      <c r="G87" s="802"/>
      <c r="H87" s="1062">
        <f>_xlfn.IFNA(VLOOKUP(E87,Data!C:I,6,FALSE),"")</f>
        <v>0</v>
      </c>
      <c r="I87" s="1038">
        <f>_xlfn.IFNA(VLOOKUP($E87,Table26[],3,FALSE),"")</f>
        <v>0</v>
      </c>
      <c r="J87" s="1038">
        <f>_xlfn.IFNA(VLOOKUP($E87,Table26[],4,FALSE),"")</f>
        <v>0</v>
      </c>
      <c r="K87" s="1038">
        <f>_xlfn.IFNA(VLOOKUP($E87,Table26[],5,FALSE),"")</f>
        <v>0</v>
      </c>
      <c r="L87" s="1039">
        <f>_xlfn.IFNA(VLOOKUP($E87,Table26[],6,FALSE),"")</f>
        <v>0</v>
      </c>
      <c r="M87" s="1016"/>
      <c r="N87" s="251"/>
    </row>
    <row r="88" spans="1:14" ht="70.8" customHeight="1" thickBot="1" x14ac:dyDescent="0.3">
      <c r="A88" s="262"/>
      <c r="B88" s="1288"/>
      <c r="C88" s="965">
        <v>64</v>
      </c>
      <c r="D88" s="814">
        <f>_xlfn.IFNA(VLOOKUP(E88,Data!C:I,3,FALSE),"")</f>
        <v>1</v>
      </c>
      <c r="E88" s="914" t="s">
        <v>285</v>
      </c>
      <c r="F88" s="803" t="str">
        <f>_xlfn.IFNA(IF(VLOOKUP(E88,Languages!$A:$D,1,TRUE)=E88,VLOOKUP(E88,Languages!$A:$D,Summary!$C$7,TRUE),NA()),"")</f>
        <v>Kyberturvallisuuteen liittyvät vastuut on osoitettu nimetyille henkilöille. Tasolla 1 tämän ei tarvitse olla systemaattista ja säännöllistä.</v>
      </c>
      <c r="G88" s="802"/>
      <c r="H88" s="1062">
        <f>_xlfn.IFNA(VLOOKUP(E88,Data!C:I,6,FALSE),"")</f>
        <v>0</v>
      </c>
      <c r="I88" s="1038">
        <f>_xlfn.IFNA(VLOOKUP($E88,Table26[],3,FALSE),"")</f>
        <v>0</v>
      </c>
      <c r="J88" s="1038">
        <f>_xlfn.IFNA(VLOOKUP($E88,Table26[],4,FALSE),"")</f>
        <v>0</v>
      </c>
      <c r="K88" s="1038">
        <f>_xlfn.IFNA(VLOOKUP($E88,Table26[],5,FALSE),"")</f>
        <v>0</v>
      </c>
      <c r="L88" s="1039">
        <f>_xlfn.IFNA(VLOOKUP($E88,Table26[],6,FALSE),"")</f>
        <v>0</v>
      </c>
      <c r="M88" s="1016"/>
      <c r="N88" s="251"/>
    </row>
    <row r="89" spans="1:14" ht="70.8" customHeight="1" thickBot="1" x14ac:dyDescent="0.3">
      <c r="A89" s="262"/>
      <c r="B89" s="1288"/>
      <c r="C89" s="965">
        <v>65</v>
      </c>
      <c r="D89" s="814">
        <f>_xlfn.IFNA(VLOOKUP(E89,Data!C:I,3,FALSE),"")</f>
        <v>1</v>
      </c>
      <c r="E89" s="914" t="s">
        <v>290</v>
      </c>
      <c r="F89" s="803" t="str">
        <f>_xlfn.IFNA(IF(VLOOKUP(E89,Languages!$A:$D,1,TRUE)=E89,VLOOKUP(E89,Languages!$A:$D,Summary!$C$7,TRUE),NA()),"")</f>
        <v>Kyberturvallisuuskoulutusta on saatavana sellaisille työntekijöille, joille on osoitettu kyberturvallisuuteen liittyviä vastuita. Tasolla 1 tämän ei tarvitse olla systemaattista ja säännöllistä.</v>
      </c>
      <c r="G89" s="802"/>
      <c r="H89" s="1062">
        <f>_xlfn.IFNA(VLOOKUP(E89,Data!C:I,6,FALSE),"")</f>
        <v>0</v>
      </c>
      <c r="I89" s="1038">
        <f>_xlfn.IFNA(VLOOKUP($E89,Table26[],3,FALSE),"")</f>
        <v>0</v>
      </c>
      <c r="J89" s="1038">
        <f>_xlfn.IFNA(VLOOKUP($E89,Table26[],4,FALSE),"")</f>
        <v>0</v>
      </c>
      <c r="K89" s="1038">
        <f>_xlfn.IFNA(VLOOKUP($E89,Table26[],5,FALSE),"")</f>
        <v>0</v>
      </c>
      <c r="L89" s="1039">
        <f>_xlfn.IFNA(VLOOKUP($E89,Table26[],6,FALSE),"")</f>
        <v>0</v>
      </c>
      <c r="M89" s="1016"/>
      <c r="N89" s="251"/>
    </row>
    <row r="90" spans="1:14" ht="70.8" customHeight="1" thickBot="1" x14ac:dyDescent="0.3">
      <c r="A90" s="262"/>
      <c r="B90" s="1288"/>
      <c r="C90" s="965">
        <v>66</v>
      </c>
      <c r="D90" s="917">
        <f>_xlfn.IFNA(VLOOKUP(E90,Data!C:I,3,FALSE),"")</f>
        <v>1</v>
      </c>
      <c r="E90" s="932" t="s">
        <v>291</v>
      </c>
      <c r="F90" s="918" t="str">
        <f>_xlfn.IFNA(IF(VLOOKUP(E90,Languages!$A:$D,1,TRUE)=E90,VLOOKUP(E90,Languages!$A:$D,Summary!$C$7,TRUE),NA()),"")</f>
        <v>Kyberturvallisuuteen liittyvien tietojen, taitojen ja kykyjen vaatimukset ja niissä mahdollisesti ilmenevät puutteet on tunnistettu sekä nykyiset että tulevat tarpeet huomioiden. Tasolla 1 tämän ei tarvitse olla systemaattista ja säännöllistä.</v>
      </c>
      <c r="G90" s="919"/>
      <c r="H90" s="1063">
        <f>_xlfn.IFNA(VLOOKUP(E90,Data!C:I,6,FALSE),"")</f>
        <v>0</v>
      </c>
      <c r="I90" s="1040">
        <f>_xlfn.IFNA(VLOOKUP($E90,Table26[],3,FALSE),"")</f>
        <v>0</v>
      </c>
      <c r="J90" s="1040">
        <f>_xlfn.IFNA(VLOOKUP($E90,Table26[],4,FALSE),"")</f>
        <v>0</v>
      </c>
      <c r="K90" s="1040">
        <f>_xlfn.IFNA(VLOOKUP($E90,Table26[],5,FALSE),"")</f>
        <v>0</v>
      </c>
      <c r="L90" s="1041">
        <f>_xlfn.IFNA(VLOOKUP($E90,Table26[],6,FALSE),"")</f>
        <v>0</v>
      </c>
      <c r="M90" s="1016"/>
      <c r="N90" s="251"/>
    </row>
    <row r="91" spans="1:14" x14ac:dyDescent="0.25">
      <c r="A91" s="262"/>
      <c r="B91" s="1026"/>
      <c r="C91" s="534"/>
      <c r="D91" s="1007"/>
      <c r="E91" s="534"/>
      <c r="F91" s="1007"/>
      <c r="G91" s="1008"/>
      <c r="H91" s="1179"/>
      <c r="I91" s="1009"/>
      <c r="J91" s="1009"/>
      <c r="K91" s="1009"/>
      <c r="L91" s="1009"/>
      <c r="M91" s="1027"/>
      <c r="N91" s="279"/>
    </row>
    <row r="92" spans="1:14" ht="14.4" thickBot="1" x14ac:dyDescent="0.3">
      <c r="A92" s="262"/>
      <c r="B92" s="1028"/>
      <c r="C92" s="1029"/>
      <c r="D92" s="1030"/>
      <c r="E92" s="1029"/>
      <c r="F92" s="1031"/>
      <c r="G92" s="1032"/>
      <c r="H92" s="1033"/>
      <c r="I92" s="1031"/>
      <c r="J92" s="1031"/>
      <c r="K92" s="1031"/>
      <c r="L92" s="1031"/>
      <c r="M92" s="1034"/>
      <c r="N92" s="279"/>
    </row>
    <row r="93" spans="1:14" x14ac:dyDescent="0.25">
      <c r="A93" s="262"/>
      <c r="B93" s="589"/>
      <c r="C93" s="589"/>
      <c r="D93" s="180"/>
      <c r="E93" s="180"/>
      <c r="F93" s="180"/>
      <c r="G93" s="277"/>
      <c r="H93" s="277"/>
      <c r="I93" s="280"/>
      <c r="J93" s="280"/>
      <c r="K93" s="280"/>
      <c r="L93" s="280"/>
      <c r="M93" s="589"/>
      <c r="N93" s="279"/>
    </row>
  </sheetData>
  <sheetProtection sheet="1" objects="1" scenarios="1" formatCells="0" formatColumns="0" formatRows="0" autoFilter="0"/>
  <autoFilter ref="C24:L90" xr:uid="{E117F733-E5B0-4EC8-9155-BD3FFB05F4E5}"/>
  <mergeCells count="8">
    <mergeCell ref="D17:L17"/>
    <mergeCell ref="B24:B90"/>
    <mergeCell ref="D6:L6"/>
    <mergeCell ref="D8:H11"/>
    <mergeCell ref="J8:K8"/>
    <mergeCell ref="J10:K11"/>
    <mergeCell ref="D13:L13"/>
    <mergeCell ref="D15:L15"/>
  </mergeCells>
  <conditionalFormatting sqref="G4:G5 G7 G12 G24:G93">
    <cfRule type="containsText" dxfId="140" priority="18" operator="containsText" text="0">
      <formula>NOT(ISERROR(SEARCH("0",G4)))</formula>
    </cfRule>
  </conditionalFormatting>
  <conditionalFormatting sqref="G1 G3">
    <cfRule type="containsText" dxfId="139" priority="15" operator="containsText" text="0">
      <formula>NOT(ISERROR(SEARCH("0",G1)))</formula>
    </cfRule>
  </conditionalFormatting>
  <conditionalFormatting sqref="G2">
    <cfRule type="containsText" dxfId="138" priority="14" operator="containsText" text="0">
      <formula>NOT(ISERROR(SEARCH("0",G2)))</formula>
    </cfRule>
  </conditionalFormatting>
  <conditionalFormatting sqref="G23">
    <cfRule type="containsText" dxfId="137" priority="12" operator="containsText" text="0">
      <formula>NOT(ISERROR(SEARCH("0",G23)))</formula>
    </cfRule>
  </conditionalFormatting>
  <conditionalFormatting sqref="G14">
    <cfRule type="containsText" dxfId="136" priority="11" operator="containsText" text="0">
      <formula>NOT(ISERROR(SEARCH("0",G14)))</formula>
    </cfRule>
  </conditionalFormatting>
  <conditionalFormatting sqref="G16">
    <cfRule type="containsText" dxfId="135" priority="9" operator="containsText" text="0">
      <formula>NOT(ISERROR(SEARCH("0",G16)))</formula>
    </cfRule>
  </conditionalFormatting>
  <conditionalFormatting sqref="G22">
    <cfRule type="containsText" dxfId="134" priority="7" operator="containsText" text="0">
      <formula>NOT(ISERROR(SEARCH("0",G22)))</formula>
    </cfRule>
  </conditionalFormatting>
  <conditionalFormatting sqref="H25:H90">
    <cfRule type="cellIs" dxfId="133" priority="1" operator="equal">
      <formula>4</formula>
    </cfRule>
    <cfRule type="cellIs" dxfId="132" priority="2" operator="equal">
      <formula>3</formula>
    </cfRule>
    <cfRule type="cellIs" dxfId="131" priority="3" operator="equal">
      <formula>2</formula>
    </cfRule>
    <cfRule type="cellIs" dxfId="130" priority="4" operator="equal">
      <formula>1</formula>
    </cfRule>
    <cfRule type="cellIs" dxfId="129" priority="5" operator="equal">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6" id="{4A2F200E-D2B5-4690-BE09-E6616473B83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G22</xm:sqref>
        </x14:conditionalFormatting>
        <x14:conditionalFormatting xmlns:xm="http://schemas.microsoft.com/office/excel/2006/main">
          <x14:cfRule type="iconSet" priority="16" id="{9EAF0517-D3D2-48B2-A28A-3E9EDE21346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G3 G1</xm:sqref>
        </x14:conditionalFormatting>
        <x14:conditionalFormatting xmlns:xm="http://schemas.microsoft.com/office/excel/2006/main">
          <x14:cfRule type="iconSet" priority="17" id="{E491C3F7-453C-4EAA-AFF1-37EB4079308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G2</xm:sqref>
        </x14:conditionalFormatting>
        <x14:conditionalFormatting xmlns:xm="http://schemas.microsoft.com/office/excel/2006/main">
          <x14:cfRule type="iconSet" priority="13" id="{2506E5AB-72EC-4A2C-931B-06FAD320BC7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G23</xm:sqref>
        </x14:conditionalFormatting>
        <x14:conditionalFormatting xmlns:xm="http://schemas.microsoft.com/office/excel/2006/main">
          <x14:cfRule type="iconSet" priority="10" id="{06E7A0AD-2A7B-4A57-93D6-C04C39E0E7B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G14</xm:sqref>
        </x14:conditionalFormatting>
        <x14:conditionalFormatting xmlns:xm="http://schemas.microsoft.com/office/excel/2006/main">
          <x14:cfRule type="iconSet" priority="8" id="{C20BD51B-213E-4FA1-AF58-F56E40AF367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G16</xm:sqref>
        </x14:conditionalFormatting>
        <x14:conditionalFormatting xmlns:xm="http://schemas.microsoft.com/office/excel/2006/main">
          <x14:cfRule type="iconSet" priority="605" id="{71E1463C-829B-449F-9000-BBF722D0EFC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G4:G5 G7 G12 G24:G93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F0EC5-6325-48B2-B79A-1473D80F369C}">
  <sheetPr codeName="Sheet28">
    <tabColor rgb="FFA66BD3"/>
  </sheetPr>
  <dimension ref="A1:M50"/>
  <sheetViews>
    <sheetView zoomScale="80" zoomScaleNormal="80" workbookViewId="0"/>
  </sheetViews>
  <sheetFormatPr defaultRowHeight="13.8" x14ac:dyDescent="0.25"/>
  <cols>
    <col min="1" max="1" width="2.453125" customWidth="1"/>
    <col min="2" max="2" width="3.26953125" customWidth="1"/>
    <col min="3" max="3" width="8.54296875" customWidth="1"/>
    <col min="4" max="4" width="20.90625" customWidth="1"/>
    <col min="5" max="5" width="67.7265625" customWidth="1"/>
    <col min="6" max="6" width="26.6328125" customWidth="1"/>
    <col min="7" max="7" width="13.90625" style="358" customWidth="1"/>
    <col min="8" max="8" width="15.1796875" customWidth="1"/>
    <col min="9" max="9" width="22.7265625" customWidth="1"/>
    <col min="10" max="10" width="22.1796875" customWidth="1"/>
    <col min="11" max="11" width="29.26953125" customWidth="1"/>
    <col min="13" max="13" width="3.1796875" customWidth="1"/>
  </cols>
  <sheetData>
    <row r="1" spans="1:13" x14ac:dyDescent="0.25">
      <c r="A1" s="134"/>
      <c r="B1" s="134"/>
      <c r="C1" s="134"/>
      <c r="D1" s="134"/>
      <c r="E1" s="134"/>
      <c r="F1" s="250"/>
      <c r="G1" s="250"/>
      <c r="H1" s="249"/>
      <c r="I1" s="249"/>
      <c r="J1" s="249"/>
      <c r="K1" s="249"/>
      <c r="L1" s="134"/>
      <c r="M1" s="134"/>
    </row>
    <row r="2" spans="1:13" x14ac:dyDescent="0.25">
      <c r="A2" s="251"/>
      <c r="B2" s="511"/>
      <c r="C2" s="749"/>
      <c r="D2" s="750"/>
      <c r="E2" s="751"/>
      <c r="F2" s="752"/>
      <c r="G2" s="1049"/>
      <c r="H2" s="753"/>
      <c r="I2" s="753"/>
      <c r="J2" s="753"/>
      <c r="K2" s="753"/>
      <c r="L2" s="513"/>
      <c r="M2" s="251"/>
    </row>
    <row r="3" spans="1:13" x14ac:dyDescent="0.25">
      <c r="A3" s="251"/>
      <c r="B3" s="754"/>
      <c r="C3" s="755"/>
      <c r="D3" s="756"/>
      <c r="E3" s="757"/>
      <c r="F3" s="758"/>
      <c r="G3" s="1050"/>
      <c r="H3" s="760"/>
      <c r="I3" s="761" t="str">
        <f>IF(VLOOKUP("GEN-SEC",Languages!$A:$D,1,TRUE)="GEN-SEC",VLOOKUP("GEN-SEC",Languages!$A:$D,Summary!$C$7,TRUE),NA())</f>
        <v>Tiedon luokittelu</v>
      </c>
      <c r="J3" s="762"/>
      <c r="K3" s="759"/>
      <c r="L3" s="763"/>
      <c r="M3" s="251"/>
    </row>
    <row r="4" spans="1:13" ht="19.8" x14ac:dyDescent="0.3">
      <c r="A4" s="273"/>
      <c r="B4" s="764"/>
      <c r="C4" s="765" t="s">
        <v>3703</v>
      </c>
      <c r="D4" s="766"/>
      <c r="E4" s="767"/>
      <c r="F4" s="768"/>
      <c r="G4" s="1051"/>
      <c r="H4" s="770"/>
      <c r="I4" s="816"/>
      <c r="J4" s="771"/>
      <c r="K4" s="759"/>
      <c r="L4" s="763"/>
      <c r="M4" s="251"/>
    </row>
    <row r="5" spans="1:13" x14ac:dyDescent="0.25">
      <c r="A5" s="177"/>
      <c r="B5" s="772"/>
      <c r="C5" s="773"/>
      <c r="D5" s="774"/>
      <c r="E5" s="774"/>
      <c r="F5" s="770"/>
      <c r="G5" s="770"/>
      <c r="H5" s="534"/>
      <c r="I5" s="771"/>
      <c r="J5" s="771"/>
      <c r="K5" s="759"/>
      <c r="L5" s="763"/>
      <c r="M5" s="251"/>
    </row>
    <row r="6" spans="1:13" ht="94.2" customHeight="1" x14ac:dyDescent="0.25">
      <c r="A6" s="177"/>
      <c r="B6" s="772"/>
      <c r="C6" s="1289" t="s">
        <v>3696</v>
      </c>
      <c r="D6" s="1290"/>
      <c r="E6" s="1290"/>
      <c r="F6" s="1290"/>
      <c r="G6" s="1290"/>
      <c r="H6" s="1290"/>
      <c r="I6" s="1290"/>
      <c r="J6" s="1290"/>
      <c r="K6" s="1291"/>
      <c r="L6" s="763"/>
      <c r="M6" s="251"/>
    </row>
    <row r="7" spans="1:13" ht="14.4" x14ac:dyDescent="0.25">
      <c r="A7" s="177"/>
      <c r="B7" s="772"/>
      <c r="C7" s="775"/>
      <c r="D7" s="776"/>
      <c r="E7" s="777"/>
      <c r="F7" s="778"/>
      <c r="G7" s="1052"/>
      <c r="H7" s="780"/>
      <c r="I7" s="781" t="str">
        <f>IF(VLOOKUP("KM110",Languages!$A:$D,1,TRUE)="KM110",VLOOKUP("KM110",Languages!$A:$D,Summary!$C$7,TRUE),NA())</f>
        <v>Päivämäärä</v>
      </c>
      <c r="J7" s="782"/>
      <c r="K7" s="759"/>
      <c r="L7" s="763"/>
      <c r="M7" s="251"/>
    </row>
    <row r="8" spans="1:13" ht="14.4" customHeight="1" x14ac:dyDescent="0.25">
      <c r="A8" s="177"/>
      <c r="B8" s="772"/>
      <c r="C8" s="1309"/>
      <c r="D8" s="1310"/>
      <c r="E8" s="1310"/>
      <c r="F8" s="1310"/>
      <c r="G8" s="1311"/>
      <c r="H8" s="780"/>
      <c r="I8" s="1292"/>
      <c r="J8" s="1293"/>
      <c r="K8" s="759"/>
      <c r="L8" s="763"/>
      <c r="M8" s="251"/>
    </row>
    <row r="9" spans="1:13" ht="14.4" customHeight="1" x14ac:dyDescent="0.25">
      <c r="A9" s="177"/>
      <c r="B9" s="772"/>
      <c r="C9" s="1312"/>
      <c r="D9" s="1313"/>
      <c r="E9" s="1313"/>
      <c r="F9" s="1313"/>
      <c r="G9" s="1314"/>
      <c r="H9" s="780"/>
      <c r="I9" s="781" t="str">
        <f>IF(VLOOKUP("KM111",Languages!$A:$D,1,TRUE)="KM111",VLOOKUP("KM111",Languages!$A:$D,Summary!$C$7,TRUE),NA())</f>
        <v>Osallistujat</v>
      </c>
      <c r="J9" s="782"/>
      <c r="K9" s="759"/>
      <c r="L9" s="763"/>
      <c r="M9" s="251"/>
    </row>
    <row r="10" spans="1:13" ht="14.4" customHeight="1" x14ac:dyDescent="0.25">
      <c r="A10" s="177"/>
      <c r="B10" s="772"/>
      <c r="C10" s="1312"/>
      <c r="D10" s="1313"/>
      <c r="E10" s="1313"/>
      <c r="F10" s="1313"/>
      <c r="G10" s="1314"/>
      <c r="H10" s="780"/>
      <c r="I10" s="1294"/>
      <c r="J10" s="1295"/>
      <c r="K10" s="759"/>
      <c r="L10" s="763"/>
      <c r="M10" s="251"/>
    </row>
    <row r="11" spans="1:13" ht="14.4" customHeight="1" x14ac:dyDescent="0.25">
      <c r="A11" s="177"/>
      <c r="B11" s="772"/>
      <c r="C11" s="1315"/>
      <c r="D11" s="1316"/>
      <c r="E11" s="1316"/>
      <c r="F11" s="1316"/>
      <c r="G11" s="1317"/>
      <c r="H11" s="780"/>
      <c r="I11" s="1296"/>
      <c r="J11" s="1297"/>
      <c r="K11" s="759"/>
      <c r="L11" s="763"/>
      <c r="M11" s="251"/>
    </row>
    <row r="12" spans="1:13" x14ac:dyDescent="0.25">
      <c r="A12" s="165"/>
      <c r="B12" s="514"/>
      <c r="C12" s="783"/>
      <c r="D12" s="783"/>
      <c r="E12" s="783"/>
      <c r="F12" s="784"/>
      <c r="G12" s="1053"/>
      <c r="H12" s="784"/>
      <c r="I12" s="784"/>
      <c r="J12" s="784"/>
      <c r="K12" s="784"/>
      <c r="L12" s="763"/>
      <c r="M12" s="251"/>
    </row>
    <row r="13" spans="1:13" x14ac:dyDescent="0.25">
      <c r="A13" s="262"/>
      <c r="B13" s="785"/>
      <c r="C13" s="1298"/>
      <c r="D13" s="1298"/>
      <c r="E13" s="1298"/>
      <c r="F13" s="1298"/>
      <c r="G13" s="1298"/>
      <c r="H13" s="1298"/>
      <c r="I13" s="1298"/>
      <c r="J13" s="1298"/>
      <c r="K13" s="1298"/>
      <c r="L13" s="763"/>
      <c r="M13" s="251"/>
    </row>
    <row r="14" spans="1:13" ht="14.4" thickBot="1" x14ac:dyDescent="0.3">
      <c r="A14" s="165"/>
      <c r="B14" s="514"/>
      <c r="C14" s="786"/>
      <c r="D14" s="786"/>
      <c r="E14" s="786"/>
      <c r="F14" s="787"/>
      <c r="G14" s="1054"/>
      <c r="H14" s="787"/>
      <c r="I14" s="787"/>
      <c r="J14" s="787"/>
      <c r="K14" s="787"/>
      <c r="L14" s="763"/>
      <c r="M14" s="251"/>
    </row>
    <row r="15" spans="1:13" x14ac:dyDescent="0.25">
      <c r="A15" s="262"/>
      <c r="B15" s="785"/>
      <c r="C15" s="1299"/>
      <c r="D15" s="1299"/>
      <c r="E15" s="1299"/>
      <c r="F15" s="1299"/>
      <c r="G15" s="1299"/>
      <c r="H15" s="1299"/>
      <c r="I15" s="1299"/>
      <c r="J15" s="1299"/>
      <c r="K15" s="1299"/>
      <c r="L15" s="763"/>
      <c r="M15" s="251"/>
    </row>
    <row r="16" spans="1:13" x14ac:dyDescent="0.25">
      <c r="A16" s="165"/>
      <c r="B16" s="514"/>
      <c r="C16" s="783"/>
      <c r="D16" s="783"/>
      <c r="E16" s="783"/>
      <c r="F16" s="788"/>
      <c r="G16" s="1055"/>
      <c r="H16" s="788"/>
      <c r="I16" s="788"/>
      <c r="J16" s="788"/>
      <c r="K16" s="788"/>
      <c r="L16" s="763"/>
      <c r="M16" s="251"/>
    </row>
    <row r="17" spans="1:13" x14ac:dyDescent="0.25">
      <c r="A17" s="271"/>
      <c r="B17" s="789"/>
      <c r="C17" s="1298"/>
      <c r="D17" s="1298"/>
      <c r="E17" s="1298"/>
      <c r="F17" s="1298"/>
      <c r="G17" s="1298"/>
      <c r="H17" s="1298"/>
      <c r="I17" s="1298"/>
      <c r="J17" s="1298"/>
      <c r="K17" s="1298"/>
      <c r="L17" s="763"/>
      <c r="M17" s="251"/>
    </row>
    <row r="18" spans="1:13" ht="22.8" x14ac:dyDescent="0.25">
      <c r="A18" s="271"/>
      <c r="B18" s="789"/>
      <c r="C18" s="790"/>
      <c r="D18" s="790"/>
      <c r="E18" s="790"/>
      <c r="F18" s="790"/>
      <c r="G18" s="544" t="s">
        <v>1881</v>
      </c>
      <c r="H18" s="545" t="str">
        <f>Parameters!$B$18</f>
        <v xml:space="preserve">0 - Vastaus puuttuu </v>
      </c>
      <c r="I18" s="546" t="str">
        <f>Parameters!$B$19</f>
        <v>1 - Ei toteutettu tai ei tietoa</v>
      </c>
      <c r="J18" s="547" t="str">
        <f>Parameters!$B$20</f>
        <v>2 - Osittain toteutettu</v>
      </c>
      <c r="K18" s="548" t="str">
        <f>Parameters!$B$21</f>
        <v>3 - Enimmäkseen  toteutettu</v>
      </c>
      <c r="L18" s="549" t="str">
        <f>Parameters!$B$22</f>
        <v>4 - Täysin toteutettu</v>
      </c>
      <c r="M18" s="251"/>
    </row>
    <row r="19" spans="1:13" x14ac:dyDescent="0.25">
      <c r="A19" s="271"/>
      <c r="B19" s="791"/>
      <c r="C19" s="792"/>
      <c r="D19" s="792"/>
      <c r="E19" s="792"/>
      <c r="F19" s="792"/>
      <c r="G19" s="1056"/>
      <c r="H19" s="792"/>
      <c r="I19" s="792"/>
      <c r="J19" s="792"/>
      <c r="K19" s="792"/>
      <c r="L19" s="793"/>
      <c r="M19" s="251"/>
    </row>
    <row r="20" spans="1:13" ht="14.4" thickBot="1" x14ac:dyDescent="0.3">
      <c r="A20" s="271"/>
      <c r="B20" s="1010"/>
      <c r="C20" s="1010"/>
      <c r="D20" s="1010"/>
      <c r="E20" s="1010"/>
      <c r="F20" s="1010"/>
      <c r="G20" s="1057"/>
      <c r="H20" s="1010"/>
      <c r="I20" s="1010"/>
      <c r="J20" s="1010"/>
      <c r="K20" s="1010"/>
      <c r="L20" s="1011"/>
      <c r="M20" s="134"/>
    </row>
    <row r="21" spans="1:13" x14ac:dyDescent="0.25">
      <c r="A21" s="271"/>
      <c r="B21" s="1012"/>
      <c r="C21" s="1013"/>
      <c r="D21" s="1013"/>
      <c r="E21" s="1013"/>
      <c r="F21" s="1013"/>
      <c r="G21" s="1058"/>
      <c r="H21" s="1013"/>
      <c r="I21" s="1013"/>
      <c r="J21" s="1013"/>
      <c r="K21" s="1013"/>
      <c r="L21" s="1014"/>
      <c r="M21" s="251"/>
    </row>
    <row r="22" spans="1:13" x14ac:dyDescent="0.25">
      <c r="A22" s="165"/>
      <c r="B22" s="1015"/>
      <c r="C22" s="783"/>
      <c r="D22" s="783"/>
      <c r="E22" s="783"/>
      <c r="F22" s="784"/>
      <c r="G22" s="1053"/>
      <c r="H22" s="784"/>
      <c r="I22" s="784"/>
      <c r="J22" s="784"/>
      <c r="K22" s="784"/>
      <c r="L22" s="1016"/>
      <c r="M22" s="271"/>
    </row>
    <row r="23" spans="1:13" ht="14.4" thickBot="1" x14ac:dyDescent="0.3">
      <c r="A23" s="270"/>
      <c r="B23" s="1017"/>
      <c r="C23" s="805"/>
      <c r="D23" s="805"/>
      <c r="E23" s="806"/>
      <c r="F23" s="807"/>
      <c r="G23" s="1059"/>
      <c r="H23" s="808"/>
      <c r="I23" s="808"/>
      <c r="J23" s="808"/>
      <c r="K23" s="808"/>
      <c r="L23" s="1018"/>
      <c r="M23" s="264"/>
    </row>
    <row r="24" spans="1:13" ht="14.4" thickBot="1" x14ac:dyDescent="0.3">
      <c r="A24" s="262"/>
      <c r="B24" s="1288"/>
      <c r="C24" s="922" t="str">
        <f>IF(VLOOKUP("GEN-LEVEL",Languages!$A:$D,1,TRUE)="GEN-LEVEL",VLOOKUP("GEN-LEVEL",Languages!$A:$D,Summary!$C$7,TRUE),NA())</f>
        <v>Taso</v>
      </c>
      <c r="D24" s="940" t="s">
        <v>3517</v>
      </c>
      <c r="E24" s="941" t="str">
        <f>IF(VLOOKUP("GEN-PRACTICE",Languages!$A:$D,1,TRUE)="GEN-PRACTICE",VLOOKUP("GEN-PRACTICE",Languages!$A:$D,Summary!$C$7,TRUE),NA())</f>
        <v>Käytäntö</v>
      </c>
      <c r="F24" s="942" t="s">
        <v>3679</v>
      </c>
      <c r="G24" s="1178" t="str">
        <f>IF(VLOOKUP("GEN-ANSWER",Languages!$A:$D,1,TRUE)="GEN-ANSWER",VLOOKUP("GEN-ANSWER",Languages!$A:$D,Summary!$C$7,TRUE),NA())</f>
        <v>Vastaus</v>
      </c>
      <c r="H24" s="1036" t="str">
        <f>IF(VLOOKUP("KM112",Languages!$A:$D,1,TRUE)="KM112",VLOOKUP("KM112",Languages!$A:$D,Summary!$C$7,TRUE),NA())</f>
        <v>Kommentit</v>
      </c>
      <c r="I24" s="1036" t="str">
        <f>IF(VLOOKUP("KM113",Languages!$A:$D,1,TRUE)="KM113",VLOOKUP("KM113",Languages!$A:$D,Summary!$C$7,TRUE),NA())</f>
        <v>Sisäinen viittaus</v>
      </c>
      <c r="J24" s="1036" t="str">
        <f>IF(VLOOKUP("KM114",Languages!$A:$D,1,TRUE)="KM114",VLOOKUP("KM114",Languages!$A:$D,Summary!$C$7,TRUE),NA())</f>
        <v>Ulkoinen viittaus</v>
      </c>
      <c r="K24" s="1037" t="str">
        <f>IF(VLOOKUP("KM115",Languages!$A:$D,1,TRUE)="KM115",VLOOKUP("KM115",Languages!$A:$D,Summary!$C$7,TRUE),NA())</f>
        <v>Kehityskohde</v>
      </c>
      <c r="L24" s="1016"/>
      <c r="M24" s="251"/>
    </row>
    <row r="25" spans="1:13" ht="70.8" customHeight="1" x14ac:dyDescent="0.25">
      <c r="A25" s="262"/>
      <c r="B25" s="1288"/>
      <c r="C25" s="943">
        <f>_xlfn.IFNA(VLOOKUP(D25,Data!C:I,3,FALSE),"")</f>
        <v>2</v>
      </c>
      <c r="D25" s="1042" t="s">
        <v>306</v>
      </c>
      <c r="E25" s="944" t="str">
        <f>_xlfn.IFNA(IF(VLOOKUP(D25,Languages!$A:$D,1,TRUE)=D25,VLOOKUP(D25,Languages!$A:$D,Summary!$C$7,TRUE),NA()),"")</f>
        <v>Kyberarkkitehtuuri määrittää kyberturvallisuusvaatimukset toiminnon kannalta tärkeille laitteille, ohjelmistoille ja tietovarannoille.</v>
      </c>
      <c r="F25" s="1043"/>
      <c r="G25" s="1183">
        <f>_xlfn.IFNA(VLOOKUP(D25,Data!C:I,6,FALSE),"")</f>
        <v>0</v>
      </c>
      <c r="H25" s="1038">
        <f>_xlfn.IFNA(VLOOKUP($D25,Table26[],3,FALSE),"")</f>
        <v>0</v>
      </c>
      <c r="I25" s="1038">
        <f>_xlfn.IFNA(VLOOKUP($D25,Table26[],4,FALSE),"")</f>
        <v>0</v>
      </c>
      <c r="J25" s="1038">
        <f>_xlfn.IFNA(VLOOKUP($D25,Table26[],5,FALSE),"")</f>
        <v>0</v>
      </c>
      <c r="K25" s="1038">
        <f>_xlfn.IFNA(VLOOKUP($D25,Table26[],6,FALSE),"")</f>
        <v>0</v>
      </c>
      <c r="L25" s="1016"/>
      <c r="M25" s="251"/>
    </row>
    <row r="26" spans="1:13" ht="70.8" customHeight="1" thickBot="1" x14ac:dyDescent="0.3">
      <c r="A26" s="262"/>
      <c r="B26" s="1288"/>
      <c r="C26" s="945">
        <f>_xlfn.IFNA(VLOOKUP(D26,Data!C:I,3,FALSE),"")</f>
        <v>2</v>
      </c>
      <c r="D26" s="1044" t="s">
        <v>107</v>
      </c>
      <c r="E26" s="946" t="str">
        <f>_xlfn.IFNA(IF(VLOOKUP(D26,Languages!$A:$D,1,TRUE)=D26,VLOOKUP(D26,Languages!$A:$D,Summary!$C$7,TRUE),NA()),"")</f>
        <v>Vakioidut perusasetukset sisältävät soveltuvilta osin organisaation kyberarkkitehtuurissa määritellyt vaatimukset [kts. ARCHITECTURE-1f].</v>
      </c>
      <c r="F26" s="947" t="s">
        <v>3672</v>
      </c>
      <c r="G26" s="1183">
        <f>_xlfn.IFNA(VLOOKUP(D26,Data!C:I,6,FALSE),"")</f>
        <v>0</v>
      </c>
      <c r="H26" s="1038">
        <f>_xlfn.IFNA(VLOOKUP($D26,Table26[],3,FALSE),"")</f>
        <v>0</v>
      </c>
      <c r="I26" s="1038">
        <f>_xlfn.IFNA(VLOOKUP($D26,Table26[],4,FALSE),"")</f>
        <v>0</v>
      </c>
      <c r="J26" s="1038">
        <f>_xlfn.IFNA(VLOOKUP($D26,Table26[],5,FALSE),"")</f>
        <v>0</v>
      </c>
      <c r="K26" s="1038">
        <f>_xlfn.IFNA(VLOOKUP($D26,Table26[],6,FALSE),"")</f>
        <v>0</v>
      </c>
      <c r="L26" s="1016"/>
      <c r="M26" s="251"/>
    </row>
    <row r="27" spans="1:13" ht="70.8" customHeight="1" x14ac:dyDescent="0.25">
      <c r="A27" s="262"/>
      <c r="B27" s="1288"/>
      <c r="C27" s="948">
        <f>_xlfn.IFNA(VLOOKUP(D27,Data!C:I,3,FALSE),"")</f>
        <v>2</v>
      </c>
      <c r="D27" s="1045" t="s">
        <v>335</v>
      </c>
      <c r="E27" s="949" t="str">
        <f>_xlfn.IFNA(IF(VLOOKUP(D27,Languages!$A:$D,1,TRUE)=D27,VLOOKUP(D27,Languages!$A:$D,Summary!$C$7,TRUE),NA()),"")</f>
        <v>Kyberturvallisuusstrategia määrittelee organisaation kyberturvallisuustavoitteet.</v>
      </c>
      <c r="F27" s="950"/>
      <c r="G27" s="1183">
        <f>_xlfn.IFNA(VLOOKUP(D27,Data!C:I,6,FALSE),"")</f>
        <v>0</v>
      </c>
      <c r="H27" s="1038">
        <f>_xlfn.IFNA(VLOOKUP($D27,Table26[],3,FALSE),"")</f>
        <v>0</v>
      </c>
      <c r="I27" s="1038">
        <f>_xlfn.IFNA(VLOOKUP($D27,Table26[],4,FALSE),"")</f>
        <v>0</v>
      </c>
      <c r="J27" s="1038">
        <f>_xlfn.IFNA(VLOOKUP($D27,Table26[],5,FALSE),"")</f>
        <v>0</v>
      </c>
      <c r="K27" s="1038">
        <f>_xlfn.IFNA(VLOOKUP($D27,Table26[],6,FALSE),"")</f>
        <v>0</v>
      </c>
      <c r="L27" s="1016"/>
      <c r="M27" s="251"/>
    </row>
    <row r="28" spans="1:13" ht="70.8" customHeight="1" x14ac:dyDescent="0.25">
      <c r="A28" s="262"/>
      <c r="B28" s="1288"/>
      <c r="C28" s="938">
        <f>_xlfn.IFNA(VLOOKUP(D28,Data!C:I,3,FALSE),"")</f>
        <v>2</v>
      </c>
      <c r="D28" s="988" t="s">
        <v>302</v>
      </c>
      <c r="E28" s="939" t="str">
        <f>_xlfn.IFNA(IF(VLOOKUP(D28,Languages!$A:$D,1,TRUE)=D28,VLOOKUP(D28,Languages!$A:$D,Summary!$C$7,TRUE),NA()),"")</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28" s="951" t="s">
        <v>3673</v>
      </c>
      <c r="G28" s="1183">
        <f>_xlfn.IFNA(VLOOKUP(D28,Data!C:I,6,FALSE),"")</f>
        <v>0</v>
      </c>
      <c r="H28" s="1038">
        <f>_xlfn.IFNA(VLOOKUP($D28,Table26[],3,FALSE),"")</f>
        <v>0</v>
      </c>
      <c r="I28" s="1038">
        <f>_xlfn.IFNA(VLOOKUP($D28,Table26[],4,FALSE),"")</f>
        <v>0</v>
      </c>
      <c r="J28" s="1038">
        <f>_xlfn.IFNA(VLOOKUP($D28,Table26[],5,FALSE),"")</f>
        <v>0</v>
      </c>
      <c r="K28" s="1038">
        <f>_xlfn.IFNA(VLOOKUP($D28,Table26[],6,FALSE),"")</f>
        <v>0</v>
      </c>
      <c r="L28" s="1016"/>
      <c r="M28" s="251"/>
    </row>
    <row r="29" spans="1:13" ht="70.8" customHeight="1" thickBot="1" x14ac:dyDescent="0.3">
      <c r="A29" s="262"/>
      <c r="B29" s="1288"/>
      <c r="C29" s="952">
        <f>_xlfn.IFNA(VLOOKUP(D29,Data!C:I,3,FALSE),"")</f>
        <v>2</v>
      </c>
      <c r="D29" s="989" t="s">
        <v>40</v>
      </c>
      <c r="E29" s="953" t="str">
        <f>_xlfn.IFNA(IF(VLOOKUP(D29,Languages!$A:$D,1,TRUE)=D29,VLOOKUP(D29,Languages!$A:$D,Summary!$C$7,TRUE),NA()),"")</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29" s="954" t="s">
        <v>3673</v>
      </c>
      <c r="G29" s="1183">
        <f>_xlfn.IFNA(VLOOKUP(D29,Data!C:I,6,FALSE),"")</f>
        <v>0</v>
      </c>
      <c r="H29" s="1038">
        <f>_xlfn.IFNA(VLOOKUP($D29,Table26[],3,FALSE),"")</f>
        <v>0</v>
      </c>
      <c r="I29" s="1038">
        <f>_xlfn.IFNA(VLOOKUP($D29,Table26[],4,FALSE),"")</f>
        <v>0</v>
      </c>
      <c r="J29" s="1038">
        <f>_xlfn.IFNA(VLOOKUP($D29,Table26[],5,FALSE),"")</f>
        <v>0</v>
      </c>
      <c r="K29" s="1038">
        <f>_xlfn.IFNA(VLOOKUP($D29,Table26[],6,FALSE),"")</f>
        <v>0</v>
      </c>
      <c r="L29" s="1016"/>
      <c r="M29" s="251"/>
    </row>
    <row r="30" spans="1:13" ht="70.8" customHeight="1" x14ac:dyDescent="0.25">
      <c r="A30" s="262"/>
      <c r="B30" s="1288"/>
      <c r="C30" s="973">
        <f>_xlfn.IFNA(VLOOKUP(D30,Data!C:I,3,FALSE),"")</f>
        <v>2</v>
      </c>
      <c r="D30" s="990" t="s">
        <v>70</v>
      </c>
      <c r="E30" s="974" t="str">
        <f>_xlfn.IFNA(IF(VLOOKUP(D30,Languages!$A:$D,1,TRUE)=D30,VLOOKUP(D30,Languages!$A:$D,Summary!$C$7,TRUE),NA()),"")</f>
        <v>Määriteltyjä kriteerejä käytetään kyberriskien priorisoinnissa (esimerkiksi vaikutus organisaatioon, yhteiskunnallinen vaikutus,  todennäköisyys, alttius, riskinsietokyky).</v>
      </c>
      <c r="F30" s="975"/>
      <c r="G30" s="1183">
        <f>_xlfn.IFNA(VLOOKUP(D30,Data!C:I,6,FALSE),"")</f>
        <v>0</v>
      </c>
      <c r="H30" s="1038">
        <f>_xlfn.IFNA(VLOOKUP($D30,Table26[],3,FALSE),"")</f>
        <v>0</v>
      </c>
      <c r="I30" s="1038">
        <f>_xlfn.IFNA(VLOOKUP($D30,Table26[],4,FALSE),"")</f>
        <v>0</v>
      </c>
      <c r="J30" s="1038">
        <f>_xlfn.IFNA(VLOOKUP($D30,Table26[],5,FALSE),"")</f>
        <v>0</v>
      </c>
      <c r="K30" s="1038">
        <f>_xlfn.IFNA(VLOOKUP($D30,Table26[],6,FALSE),"")</f>
        <v>0</v>
      </c>
      <c r="L30" s="1016"/>
      <c r="M30" s="251"/>
    </row>
    <row r="31" spans="1:13" ht="70.8" customHeight="1" thickBot="1" x14ac:dyDescent="0.3">
      <c r="A31" s="262"/>
      <c r="B31" s="1288"/>
      <c r="C31" s="936">
        <f>_xlfn.IFNA(VLOOKUP(D31,Data!C:I,3,FALSE),"")</f>
        <v>3</v>
      </c>
      <c r="D31" s="991" t="s">
        <v>251</v>
      </c>
      <c r="E31" s="937" t="str">
        <f>_xlfn.IFNA(IF(VLOOKUP(D31,Languages!$A:$D,1,TRUE)=D31,VLOOKUP(D31,Languages!$A:$D,Summary!$C$7,TRUE),NA()),"")</f>
        <v>Kyberpoikkeamien määrittämisen kriteeristö on linjassa kyberriskien priorisoinnin kriteereiden kanssa [kts. RISK-3b].</v>
      </c>
      <c r="F31" s="976" t="s">
        <v>3674</v>
      </c>
      <c r="G31" s="1183">
        <f>_xlfn.IFNA(VLOOKUP(D31,Data!C:I,6,FALSE),"")</f>
        <v>0</v>
      </c>
      <c r="H31" s="1038">
        <f>_xlfn.IFNA(VLOOKUP($D31,Table26[],3,FALSE),"")</f>
        <v>0</v>
      </c>
      <c r="I31" s="1038">
        <f>_xlfn.IFNA(VLOOKUP($D31,Table26[],4,FALSE),"")</f>
        <v>0</v>
      </c>
      <c r="J31" s="1038">
        <f>_xlfn.IFNA(VLOOKUP($D31,Table26[],5,FALSE),"")</f>
        <v>0</v>
      </c>
      <c r="K31" s="1038">
        <f>_xlfn.IFNA(VLOOKUP($D31,Table26[],6,FALSE),"")</f>
        <v>0</v>
      </c>
      <c r="L31" s="1016"/>
      <c r="M31" s="251"/>
    </row>
    <row r="32" spans="1:13" ht="70.8" customHeight="1" x14ac:dyDescent="0.25">
      <c r="A32" s="262"/>
      <c r="B32" s="1288"/>
      <c r="C32" s="977">
        <f>_xlfn.IFNA(VLOOKUP(D32,Data!C:I,3,FALSE),"")</f>
        <v>2</v>
      </c>
      <c r="D32" s="992" t="s">
        <v>76</v>
      </c>
      <c r="E32" s="978" t="str">
        <f>_xlfn.IFNA(IF(VLOOKUP(D32,Languages!$A:$D,1,TRUE)=D32,VLOOKUP(D32,Languages!$A:$D,Summary!$C$7,TRUE),NA()),"")</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2" s="979"/>
      <c r="G32" s="1183">
        <f>_xlfn.IFNA(VLOOKUP(D32,Data!C:I,6,FALSE),"")</f>
        <v>0</v>
      </c>
      <c r="H32" s="1038">
        <f>_xlfn.IFNA(VLOOKUP($D32,Table26[],3,FALSE),"")</f>
        <v>0</v>
      </c>
      <c r="I32" s="1038">
        <f>_xlfn.IFNA(VLOOKUP($D32,Table26[],4,FALSE),"")</f>
        <v>0</v>
      </c>
      <c r="J32" s="1038">
        <f>_xlfn.IFNA(VLOOKUP($D32,Table26[],5,FALSE),"")</f>
        <v>0</v>
      </c>
      <c r="K32" s="1038">
        <f>_xlfn.IFNA(VLOOKUP($D32,Table26[],6,FALSE),"")</f>
        <v>0</v>
      </c>
      <c r="L32" s="1016"/>
      <c r="M32" s="251"/>
    </row>
    <row r="33" spans="1:13" ht="70.8" customHeight="1" thickBot="1" x14ac:dyDescent="0.3">
      <c r="A33" s="262"/>
      <c r="B33" s="1288"/>
      <c r="C33" s="980">
        <f>_xlfn.IFNA(VLOOKUP(D33,Data!C:I,3,FALSE),"")</f>
        <v>3</v>
      </c>
      <c r="D33" s="993" t="s">
        <v>959</v>
      </c>
      <c r="E33" s="981" t="str">
        <f>_xlfn.IFNA(IF(VLOOKUP(D33,Languages!$A:$D,1,TRUE)=D33,VLOOKUP(D33,Languages!$A:$D,Summary!$C$7,TRUE),NA()),"")</f>
        <v>Kyberturvallisuusarkkitehtuurin kehitystä ohjaavat organisaation riskiarviointien tulokset [kts. RISK-3d] sekä organisaation uhkaprofiili [kts. THREAT-2e].</v>
      </c>
      <c r="F33" s="982" t="s">
        <v>3675</v>
      </c>
      <c r="G33" s="1183">
        <f>_xlfn.IFNA(VLOOKUP(D33,Data!C:I,6,FALSE),"")</f>
        <v>0</v>
      </c>
      <c r="H33" s="1038">
        <f>_xlfn.IFNA(VLOOKUP($D33,Table26[],3,FALSE),"")</f>
        <v>0</v>
      </c>
      <c r="I33" s="1038">
        <f>_xlfn.IFNA(VLOOKUP($D33,Table26[],4,FALSE),"")</f>
        <v>0</v>
      </c>
      <c r="J33" s="1038">
        <f>_xlfn.IFNA(VLOOKUP($D33,Table26[],5,FALSE),"")</f>
        <v>0</v>
      </c>
      <c r="K33" s="1038">
        <f>_xlfn.IFNA(VLOOKUP($D33,Table26[],6,FALSE),"")</f>
        <v>0</v>
      </c>
      <c r="L33" s="1016"/>
      <c r="M33" s="251"/>
    </row>
    <row r="34" spans="1:13" ht="70.8" customHeight="1" x14ac:dyDescent="0.25">
      <c r="A34" s="262"/>
      <c r="B34" s="1288"/>
      <c r="C34" s="986">
        <f>_xlfn.IFNA(VLOOKUP(D34,Data!C:I,3,FALSE),"")</f>
        <v>3</v>
      </c>
      <c r="D34" s="994" t="s">
        <v>226</v>
      </c>
      <c r="E34" s="955" t="str">
        <f>_xlfn.IFNA(IF(VLOOKUP(D34,Languages!$A:$D,1,TRUE)=D34,VLOOKUP(D34,Languages!$A:$D,Summary!$C$7,TRUE),NA()),"")</f>
        <v>Tilannekuvan raportoinnista on määritetty vaatimuksia, joihin kuuluu oikea-aikaisen kyberturvallisuustiedon jakaminen organisaation määrittelemille sidosryhmille.</v>
      </c>
      <c r="F34" s="956"/>
      <c r="G34" s="1183">
        <f>_xlfn.IFNA(VLOOKUP(D34,Data!C:I,6,FALSE),"")</f>
        <v>0</v>
      </c>
      <c r="H34" s="1038">
        <f>_xlfn.IFNA(VLOOKUP($D34,Table26[],3,FALSE),"")</f>
        <v>0</v>
      </c>
      <c r="I34" s="1038">
        <f>_xlfn.IFNA(VLOOKUP($D34,Table26[],4,FALSE),"")</f>
        <v>0</v>
      </c>
      <c r="J34" s="1038">
        <f>_xlfn.IFNA(VLOOKUP($D34,Table26[],5,FALSE),"")</f>
        <v>0</v>
      </c>
      <c r="K34" s="1038">
        <f>_xlfn.IFNA(VLOOKUP($D34,Table26[],6,FALSE),"")</f>
        <v>0</v>
      </c>
      <c r="L34" s="1016"/>
      <c r="M34" s="251"/>
    </row>
    <row r="35" spans="1:13" ht="70.8" customHeight="1" thickBot="1" x14ac:dyDescent="0.3">
      <c r="A35" s="262"/>
      <c r="B35" s="1288"/>
      <c r="C35" s="987">
        <f>_xlfn.IFNA(VLOOKUP(D35,Data!C:I,3,FALSE),"")</f>
        <v>2</v>
      </c>
      <c r="D35" s="995" t="s">
        <v>250</v>
      </c>
      <c r="E35" s="957" t="str">
        <f>_xlfn.IFNA(IF(VLOOKUP(D35,Languages!$A:$D,1,TRUE)=D35,VLOOKUP(D35,Languages!$A:$D,Summary!$C$7,TRUE),NA()),"")</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35" s="958" t="s">
        <v>3676</v>
      </c>
      <c r="G35" s="1183">
        <f>_xlfn.IFNA(VLOOKUP(D35,Data!C:I,6,FALSE),"")</f>
        <v>0</v>
      </c>
      <c r="H35" s="1038">
        <f>_xlfn.IFNA(VLOOKUP($D35,Table26[],3,FALSE),"")</f>
        <v>0</v>
      </c>
      <c r="I35" s="1038">
        <f>_xlfn.IFNA(VLOOKUP($D35,Table26[],4,FALSE),"")</f>
        <v>0</v>
      </c>
      <c r="J35" s="1038">
        <f>_xlfn.IFNA(VLOOKUP($D35,Table26[],5,FALSE),"")</f>
        <v>0</v>
      </c>
      <c r="K35" s="1038">
        <f>_xlfn.IFNA(VLOOKUP($D35,Table26[],6,FALSE),"")</f>
        <v>0</v>
      </c>
      <c r="L35" s="1016"/>
      <c r="M35" s="251"/>
    </row>
    <row r="36" spans="1:13" ht="70.8" customHeight="1" x14ac:dyDescent="0.25">
      <c r="A36" s="262"/>
      <c r="B36" s="1288"/>
      <c r="C36" s="983">
        <f>_xlfn.IFNA(VLOOKUP(D36,Data!C:I,3,FALSE),"")</f>
        <v>3</v>
      </c>
      <c r="D36" s="996" t="s">
        <v>229</v>
      </c>
      <c r="E36" s="984" t="str">
        <f>_xlfn.IFNA(IF(VLOOKUP(D36,Languages!$A:$D,1,TRUE)=D36,VLOOKUP(D36,Languages!$A:$D,Summary!$C$7,TRUE),NA()),"")</f>
        <v>Toiminnassa noudatetaan ennalta määriteltyjä, dokumentoituja toimintatiloja, jotka otetaan käyttöön toiminnon kyberurvallisuustilanteen mukaisesti tai muiden osa-alueiden toimintojen käynnistämänä.</v>
      </c>
      <c r="F36" s="985"/>
      <c r="G36" s="1183">
        <f>_xlfn.IFNA(VLOOKUP(D36,Data!C:I,6,FALSE),"")</f>
        <v>0</v>
      </c>
      <c r="H36" s="1038">
        <f>_xlfn.IFNA(VLOOKUP($D36,Table26[],3,FALSE),"")</f>
        <v>0</v>
      </c>
      <c r="I36" s="1038">
        <f>_xlfn.IFNA(VLOOKUP($D36,Table26[],4,FALSE),"")</f>
        <v>0</v>
      </c>
      <c r="J36" s="1038">
        <f>_xlfn.IFNA(VLOOKUP($D36,Table26[],5,FALSE),"")</f>
        <v>0</v>
      </c>
      <c r="K36" s="1038">
        <f>_xlfn.IFNA(VLOOKUP($D36,Table26[],6,FALSE),"")</f>
        <v>0</v>
      </c>
      <c r="L36" s="1016"/>
      <c r="M36" s="251"/>
    </row>
    <row r="37" spans="1:13" ht="70.8" customHeight="1" x14ac:dyDescent="0.25">
      <c r="A37" s="262"/>
      <c r="B37" s="1288"/>
      <c r="C37" s="933">
        <f>_xlfn.IFNA(VLOOKUP(D37,Data!C:I,3,FALSE),"")</f>
        <v>3</v>
      </c>
      <c r="D37" s="997" t="s">
        <v>2529</v>
      </c>
      <c r="E37" s="934" t="str">
        <f>_xlfn.IFNA(IF(VLOOKUP(D37,Languages!$A:$D,1,TRUE)=D37,VLOOKUP(D37,Languages!$A:$D,Summary!$C$7,TRUE),NA()),"")</f>
        <v>Kyberarkkitehtuuri käsittelee ennalta määriteltyjä toimintatiloja [kts. SITUATION-3g].</v>
      </c>
      <c r="F37" s="935" t="s">
        <v>3677</v>
      </c>
      <c r="G37" s="1183">
        <f>_xlfn.IFNA(VLOOKUP(D37,Data!C:I,6,FALSE),"")</f>
        <v>0</v>
      </c>
      <c r="H37" s="1038">
        <f>_xlfn.IFNA(VLOOKUP($D37,Table26[],3,FALSE),"")</f>
        <v>0</v>
      </c>
      <c r="I37" s="1038">
        <f>_xlfn.IFNA(VLOOKUP($D37,Table26[],4,FALSE),"")</f>
        <v>0</v>
      </c>
      <c r="J37" s="1038">
        <f>_xlfn.IFNA(VLOOKUP($D37,Table26[],5,FALSE),"")</f>
        <v>0</v>
      </c>
      <c r="K37" s="1038">
        <f>_xlfn.IFNA(VLOOKUP($D37,Table26[],6,FALSE),"")</f>
        <v>0</v>
      </c>
      <c r="L37" s="1016"/>
      <c r="M37" s="251"/>
    </row>
    <row r="38" spans="1:13" ht="70.8" customHeight="1" x14ac:dyDescent="0.25">
      <c r="A38" s="262"/>
      <c r="B38" s="1288"/>
      <c r="C38" s="933">
        <f>_xlfn.IFNA(VLOOKUP(D38,Data!C:I,3,FALSE),"")</f>
        <v>3</v>
      </c>
      <c r="D38" s="997" t="s">
        <v>2536</v>
      </c>
      <c r="E38" s="934" t="str">
        <f>_xlfn.IFNA(IF(VLOOKUP(D38,Languages!$A:$D,1,TRUE)=D38,VLOOKUP(D38,Languages!$A:$D,Summary!$C$7,TRUE),NA()),"")</f>
        <v>Kyberpoikkeamiin reagoinnissa noudatetaan ennalta määriteltyjä toimintatiloja [kts. SITUATION-3g].</v>
      </c>
      <c r="F38" s="935" t="s">
        <v>3677</v>
      </c>
      <c r="G38" s="1183">
        <f>_xlfn.IFNA(VLOOKUP(D38,Data!C:I,6,FALSE),"")</f>
        <v>0</v>
      </c>
      <c r="H38" s="1038">
        <f>_xlfn.IFNA(VLOOKUP($D38,Table26[],3,FALSE),"")</f>
        <v>0</v>
      </c>
      <c r="I38" s="1038">
        <f>_xlfn.IFNA(VLOOKUP($D38,Table26[],4,FALSE),"")</f>
        <v>0</v>
      </c>
      <c r="J38" s="1038">
        <f>_xlfn.IFNA(VLOOKUP($D38,Table26[],5,FALSE),"")</f>
        <v>0</v>
      </c>
      <c r="K38" s="1038">
        <f>_xlfn.IFNA(VLOOKUP($D38,Table26[],6,FALSE),"")</f>
        <v>0</v>
      </c>
      <c r="L38" s="1016"/>
      <c r="M38" s="251"/>
    </row>
    <row r="39" spans="1:13" ht="70.8" customHeight="1" x14ac:dyDescent="0.25">
      <c r="A39" s="262"/>
      <c r="B39" s="1288"/>
      <c r="C39" s="933">
        <f>_xlfn.IFNA(VLOOKUP(D39,Data!C:I,3,FALSE),"")</f>
        <v>3</v>
      </c>
      <c r="D39" s="997" t="s">
        <v>197</v>
      </c>
      <c r="E39" s="934" t="str">
        <f>_xlfn.IFNA(IF(VLOOKUP(D39,Languages!$A:$D,1,TRUE)=D39,VLOOKUP(D39,Languages!$A:$D,Summary!$C$7,TRUE),NA()),"")</f>
        <v>Uhkien seurannassa ja niihin reagoimisessa noudatetaan ennalta määriteltyjä toimintatiloja [kts. SITUATION-3g].</v>
      </c>
      <c r="F39" s="935" t="s">
        <v>3677</v>
      </c>
      <c r="G39" s="1183">
        <f>_xlfn.IFNA(VLOOKUP(D39,Data!C:I,6,FALSE),"")</f>
        <v>0</v>
      </c>
      <c r="H39" s="1038">
        <f>_xlfn.IFNA(VLOOKUP($D39,Table26[],3,FALSE),"")</f>
        <v>0</v>
      </c>
      <c r="I39" s="1038">
        <f>_xlfn.IFNA(VLOOKUP($D39,Table26[],4,FALSE),"")</f>
        <v>0</v>
      </c>
      <c r="J39" s="1038">
        <f>_xlfn.IFNA(VLOOKUP($D39,Table26[],5,FALSE),"")</f>
        <v>0</v>
      </c>
      <c r="K39" s="1038">
        <f>_xlfn.IFNA(VLOOKUP($D39,Table26[],6,FALSE),"")</f>
        <v>0</v>
      </c>
      <c r="L39" s="1016"/>
      <c r="M39" s="251"/>
    </row>
    <row r="40" spans="1:13" ht="70.8" customHeight="1" thickBot="1" x14ac:dyDescent="0.3">
      <c r="A40" s="262"/>
      <c r="B40" s="1288"/>
      <c r="C40" s="933">
        <f>_xlfn.IFNA(VLOOKUP(D40,Data!C:I,3,FALSE),"")</f>
        <v>3</v>
      </c>
      <c r="D40" s="998" t="s">
        <v>283</v>
      </c>
      <c r="E40" s="934" t="str">
        <f>_xlfn.IFNA(IF(VLOOKUP(D40,Languages!$A:$D,1,TRUE)=D40,VLOOKUP(D40,Languages!$A:$D,Summary!$C$7,TRUE),NA()),"")</f>
        <v>Kyberturvallisuustietoisuuden kohottamisen toimenpiteet ovat linjassa organisaation ennalta määriteltyjen toimintatilojen kanssa [kts. SITUATION-3g].</v>
      </c>
      <c r="F40" s="935" t="s">
        <v>3677</v>
      </c>
      <c r="G40" s="1183">
        <f>_xlfn.IFNA(VLOOKUP(D40,Data!C:I,6,FALSE),"")</f>
        <v>0</v>
      </c>
      <c r="H40" s="1038">
        <f>_xlfn.IFNA(VLOOKUP($D40,Table26[],3,FALSE),"")</f>
        <v>0</v>
      </c>
      <c r="I40" s="1038">
        <f>_xlfn.IFNA(VLOOKUP($D40,Table26[],4,FALSE),"")</f>
        <v>0</v>
      </c>
      <c r="J40" s="1038">
        <f>_xlfn.IFNA(VLOOKUP($D40,Table26[],5,FALSE),"")</f>
        <v>0</v>
      </c>
      <c r="K40" s="1038">
        <f>_xlfn.IFNA(VLOOKUP($D40,Table26[],6,FALSE),"")</f>
        <v>0</v>
      </c>
      <c r="L40" s="1016"/>
      <c r="M40" s="251"/>
    </row>
    <row r="41" spans="1:13" ht="70.8" customHeight="1" x14ac:dyDescent="0.25">
      <c r="A41" s="262"/>
      <c r="B41" s="1288"/>
      <c r="C41" s="923">
        <f>_xlfn.IFNA(VLOOKUP(D41,Data!C:I,3,FALSE),"")</f>
        <v>2</v>
      </c>
      <c r="D41" s="999" t="s">
        <v>191</v>
      </c>
      <c r="E41" s="924" t="str">
        <f>_xlfn.IFNA(IF(VLOOKUP(D41,Languages!$A:$D,1,TRUE)=D41,VLOOKUP(D41,Languages!$A:$D,Summary!$C$7,TRUE),NA()),"")</f>
        <v>Toiminnolle on määritetty uhkaprofiili. Uhkaprofiilissa kuvataan uhkatavoitteet sekä lisäksi uhkan ominaispiirteitä, kuten tyypilliset uhkatekijät, motiivit, kyvykkyydet ja kohteet.</v>
      </c>
      <c r="F41" s="925"/>
      <c r="G41" s="1183">
        <f>_xlfn.IFNA(VLOOKUP(D41,Data!C:I,6,FALSE),"")</f>
        <v>0</v>
      </c>
      <c r="H41" s="1038">
        <f>_xlfn.IFNA(VLOOKUP($D41,Table26[],3,FALSE),"")</f>
        <v>0</v>
      </c>
      <c r="I41" s="1038">
        <f>_xlfn.IFNA(VLOOKUP($D41,Table26[],4,FALSE),"")</f>
        <v>0</v>
      </c>
      <c r="J41" s="1038">
        <f>_xlfn.IFNA(VLOOKUP($D41,Table26[],5,FALSE),"")</f>
        <v>0</v>
      </c>
      <c r="K41" s="1038">
        <f>_xlfn.IFNA(VLOOKUP($D41,Table26[],6,FALSE),"")</f>
        <v>0</v>
      </c>
      <c r="L41" s="1016"/>
      <c r="M41" s="251"/>
    </row>
    <row r="42" spans="1:13" ht="70.8" customHeight="1" x14ac:dyDescent="0.25">
      <c r="A42" s="262"/>
      <c r="B42" s="1288"/>
      <c r="C42" s="926">
        <f>_xlfn.IFNA(VLOOKUP(D42,Data!C:I,3,FALSE),"")</f>
        <v>3</v>
      </c>
      <c r="D42" s="1000" t="s">
        <v>959</v>
      </c>
      <c r="E42" s="927" t="str">
        <f>_xlfn.IFNA(IF(VLOOKUP(D42,Languages!$A:$D,1,TRUE)=D42,VLOOKUP(D42,Languages!$A:$D,Summary!$C$7,TRUE),NA()),"")</f>
        <v>Kyberturvallisuusarkkitehtuurin kehitystä ohjaavat organisaation riskiarviointien tulokset [kts. RISK-3d] sekä organisaation uhkaprofiili [kts. THREAT-2e].</v>
      </c>
      <c r="F42" s="928" t="s">
        <v>3678</v>
      </c>
      <c r="G42" s="1183">
        <f>_xlfn.IFNA(VLOOKUP(D42,Data!C:I,6,FALSE),"")</f>
        <v>0</v>
      </c>
      <c r="H42" s="1038">
        <f>_xlfn.IFNA(VLOOKUP($D42,Table26[],3,FALSE),"")</f>
        <v>0</v>
      </c>
      <c r="I42" s="1038">
        <f>_xlfn.IFNA(VLOOKUP($D42,Table26[],4,FALSE),"")</f>
        <v>0</v>
      </c>
      <c r="J42" s="1038">
        <f>_xlfn.IFNA(VLOOKUP($D42,Table26[],5,FALSE),"")</f>
        <v>0</v>
      </c>
      <c r="K42" s="1038">
        <f>_xlfn.IFNA(VLOOKUP($D42,Table26[],6,FALSE),"")</f>
        <v>0</v>
      </c>
      <c r="L42" s="1016"/>
      <c r="M42" s="251"/>
    </row>
    <row r="43" spans="1:13" ht="70.8" customHeight="1" x14ac:dyDescent="0.25">
      <c r="A43" s="262"/>
      <c r="B43" s="1288"/>
      <c r="C43" s="926">
        <f>_xlfn.IFNA(VLOOKUP(D43,Data!C:I,3,FALSE),"")</f>
        <v>3</v>
      </c>
      <c r="D43" s="1000" t="s">
        <v>341</v>
      </c>
      <c r="E43" s="927" t="str">
        <f>_xlfn.IFNA(IF(VLOOKUP(D43,Languages!$A:$D,1,TRUE)=D43,VLOOKUP(D43,Languages!$A:$D,Summary!$C$7,TRUE),NA()),"")</f>
        <v>Kyberturvallisuusstrategia on päivitetty säännöllisesti ja määriteltyjen ehtojen täyttyessä kuten muutokset organisaation liiketoiminnassa, toimintaympäristössä tai uhkaprofiilissa [kts. THREAT-2e].</v>
      </c>
      <c r="F43" s="928" t="s">
        <v>3678</v>
      </c>
      <c r="G43" s="1183">
        <f>_xlfn.IFNA(VLOOKUP(D43,Data!C:I,6,FALSE),"")</f>
        <v>0</v>
      </c>
      <c r="H43" s="1038">
        <f>_xlfn.IFNA(VLOOKUP($D43,Table26[],3,FALSE),"")</f>
        <v>0</v>
      </c>
      <c r="I43" s="1038">
        <f>_xlfn.IFNA(VLOOKUP($D43,Table26[],4,FALSE),"")</f>
        <v>0</v>
      </c>
      <c r="J43" s="1038">
        <f>_xlfn.IFNA(VLOOKUP($D43,Table26[],5,FALSE),"")</f>
        <v>0</v>
      </c>
      <c r="K43" s="1038">
        <f>_xlfn.IFNA(VLOOKUP($D43,Table26[],6,FALSE),"")</f>
        <v>0</v>
      </c>
      <c r="L43" s="1016"/>
      <c r="M43" s="251"/>
    </row>
    <row r="44" spans="1:13" ht="70.8" customHeight="1" x14ac:dyDescent="0.25">
      <c r="A44" s="262"/>
      <c r="B44" s="1288"/>
      <c r="C44" s="926">
        <f>_xlfn.IFNA(VLOOKUP(D44,Data!C:I,3,FALSE),"")</f>
        <v>3</v>
      </c>
      <c r="D44" s="1046" t="s">
        <v>242</v>
      </c>
      <c r="E44" s="927" t="str">
        <f>_xlfn.IFNA(IF(VLOOKUP(D44,Languages!$A:$D,1,TRUE)=D44,VLOOKUP(D44,Languages!$A:$D,Summary!$C$7,TRUE),NA()),"")</f>
        <v>Kybertapahtumien havainnointitoimia mukautetaan perustuen tunnistettuihin riskeihin ja organisaation uhkaprofiiliin [kts. THREAT-2e].</v>
      </c>
      <c r="F44" s="928" t="s">
        <v>3678</v>
      </c>
      <c r="G44" s="1183">
        <f>_xlfn.IFNA(VLOOKUP(D44,Data!C:I,6,FALSE),"")</f>
        <v>0</v>
      </c>
      <c r="H44" s="1038">
        <f>_xlfn.IFNA(VLOOKUP($D44,Table26[],3,FALSE),"")</f>
        <v>0</v>
      </c>
      <c r="I44" s="1038">
        <f>_xlfn.IFNA(VLOOKUP($D44,Table26[],4,FALSE),"")</f>
        <v>0</v>
      </c>
      <c r="J44" s="1038">
        <f>_xlfn.IFNA(VLOOKUP($D44,Table26[],5,FALSE),"")</f>
        <v>0</v>
      </c>
      <c r="K44" s="1038">
        <f>_xlfn.IFNA(VLOOKUP($D44,Table26[],6,FALSE),"")</f>
        <v>0</v>
      </c>
      <c r="L44" s="1016"/>
      <c r="M44" s="251"/>
    </row>
    <row r="45" spans="1:13" ht="70.8" customHeight="1" x14ac:dyDescent="0.25">
      <c r="A45" s="262"/>
      <c r="B45" s="1288"/>
      <c r="C45" s="926">
        <f>_xlfn.IFNA(VLOOKUP(D45,Data!C:I,3,FALSE),"")</f>
        <v>3</v>
      </c>
      <c r="D45" s="1046" t="s">
        <v>947</v>
      </c>
      <c r="E45" s="927" t="str">
        <f>_xlfn.IFNA(IF(VLOOKUP(D45,Languages!$A:$D,1,TRUE)=D45,VLOOKUP(D45,Languages!$A:$D,Summary!$C$7,TRUE),NA()),"")</f>
        <v>Jatkuvuussuunnitelmissa on huomioitu tunnistetut riskit ja organisaation uhkaprofiili [kts. THREAT-2e], jotta katetaan tunnistetut riskikategoriat ja uhat.</v>
      </c>
      <c r="F45" s="928" t="s">
        <v>3678</v>
      </c>
      <c r="G45" s="1183">
        <f>_xlfn.IFNA(VLOOKUP(D45,Data!C:I,6,FALSE),"")</f>
        <v>0</v>
      </c>
      <c r="H45" s="1038">
        <f>_xlfn.IFNA(VLOOKUP($D45,Table26[],3,FALSE),"")</f>
        <v>0</v>
      </c>
      <c r="I45" s="1038">
        <f>_xlfn.IFNA(VLOOKUP($D45,Table26[],4,FALSE),"")</f>
        <v>0</v>
      </c>
      <c r="J45" s="1038">
        <f>_xlfn.IFNA(VLOOKUP($D45,Table26[],5,FALSE),"")</f>
        <v>0</v>
      </c>
      <c r="K45" s="1038">
        <f>_xlfn.IFNA(VLOOKUP($D45,Table26[],6,FALSE),"")</f>
        <v>0</v>
      </c>
      <c r="L45" s="1016"/>
      <c r="M45" s="251"/>
    </row>
    <row r="46" spans="1:13" ht="70.8" customHeight="1" x14ac:dyDescent="0.25">
      <c r="A46" s="262"/>
      <c r="B46" s="1288"/>
      <c r="C46" s="926">
        <f>_xlfn.IFNA(VLOOKUP(D46,Data!C:I,3,FALSE),"")</f>
        <v>2</v>
      </c>
      <c r="D46" s="1046" t="s">
        <v>218</v>
      </c>
      <c r="E46" s="927" t="str">
        <f>_xlfn.IFNA(IF(VLOOKUP(D46,Languages!$A:$D,1,TRUE)=D46,VLOOKUP(D46,Languages!$A:$D,Summary!$C$7,TRUE),NA()),"")</f>
        <v>Valvontatoimenpiteet ovat linjassa toiminnon uhkaprofiilin kanssa [kts. THREAT-2e].</v>
      </c>
      <c r="F46" s="928" t="s">
        <v>3678</v>
      </c>
      <c r="G46" s="1183">
        <f>_xlfn.IFNA(VLOOKUP(D46,Data!C:I,6,FALSE),"")</f>
        <v>0</v>
      </c>
      <c r="H46" s="1038">
        <f>_xlfn.IFNA(VLOOKUP($D46,Table26[],3,FALSE),"")</f>
        <v>0</v>
      </c>
      <c r="I46" s="1038">
        <f>_xlfn.IFNA(VLOOKUP($D46,Table26[],4,FALSE),"")</f>
        <v>0</v>
      </c>
      <c r="J46" s="1038">
        <f>_xlfn.IFNA(VLOOKUP($D46,Table26[],5,FALSE),"")</f>
        <v>0</v>
      </c>
      <c r="K46" s="1038">
        <f>_xlfn.IFNA(VLOOKUP($D46,Table26[],6,FALSE),"")</f>
        <v>0</v>
      </c>
      <c r="L46" s="1016"/>
      <c r="M46" s="251"/>
    </row>
    <row r="47" spans="1:13" ht="70.8" customHeight="1" thickBot="1" x14ac:dyDescent="0.3">
      <c r="A47" s="262"/>
      <c r="B47" s="1288"/>
      <c r="C47" s="929">
        <f>_xlfn.IFNA(VLOOKUP(D47,Data!C:I,3,FALSE),"")</f>
        <v>2</v>
      </c>
      <c r="D47" s="1047" t="s">
        <v>280</v>
      </c>
      <c r="E47" s="930" t="str">
        <f>_xlfn.IFNA(IF(VLOOKUP(D47,Languages!$A:$D,1,TRUE)=D47,VLOOKUP(D47,Languages!$A:$D,Summary!$C$7,TRUE),NA()),"")</f>
        <v>Kyberturvallisuustietoisuuden tavoitteet ovat linjassa organisaation määrittämän uhkaprofiilin kanssa [kts. THREAT-2e].</v>
      </c>
      <c r="F47" s="931" t="s">
        <v>3678</v>
      </c>
      <c r="G47" s="1184">
        <f>_xlfn.IFNA(VLOOKUP(D47,Data!C:I,6,FALSE),"")</f>
        <v>0</v>
      </c>
      <c r="H47" s="1038">
        <f>_xlfn.IFNA(VLOOKUP($D47,Table26[],3,FALSE),"")</f>
        <v>0</v>
      </c>
      <c r="I47" s="1038">
        <f>_xlfn.IFNA(VLOOKUP($D47,Table26[],4,FALSE),"")</f>
        <v>0</v>
      </c>
      <c r="J47" s="1038">
        <f>_xlfn.IFNA(VLOOKUP($D47,Table26[],5,FALSE),"")</f>
        <v>0</v>
      </c>
      <c r="K47" s="1038">
        <f>_xlfn.IFNA(VLOOKUP($D47,Table26[],6,FALSE),"")</f>
        <v>0</v>
      </c>
      <c r="L47" s="1016"/>
      <c r="M47" s="251"/>
    </row>
    <row r="48" spans="1:13" x14ac:dyDescent="0.25">
      <c r="A48" s="262"/>
      <c r="B48" s="1026"/>
      <c r="C48" s="1007"/>
      <c r="D48" s="1007"/>
      <c r="E48" s="1007"/>
      <c r="F48" s="1008"/>
      <c r="G48" s="1179"/>
      <c r="H48" s="1009"/>
      <c r="I48" s="1009"/>
      <c r="J48" s="1009"/>
      <c r="K48" s="1009"/>
      <c r="L48" s="1027"/>
      <c r="M48" s="279"/>
    </row>
    <row r="49" spans="1:13" ht="14.4" thickBot="1" x14ac:dyDescent="0.3">
      <c r="A49" s="262"/>
      <c r="B49" s="1028"/>
      <c r="C49" s="1030"/>
      <c r="D49" s="1048"/>
      <c r="E49" s="1031"/>
      <c r="F49" s="1032"/>
      <c r="G49" s="1033"/>
      <c r="H49" s="1031"/>
      <c r="I49" s="1031"/>
      <c r="J49" s="1031"/>
      <c r="K49" s="1031"/>
      <c r="L49" s="1034"/>
      <c r="M49" s="279"/>
    </row>
    <row r="50" spans="1:13" x14ac:dyDescent="0.25">
      <c r="A50" s="589"/>
      <c r="B50" s="589"/>
      <c r="C50" s="180"/>
      <c r="D50" s="180"/>
      <c r="E50" s="180"/>
      <c r="F50" s="277"/>
      <c r="G50" s="277"/>
      <c r="H50" s="280"/>
      <c r="I50" s="280"/>
      <c r="J50" s="280"/>
      <c r="K50" s="280"/>
      <c r="L50" s="589"/>
      <c r="M50" s="279"/>
    </row>
  </sheetData>
  <sheetProtection sheet="1" objects="1" scenarios="1" formatCells="0" formatColumns="0" formatRows="0" autoFilter="0"/>
  <autoFilter ref="C24:K47" xr:uid="{B8AF0EC5-6325-48B2-B79A-1473D80F369C}"/>
  <mergeCells count="8">
    <mergeCell ref="C17:K17"/>
    <mergeCell ref="B24:B47"/>
    <mergeCell ref="C6:K6"/>
    <mergeCell ref="C8:G11"/>
    <mergeCell ref="I8:J8"/>
    <mergeCell ref="I10:J11"/>
    <mergeCell ref="C13:K13"/>
    <mergeCell ref="C15:K15"/>
  </mergeCells>
  <conditionalFormatting sqref="F4:F5 F7 F12 F26:F37 F24 F39:F50">
    <cfRule type="containsText" dxfId="128" priority="22" operator="containsText" text="0">
      <formula>NOT(ISERROR(SEARCH("0",F4)))</formula>
    </cfRule>
  </conditionalFormatting>
  <conditionalFormatting sqref="F1 F3">
    <cfRule type="containsText" dxfId="127" priority="19" operator="containsText" text="0">
      <formula>NOT(ISERROR(SEARCH("0",F1)))</formula>
    </cfRule>
  </conditionalFormatting>
  <conditionalFormatting sqref="F2">
    <cfRule type="containsText" dxfId="126" priority="18" operator="containsText" text="0">
      <formula>NOT(ISERROR(SEARCH("0",F2)))</formula>
    </cfRule>
  </conditionalFormatting>
  <conditionalFormatting sqref="F23">
    <cfRule type="containsText" dxfId="125" priority="16" operator="containsText" text="0">
      <formula>NOT(ISERROR(SEARCH("0",F23)))</formula>
    </cfRule>
  </conditionalFormatting>
  <conditionalFormatting sqref="F14">
    <cfRule type="containsText" dxfId="124" priority="15" operator="containsText" text="0">
      <formula>NOT(ISERROR(SEARCH("0",F14)))</formula>
    </cfRule>
  </conditionalFormatting>
  <conditionalFormatting sqref="F16">
    <cfRule type="containsText" dxfId="123" priority="13" operator="containsText" text="0">
      <formula>NOT(ISERROR(SEARCH("0",F16)))</formula>
    </cfRule>
  </conditionalFormatting>
  <conditionalFormatting sqref="F22">
    <cfRule type="containsText" dxfId="122" priority="11" operator="containsText" text="0">
      <formula>NOT(ISERROR(SEARCH("0",F22)))</formula>
    </cfRule>
  </conditionalFormatting>
  <conditionalFormatting sqref="G25:G47">
    <cfRule type="cellIs" dxfId="121" priority="5" operator="equal">
      <formula>4</formula>
    </cfRule>
    <cfRule type="cellIs" dxfId="120" priority="6" operator="equal">
      <formula>3</formula>
    </cfRule>
    <cfRule type="cellIs" dxfId="119" priority="7" operator="equal">
      <formula>2</formula>
    </cfRule>
    <cfRule type="cellIs" dxfId="118" priority="8" operator="equal">
      <formula>1</formula>
    </cfRule>
    <cfRule type="cellIs" dxfId="117" priority="9" operator="equal">
      <formula>0</formula>
    </cfRule>
  </conditionalFormatting>
  <conditionalFormatting sqref="F38">
    <cfRule type="containsText" dxfId="116" priority="1" operator="containsText" text="0">
      <formula>NOT(ISERROR(SEARCH("0",F38)))</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0" id="{6C7397FD-A5D0-498C-B01F-7FE2A3F93A2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F22</xm:sqref>
        </x14:conditionalFormatting>
        <x14:conditionalFormatting xmlns:xm="http://schemas.microsoft.com/office/excel/2006/main">
          <x14:cfRule type="iconSet" priority="20" id="{D726B673-4718-484B-A39D-8390CF1AD0E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1" id="{AFC92813-DB50-46B5-87A5-805D9B158E8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7" id="{0E8E58B4-DA60-4E7E-9F26-921B279F891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14" id="{D425E12E-4538-4938-9D7C-55E2E562A39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12" id="{2817C9A0-28B6-4D90-A12D-427C23D467C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2" id="{FBD3FAB6-82F7-4374-8420-E18DBF95702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F38</xm:sqref>
        </x14:conditionalFormatting>
        <x14:conditionalFormatting xmlns:xm="http://schemas.microsoft.com/office/excel/2006/main">
          <x14:cfRule type="iconSet" priority="576" id="{CE76E2F4-3382-4CFF-88AD-8BBC94CFEBD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F4:F5 F7 F12 F24 F26:F37 F39:F50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46EB-2A3E-4635-A793-3790ECC0307E}">
  <sheetPr codeName="Sheet29">
    <tabColor rgb="FFA66BD3"/>
  </sheetPr>
  <dimension ref="A1:L88"/>
  <sheetViews>
    <sheetView zoomScale="98" zoomScaleNormal="98" workbookViewId="0"/>
  </sheetViews>
  <sheetFormatPr defaultRowHeight="13.8" x14ac:dyDescent="0.25"/>
  <cols>
    <col min="1" max="1" width="3" style="397" customWidth="1"/>
    <col min="2" max="2" width="3.26953125" style="397" customWidth="1"/>
    <col min="3" max="3" width="12.54296875" style="397" customWidth="1"/>
    <col min="4" max="4" width="15.1796875" style="397" customWidth="1"/>
    <col min="5" max="6" width="54.36328125" style="397" customWidth="1"/>
    <col min="7" max="7" width="7.08984375" style="397" customWidth="1"/>
    <col min="8" max="8" width="2.08984375" style="397" customWidth="1"/>
    <col min="9" max="9" width="4.26953125" style="397" customWidth="1"/>
    <col min="10" max="10" width="14.1796875" style="397" customWidth="1"/>
    <col min="11" max="11" width="14.54296875" style="397" customWidth="1"/>
    <col min="12" max="16384" width="8.7265625" style="397"/>
  </cols>
  <sheetData>
    <row r="1" spans="1:12" x14ac:dyDescent="0.25">
      <c r="A1" s="134"/>
      <c r="B1" s="134"/>
      <c r="C1" s="134"/>
      <c r="D1" s="134"/>
      <c r="E1" s="134"/>
      <c r="F1" s="134"/>
      <c r="G1" s="134"/>
      <c r="H1" s="134"/>
      <c r="I1" s="134"/>
      <c r="J1" s="134"/>
      <c r="K1" s="134"/>
      <c r="L1" s="134"/>
    </row>
    <row r="2" spans="1:12" x14ac:dyDescent="0.25">
      <c r="A2" s="251"/>
      <c r="B2" s="511"/>
      <c r="C2" s="512"/>
      <c r="D2" s="512"/>
      <c r="E2" s="512"/>
      <c r="F2" s="512"/>
      <c r="G2" s="512"/>
      <c r="H2" s="513"/>
      <c r="I2" s="251"/>
    </row>
    <row r="3" spans="1:12" ht="69.599999999999994" customHeight="1" thickBot="1" x14ac:dyDescent="0.3">
      <c r="A3" s="134"/>
      <c r="B3" s="574"/>
      <c r="C3" s="1318" t="s">
        <v>3700</v>
      </c>
      <c r="D3" s="1318"/>
      <c r="E3" s="1318"/>
      <c r="F3" s="1318"/>
      <c r="G3" s="1318"/>
      <c r="H3" s="576"/>
      <c r="I3" s="134"/>
    </row>
    <row r="4" spans="1:12" x14ac:dyDescent="0.25">
      <c r="A4" s="165"/>
      <c r="B4" s="514"/>
      <c r="C4" s="671"/>
      <c r="D4" s="671"/>
      <c r="E4" s="671"/>
      <c r="F4" s="671"/>
      <c r="G4" s="671"/>
      <c r="H4" s="515"/>
      <c r="I4" s="261"/>
    </row>
    <row r="5" spans="1:12" x14ac:dyDescent="0.25">
      <c r="A5" s="165"/>
      <c r="B5" s="514"/>
      <c r="C5" s="1319" t="s">
        <v>3777</v>
      </c>
      <c r="D5" s="1319"/>
      <c r="E5" s="1319"/>
      <c r="F5" s="1319"/>
      <c r="G5" s="1319"/>
      <c r="H5" s="515"/>
      <c r="I5" s="261"/>
    </row>
    <row r="6" spans="1:12" x14ac:dyDescent="0.25">
      <c r="A6" s="165"/>
      <c r="B6" s="514"/>
      <c r="C6" s="1319"/>
      <c r="D6" s="1319"/>
      <c r="E6" s="1319"/>
      <c r="F6" s="1319"/>
      <c r="G6" s="1319"/>
      <c r="H6" s="515"/>
      <c r="I6" s="261"/>
    </row>
    <row r="7" spans="1:12" x14ac:dyDescent="0.25">
      <c r="A7" s="165"/>
      <c r="B7" s="514"/>
      <c r="C7" s="1319"/>
      <c r="D7" s="1319"/>
      <c r="E7" s="1319"/>
      <c r="F7" s="1319"/>
      <c r="G7" s="1319"/>
      <c r="H7" s="515"/>
      <c r="I7" s="261"/>
    </row>
    <row r="8" spans="1:12" x14ac:dyDescent="0.25">
      <c r="A8" s="165"/>
      <c r="B8" s="514"/>
      <c r="C8" s="1319"/>
      <c r="D8" s="1319"/>
      <c r="E8" s="1319"/>
      <c r="F8" s="1319"/>
      <c r="G8" s="1319"/>
      <c r="H8" s="515"/>
      <c r="I8" s="261"/>
    </row>
    <row r="9" spans="1:12" x14ac:dyDescent="0.25">
      <c r="A9" s="165"/>
      <c r="B9" s="514"/>
      <c r="C9" s="1319"/>
      <c r="D9" s="1319"/>
      <c r="E9" s="1319"/>
      <c r="F9" s="1319"/>
      <c r="G9" s="1319"/>
      <c r="H9" s="515"/>
      <c r="I9" s="261"/>
    </row>
    <row r="10" spans="1:12" x14ac:dyDescent="0.25">
      <c r="A10" s="165"/>
      <c r="B10" s="514"/>
      <c r="C10" s="1319"/>
      <c r="D10" s="1319"/>
      <c r="E10" s="1319"/>
      <c r="F10" s="1319"/>
      <c r="G10" s="1319"/>
      <c r="H10" s="515"/>
      <c r="I10" s="261"/>
    </row>
    <row r="11" spans="1:12" ht="27.6" customHeight="1" x14ac:dyDescent="0.25">
      <c r="A11" s="165"/>
      <c r="B11" s="514"/>
      <c r="C11" s="1319"/>
      <c r="D11" s="1319"/>
      <c r="E11" s="1319"/>
      <c r="F11" s="1319"/>
      <c r="G11" s="1319"/>
      <c r="H11" s="515"/>
      <c r="I11" s="261"/>
    </row>
    <row r="12" spans="1:12" ht="14.4" thickBot="1" x14ac:dyDescent="0.3">
      <c r="A12" s="165"/>
      <c r="B12" s="514"/>
      <c r="C12" s="921"/>
      <c r="D12" s="921"/>
      <c r="E12" s="921"/>
      <c r="F12" s="921"/>
      <c r="G12" s="921"/>
      <c r="H12" s="515"/>
      <c r="I12" s="261"/>
    </row>
    <row r="13" spans="1:12" ht="23.4" customHeight="1" thickBot="1" x14ac:dyDescent="0.3">
      <c r="A13" s="165"/>
      <c r="B13" s="514"/>
      <c r="C13" s="1004" t="s">
        <v>3220</v>
      </c>
      <c r="D13" s="1006" t="s">
        <v>3856</v>
      </c>
      <c r="E13" s="1005" t="s">
        <v>3698</v>
      </c>
      <c r="F13" s="1006" t="s">
        <v>3699</v>
      </c>
      <c r="G13" s="921"/>
      <c r="H13" s="515"/>
      <c r="I13" s="261"/>
    </row>
    <row r="14" spans="1:12" ht="24" customHeight="1" x14ac:dyDescent="0.25">
      <c r="A14" s="165"/>
      <c r="B14" s="514"/>
      <c r="C14" s="1149">
        <v>1</v>
      </c>
      <c r="D14" s="1150" t="s">
        <v>46</v>
      </c>
      <c r="E14" s="1151" t="s">
        <v>3707</v>
      </c>
      <c r="F14" s="1152" t="s">
        <v>3605</v>
      </c>
      <c r="G14" s="921"/>
      <c r="H14" s="515"/>
      <c r="I14" s="261"/>
    </row>
    <row r="15" spans="1:12" ht="24" customHeight="1" x14ac:dyDescent="0.25">
      <c r="A15" s="165"/>
      <c r="B15" s="514"/>
      <c r="C15" s="1153">
        <v>2</v>
      </c>
      <c r="D15" s="1150" t="s">
        <v>46</v>
      </c>
      <c r="E15" s="1154" t="s">
        <v>3750</v>
      </c>
      <c r="F15" s="1155" t="s">
        <v>3606</v>
      </c>
      <c r="G15" s="921"/>
      <c r="H15" s="515"/>
      <c r="I15" s="261"/>
    </row>
    <row r="16" spans="1:12" ht="24" customHeight="1" x14ac:dyDescent="0.25">
      <c r="A16" s="165"/>
      <c r="B16" s="514"/>
      <c r="C16" s="1153">
        <v>3</v>
      </c>
      <c r="D16" s="1150" t="s">
        <v>46</v>
      </c>
      <c r="E16" s="1154" t="s">
        <v>3218</v>
      </c>
      <c r="F16" s="1155" t="s">
        <v>3607</v>
      </c>
      <c r="G16" s="921"/>
      <c r="H16" s="515"/>
      <c r="I16" s="261"/>
    </row>
    <row r="17" spans="1:9" ht="24" customHeight="1" x14ac:dyDescent="0.25">
      <c r="A17" s="165"/>
      <c r="B17" s="514"/>
      <c r="C17" s="1153">
        <v>4</v>
      </c>
      <c r="D17" s="1150" t="s">
        <v>46</v>
      </c>
      <c r="E17" s="1154" t="s">
        <v>3735</v>
      </c>
      <c r="F17" s="1155" t="s">
        <v>3608</v>
      </c>
      <c r="G17" s="921"/>
      <c r="H17" s="515"/>
      <c r="I17" s="261"/>
    </row>
    <row r="18" spans="1:9" ht="24" customHeight="1" x14ac:dyDescent="0.25">
      <c r="A18" s="165"/>
      <c r="B18" s="514"/>
      <c r="C18" s="1153">
        <v>5</v>
      </c>
      <c r="D18" s="1150" t="s">
        <v>46</v>
      </c>
      <c r="E18" s="1154" t="s">
        <v>3751</v>
      </c>
      <c r="F18" s="1155" t="s">
        <v>3609</v>
      </c>
      <c r="G18" s="921"/>
      <c r="H18" s="515"/>
      <c r="I18" s="261"/>
    </row>
    <row r="19" spans="1:9" ht="24" customHeight="1" x14ac:dyDescent="0.25">
      <c r="A19" s="165"/>
      <c r="B19" s="514"/>
      <c r="C19" s="1153">
        <v>6</v>
      </c>
      <c r="D19" s="1150" t="s">
        <v>46</v>
      </c>
      <c r="E19" s="1154" t="s">
        <v>3752</v>
      </c>
      <c r="F19" s="1155" t="s">
        <v>3610</v>
      </c>
      <c r="G19" s="921"/>
      <c r="H19" s="515"/>
      <c r="I19" s="261"/>
    </row>
    <row r="20" spans="1:9" ht="24" customHeight="1" x14ac:dyDescent="0.25">
      <c r="A20" s="165"/>
      <c r="B20" s="514"/>
      <c r="C20" s="1153">
        <v>7</v>
      </c>
      <c r="D20" s="1150" t="s">
        <v>46</v>
      </c>
      <c r="E20" s="1154" t="s">
        <v>3753</v>
      </c>
      <c r="F20" s="1155" t="s">
        <v>3611</v>
      </c>
      <c r="G20" s="921"/>
      <c r="H20" s="515"/>
      <c r="I20" s="261"/>
    </row>
    <row r="21" spans="1:9" ht="24" customHeight="1" x14ac:dyDescent="0.25">
      <c r="A21" s="165"/>
      <c r="B21" s="514"/>
      <c r="C21" s="1153">
        <v>8</v>
      </c>
      <c r="D21" s="1150" t="s">
        <v>46</v>
      </c>
      <c r="E21" s="1154" t="s">
        <v>3754</v>
      </c>
      <c r="F21" s="1155" t="s">
        <v>3612</v>
      </c>
      <c r="G21" s="921"/>
      <c r="H21" s="515"/>
      <c r="I21" s="261"/>
    </row>
    <row r="22" spans="1:9" ht="24" customHeight="1" x14ac:dyDescent="0.25">
      <c r="A22" s="165"/>
      <c r="B22" s="514"/>
      <c r="C22" s="1003">
        <v>9</v>
      </c>
      <c r="D22" s="1148" t="s">
        <v>62</v>
      </c>
      <c r="E22" s="959" t="s">
        <v>3708</v>
      </c>
      <c r="F22" s="1002" t="s">
        <v>3655</v>
      </c>
      <c r="G22" s="921"/>
      <c r="H22" s="515"/>
      <c r="I22" s="261"/>
    </row>
    <row r="23" spans="1:9" ht="24" customHeight="1" x14ac:dyDescent="0.25">
      <c r="A23" s="165"/>
      <c r="B23" s="514"/>
      <c r="C23" s="1003">
        <v>10</v>
      </c>
      <c r="D23" s="1148" t="s">
        <v>62</v>
      </c>
      <c r="E23" s="959" t="s">
        <v>3736</v>
      </c>
      <c r="F23" s="1002" t="s">
        <v>3656</v>
      </c>
      <c r="G23" s="921"/>
      <c r="H23" s="515"/>
      <c r="I23" s="261"/>
    </row>
    <row r="24" spans="1:9" ht="24" customHeight="1" x14ac:dyDescent="0.25">
      <c r="A24" s="165"/>
      <c r="B24" s="514"/>
      <c r="C24" s="1003">
        <v>11</v>
      </c>
      <c r="D24" s="1148" t="s">
        <v>62</v>
      </c>
      <c r="E24" s="959" t="s">
        <v>3737</v>
      </c>
      <c r="F24" s="1002" t="s">
        <v>3657</v>
      </c>
      <c r="G24" s="921"/>
      <c r="H24" s="515"/>
      <c r="I24" s="261"/>
    </row>
    <row r="25" spans="1:9" ht="24" customHeight="1" x14ac:dyDescent="0.25">
      <c r="A25" s="165"/>
      <c r="B25" s="514"/>
      <c r="C25" s="1003">
        <v>12</v>
      </c>
      <c r="D25" s="1148" t="s">
        <v>62</v>
      </c>
      <c r="E25" s="959" t="s">
        <v>3755</v>
      </c>
      <c r="F25" s="1002" t="s">
        <v>3658</v>
      </c>
      <c r="G25" s="921"/>
      <c r="H25" s="515"/>
      <c r="I25" s="261"/>
    </row>
    <row r="26" spans="1:9" ht="24" customHeight="1" x14ac:dyDescent="0.25">
      <c r="A26" s="165"/>
      <c r="B26" s="514"/>
      <c r="C26" s="1003">
        <v>13</v>
      </c>
      <c r="D26" s="1148" t="s">
        <v>62</v>
      </c>
      <c r="E26" s="959" t="s">
        <v>3709</v>
      </c>
      <c r="F26" s="1002" t="s">
        <v>3659</v>
      </c>
      <c r="G26" s="921"/>
      <c r="H26" s="515"/>
      <c r="I26" s="261"/>
    </row>
    <row r="27" spans="1:9" ht="24" customHeight="1" x14ac:dyDescent="0.25">
      <c r="A27" s="165"/>
      <c r="B27" s="514"/>
      <c r="C27" s="1003">
        <v>14</v>
      </c>
      <c r="D27" s="1148" t="s">
        <v>62</v>
      </c>
      <c r="E27" s="959" t="s">
        <v>3710</v>
      </c>
      <c r="F27" s="1002" t="s">
        <v>3660</v>
      </c>
      <c r="G27" s="921"/>
      <c r="H27" s="515"/>
      <c r="I27" s="261"/>
    </row>
    <row r="28" spans="1:9" ht="24" customHeight="1" x14ac:dyDescent="0.25">
      <c r="A28" s="165"/>
      <c r="B28" s="514"/>
      <c r="C28" s="1003">
        <v>15</v>
      </c>
      <c r="D28" s="1148" t="s">
        <v>62</v>
      </c>
      <c r="E28" s="959" t="s">
        <v>3711</v>
      </c>
      <c r="F28" s="1002" t="s">
        <v>3661</v>
      </c>
      <c r="G28" s="921"/>
      <c r="H28" s="515"/>
      <c r="I28" s="261"/>
    </row>
    <row r="29" spans="1:9" ht="24" customHeight="1" x14ac:dyDescent="0.25">
      <c r="A29" s="165"/>
      <c r="B29" s="514"/>
      <c r="C29" s="1003">
        <v>16</v>
      </c>
      <c r="D29" s="1148" t="s">
        <v>62</v>
      </c>
      <c r="E29" s="959" t="s">
        <v>3712</v>
      </c>
      <c r="F29" s="1002" t="s">
        <v>3662</v>
      </c>
      <c r="G29" s="921"/>
      <c r="H29" s="515"/>
      <c r="I29" s="261"/>
    </row>
    <row r="30" spans="1:9" ht="24" customHeight="1" x14ac:dyDescent="0.25">
      <c r="A30" s="165"/>
      <c r="B30" s="514"/>
      <c r="C30" s="1156">
        <v>17</v>
      </c>
      <c r="D30" s="1157" t="s">
        <v>0</v>
      </c>
      <c r="E30" s="1158" t="s">
        <v>3738</v>
      </c>
      <c r="F30" s="1159" t="s">
        <v>3632</v>
      </c>
      <c r="G30" s="921"/>
      <c r="H30" s="515"/>
      <c r="I30" s="261"/>
    </row>
    <row r="31" spans="1:9" ht="24" customHeight="1" x14ac:dyDescent="0.25">
      <c r="A31" s="165"/>
      <c r="B31" s="514"/>
      <c r="C31" s="1156">
        <v>18</v>
      </c>
      <c r="D31" s="1157" t="s">
        <v>0</v>
      </c>
      <c r="E31" s="1158" t="s">
        <v>3756</v>
      </c>
      <c r="F31" s="1159" t="s">
        <v>3633</v>
      </c>
      <c r="G31" s="921"/>
      <c r="H31" s="515"/>
      <c r="I31" s="261"/>
    </row>
    <row r="32" spans="1:9" ht="24" customHeight="1" x14ac:dyDescent="0.25">
      <c r="A32" s="165"/>
      <c r="B32" s="514"/>
      <c r="C32" s="1156">
        <v>19</v>
      </c>
      <c r="D32" s="1157" t="s">
        <v>0</v>
      </c>
      <c r="E32" s="1158" t="s">
        <v>1249</v>
      </c>
      <c r="F32" s="1159" t="s">
        <v>3634</v>
      </c>
      <c r="G32" s="921"/>
      <c r="H32" s="515"/>
      <c r="I32" s="261"/>
    </row>
    <row r="33" spans="1:9" ht="24" customHeight="1" x14ac:dyDescent="0.25">
      <c r="A33" s="165"/>
      <c r="B33" s="514"/>
      <c r="C33" s="1156">
        <v>20</v>
      </c>
      <c r="D33" s="1157" t="s">
        <v>0</v>
      </c>
      <c r="E33" s="1158" t="s">
        <v>3739</v>
      </c>
      <c r="F33" s="1159" t="s">
        <v>3635</v>
      </c>
      <c r="G33" s="921"/>
      <c r="H33" s="515"/>
      <c r="I33" s="261"/>
    </row>
    <row r="34" spans="1:9" ht="24" customHeight="1" x14ac:dyDescent="0.25">
      <c r="A34" s="165"/>
      <c r="B34" s="514"/>
      <c r="C34" s="1156">
        <v>21</v>
      </c>
      <c r="D34" s="1157" t="s">
        <v>0</v>
      </c>
      <c r="E34" s="1158" t="s">
        <v>3713</v>
      </c>
      <c r="F34" s="1159" t="s">
        <v>3637</v>
      </c>
      <c r="G34" s="921"/>
      <c r="H34" s="515"/>
      <c r="I34" s="261"/>
    </row>
    <row r="35" spans="1:9" ht="24" customHeight="1" x14ac:dyDescent="0.25">
      <c r="A35" s="165"/>
      <c r="B35" s="514"/>
      <c r="C35" s="1156">
        <v>22</v>
      </c>
      <c r="D35" s="1157" t="s">
        <v>0</v>
      </c>
      <c r="E35" s="1158" t="s">
        <v>3714</v>
      </c>
      <c r="F35" s="1159" t="s">
        <v>3642</v>
      </c>
      <c r="G35" s="921"/>
      <c r="H35" s="515"/>
      <c r="I35" s="261"/>
    </row>
    <row r="36" spans="1:9" ht="24" customHeight="1" x14ac:dyDescent="0.25">
      <c r="A36" s="165"/>
      <c r="B36" s="514"/>
      <c r="C36" s="1156">
        <v>23</v>
      </c>
      <c r="D36" s="1157" t="s">
        <v>0</v>
      </c>
      <c r="E36" s="1158" t="s">
        <v>3715</v>
      </c>
      <c r="F36" s="1159" t="s">
        <v>3640</v>
      </c>
      <c r="G36" s="921"/>
      <c r="H36" s="515"/>
      <c r="I36" s="261"/>
    </row>
    <row r="37" spans="1:9" ht="24" customHeight="1" x14ac:dyDescent="0.25">
      <c r="A37" s="165"/>
      <c r="B37" s="514"/>
      <c r="C37" s="1156">
        <v>24</v>
      </c>
      <c r="D37" s="1157" t="s">
        <v>0</v>
      </c>
      <c r="E37" s="1158" t="s">
        <v>1251</v>
      </c>
      <c r="F37" s="1159" t="s">
        <v>3641</v>
      </c>
      <c r="G37" s="921"/>
      <c r="H37" s="515"/>
      <c r="I37" s="261"/>
    </row>
    <row r="38" spans="1:9" ht="24" customHeight="1" x14ac:dyDescent="0.25">
      <c r="A38" s="521"/>
      <c r="B38" s="522"/>
      <c r="C38" s="1003">
        <v>25</v>
      </c>
      <c r="D38" s="1148" t="s">
        <v>57</v>
      </c>
      <c r="E38" s="959" t="s">
        <v>3740</v>
      </c>
      <c r="F38" s="1002" t="s">
        <v>3586</v>
      </c>
      <c r="G38" s="921"/>
      <c r="H38" s="523"/>
      <c r="I38" s="524"/>
    </row>
    <row r="39" spans="1:9" ht="24" customHeight="1" x14ac:dyDescent="0.25">
      <c r="A39" s="521"/>
      <c r="B39" s="522"/>
      <c r="C39" s="1003">
        <v>26</v>
      </c>
      <c r="D39" s="1148" t="s">
        <v>57</v>
      </c>
      <c r="E39" s="959" t="s">
        <v>3741</v>
      </c>
      <c r="F39" s="1002" t="s">
        <v>3587</v>
      </c>
      <c r="G39" s="921"/>
      <c r="H39" s="523"/>
      <c r="I39" s="524"/>
    </row>
    <row r="40" spans="1:9" ht="24" customHeight="1" x14ac:dyDescent="0.25">
      <c r="A40" s="521"/>
      <c r="B40" s="522"/>
      <c r="C40" s="1003">
        <v>27</v>
      </c>
      <c r="D40" s="1148" t="s">
        <v>57</v>
      </c>
      <c r="E40" s="959" t="s">
        <v>3757</v>
      </c>
      <c r="F40" s="1002" t="s">
        <v>3588</v>
      </c>
      <c r="G40" s="921"/>
      <c r="H40" s="523"/>
      <c r="I40" s="524"/>
    </row>
    <row r="41" spans="1:9" ht="24" customHeight="1" x14ac:dyDescent="0.25">
      <c r="A41" s="521"/>
      <c r="B41" s="522"/>
      <c r="C41" s="1003">
        <v>28</v>
      </c>
      <c r="D41" s="1148" t="s">
        <v>57</v>
      </c>
      <c r="E41" s="959" t="s">
        <v>3716</v>
      </c>
      <c r="F41" s="1002" t="s">
        <v>3589</v>
      </c>
      <c r="G41" s="921"/>
      <c r="H41" s="523"/>
      <c r="I41" s="524"/>
    </row>
    <row r="42" spans="1:9" ht="24" customHeight="1" x14ac:dyDescent="0.25">
      <c r="A42" s="521"/>
      <c r="B42" s="522"/>
      <c r="C42" s="1003">
        <v>29</v>
      </c>
      <c r="D42" s="1148" t="s">
        <v>57</v>
      </c>
      <c r="E42" s="959" t="s">
        <v>3717</v>
      </c>
      <c r="F42" s="1002" t="s">
        <v>3590</v>
      </c>
      <c r="G42" s="921"/>
      <c r="H42" s="523"/>
      <c r="I42" s="524"/>
    </row>
    <row r="43" spans="1:9" ht="24" customHeight="1" x14ac:dyDescent="0.25">
      <c r="A43" s="521"/>
      <c r="B43" s="522"/>
      <c r="C43" s="1003">
        <v>30</v>
      </c>
      <c r="D43" s="1148" t="s">
        <v>57</v>
      </c>
      <c r="E43" s="959" t="s">
        <v>3718</v>
      </c>
      <c r="F43" s="1002" t="s">
        <v>3591</v>
      </c>
      <c r="G43" s="921"/>
      <c r="H43" s="523"/>
      <c r="I43" s="524"/>
    </row>
    <row r="44" spans="1:9" ht="24" customHeight="1" x14ac:dyDescent="0.25">
      <c r="A44" s="521"/>
      <c r="B44" s="522"/>
      <c r="C44" s="1003">
        <v>31</v>
      </c>
      <c r="D44" s="1148" t="s">
        <v>57</v>
      </c>
      <c r="E44" s="959" t="s">
        <v>3719</v>
      </c>
      <c r="F44" s="1002" t="s">
        <v>3592</v>
      </c>
      <c r="G44" s="921"/>
      <c r="H44" s="523"/>
      <c r="I44" s="524"/>
    </row>
    <row r="45" spans="1:9" ht="24" customHeight="1" x14ac:dyDescent="0.25">
      <c r="A45" s="521"/>
      <c r="B45" s="522"/>
      <c r="C45" s="1160">
        <v>32</v>
      </c>
      <c r="D45" s="1161" t="s">
        <v>65</v>
      </c>
      <c r="E45" s="1162" t="s">
        <v>3742</v>
      </c>
      <c r="F45" s="1163" t="s">
        <v>3643</v>
      </c>
      <c r="G45" s="921"/>
      <c r="H45" s="523"/>
      <c r="I45" s="524"/>
    </row>
    <row r="46" spans="1:9" ht="24" customHeight="1" x14ac:dyDescent="0.25">
      <c r="A46" s="521"/>
      <c r="B46" s="522"/>
      <c r="C46" s="1160">
        <v>33</v>
      </c>
      <c r="D46" s="1161" t="s">
        <v>65</v>
      </c>
      <c r="E46" s="1162" t="s">
        <v>3743</v>
      </c>
      <c r="F46" s="1163" t="s">
        <v>3644</v>
      </c>
      <c r="G46" s="921"/>
      <c r="H46" s="523"/>
      <c r="I46" s="524"/>
    </row>
    <row r="47" spans="1:9" ht="24" customHeight="1" x14ac:dyDescent="0.25">
      <c r="A47" s="521"/>
      <c r="B47" s="522"/>
      <c r="C47" s="1160">
        <v>34</v>
      </c>
      <c r="D47" s="1161" t="s">
        <v>65</v>
      </c>
      <c r="E47" s="1162" t="s">
        <v>3744</v>
      </c>
      <c r="F47" s="1163" t="s">
        <v>3645</v>
      </c>
      <c r="G47" s="921"/>
      <c r="H47" s="523"/>
      <c r="I47" s="524"/>
    </row>
    <row r="48" spans="1:9" ht="24" customHeight="1" x14ac:dyDescent="0.25">
      <c r="A48" s="521"/>
      <c r="B48" s="522"/>
      <c r="C48" s="1160">
        <v>35</v>
      </c>
      <c r="D48" s="1161" t="s">
        <v>65</v>
      </c>
      <c r="E48" s="1162" t="s">
        <v>3745</v>
      </c>
      <c r="F48" s="1163" t="s">
        <v>3646</v>
      </c>
      <c r="G48" s="921"/>
      <c r="H48" s="523"/>
      <c r="I48" s="524"/>
    </row>
    <row r="49" spans="1:9" ht="24" customHeight="1" x14ac:dyDescent="0.25">
      <c r="A49" s="521"/>
      <c r="B49" s="522"/>
      <c r="C49" s="1160">
        <v>36</v>
      </c>
      <c r="D49" s="1161" t="s">
        <v>65</v>
      </c>
      <c r="E49" s="1162" t="s">
        <v>3746</v>
      </c>
      <c r="F49" s="1163" t="s">
        <v>3647</v>
      </c>
      <c r="G49" s="921"/>
      <c r="H49" s="523"/>
      <c r="I49" s="524"/>
    </row>
    <row r="50" spans="1:9" ht="24" customHeight="1" x14ac:dyDescent="0.25">
      <c r="A50" s="521"/>
      <c r="B50" s="522"/>
      <c r="C50" s="1003">
        <v>37</v>
      </c>
      <c r="D50" s="1148" t="s">
        <v>67</v>
      </c>
      <c r="E50" s="959" t="s">
        <v>3720</v>
      </c>
      <c r="F50" s="1002" t="s">
        <v>3618</v>
      </c>
      <c r="G50" s="921"/>
      <c r="H50" s="523"/>
      <c r="I50" s="524"/>
    </row>
    <row r="51" spans="1:9" ht="24" customHeight="1" x14ac:dyDescent="0.25">
      <c r="A51" s="521"/>
      <c r="B51" s="522"/>
      <c r="C51" s="1003">
        <v>38</v>
      </c>
      <c r="D51" s="1148" t="s">
        <v>67</v>
      </c>
      <c r="E51" s="959" t="s">
        <v>3760</v>
      </c>
      <c r="F51" s="1002" t="s">
        <v>3619</v>
      </c>
      <c r="G51" s="921"/>
      <c r="H51" s="523"/>
      <c r="I51" s="524"/>
    </row>
    <row r="52" spans="1:9" ht="24" customHeight="1" x14ac:dyDescent="0.25">
      <c r="A52" s="521"/>
      <c r="B52" s="522"/>
      <c r="C52" s="1003">
        <v>39</v>
      </c>
      <c r="D52" s="1148" t="s">
        <v>67</v>
      </c>
      <c r="E52" s="959" t="s">
        <v>3758</v>
      </c>
      <c r="F52" s="1002" t="s">
        <v>3620</v>
      </c>
      <c r="G52" s="921"/>
      <c r="H52" s="523"/>
      <c r="I52" s="524"/>
    </row>
    <row r="53" spans="1:9" ht="24" customHeight="1" x14ac:dyDescent="0.25">
      <c r="A53" s="521"/>
      <c r="B53" s="522"/>
      <c r="C53" s="1003">
        <v>40</v>
      </c>
      <c r="D53" s="1148" t="s">
        <v>67</v>
      </c>
      <c r="E53" s="959" t="s">
        <v>3759</v>
      </c>
      <c r="F53" s="1002" t="s">
        <v>3670</v>
      </c>
      <c r="G53" s="921"/>
      <c r="H53" s="523"/>
      <c r="I53" s="524"/>
    </row>
    <row r="54" spans="1:9" ht="24" customHeight="1" x14ac:dyDescent="0.25">
      <c r="A54" s="521"/>
      <c r="B54" s="522"/>
      <c r="C54" s="1003">
        <v>41</v>
      </c>
      <c r="D54" s="1148" t="s">
        <v>67</v>
      </c>
      <c r="E54" s="959" t="s">
        <v>3761</v>
      </c>
      <c r="F54" s="1002" t="s">
        <v>3622</v>
      </c>
      <c r="G54" s="921"/>
      <c r="H54" s="523"/>
      <c r="I54" s="524"/>
    </row>
    <row r="55" spans="1:9" ht="24" customHeight="1" x14ac:dyDescent="0.25">
      <c r="A55" s="521"/>
      <c r="B55" s="522"/>
      <c r="C55" s="1003">
        <v>42</v>
      </c>
      <c r="D55" s="1148" t="s">
        <v>67</v>
      </c>
      <c r="E55" s="959" t="s">
        <v>3747</v>
      </c>
      <c r="F55" s="1002" t="s">
        <v>3623</v>
      </c>
      <c r="G55" s="921"/>
      <c r="H55" s="523"/>
      <c r="I55" s="524"/>
    </row>
    <row r="56" spans="1:9" ht="24" customHeight="1" x14ac:dyDescent="0.25">
      <c r="A56" s="521"/>
      <c r="B56" s="522"/>
      <c r="C56" s="1003">
        <v>43</v>
      </c>
      <c r="D56" s="1148" t="s">
        <v>67</v>
      </c>
      <c r="E56" s="959" t="s">
        <v>3748</v>
      </c>
      <c r="F56" s="1002" t="s">
        <v>3626</v>
      </c>
      <c r="G56" s="921"/>
      <c r="H56" s="523"/>
      <c r="I56" s="524"/>
    </row>
    <row r="57" spans="1:9" ht="24" customHeight="1" x14ac:dyDescent="0.25">
      <c r="A57" s="521"/>
      <c r="B57" s="522"/>
      <c r="C57" s="1003">
        <v>44</v>
      </c>
      <c r="D57" s="1148" t="s">
        <v>67</v>
      </c>
      <c r="E57" s="959" t="s">
        <v>3721</v>
      </c>
      <c r="F57" s="1002" t="s">
        <v>3627</v>
      </c>
      <c r="G57" s="921"/>
      <c r="H57" s="523"/>
      <c r="I57" s="524"/>
    </row>
    <row r="58" spans="1:9" ht="24" customHeight="1" x14ac:dyDescent="0.25">
      <c r="A58" s="521"/>
      <c r="B58" s="522"/>
      <c r="C58" s="1003">
        <v>45</v>
      </c>
      <c r="D58" s="1148" t="s">
        <v>67</v>
      </c>
      <c r="E58" s="959" t="s">
        <v>3722</v>
      </c>
      <c r="F58" s="1002" t="s">
        <v>3628</v>
      </c>
      <c r="G58" s="921"/>
      <c r="H58" s="523"/>
      <c r="I58" s="524"/>
    </row>
    <row r="59" spans="1:9" ht="24" customHeight="1" x14ac:dyDescent="0.25">
      <c r="A59" s="521"/>
      <c r="B59" s="522"/>
      <c r="C59" s="1003">
        <v>46</v>
      </c>
      <c r="D59" s="1148" t="s">
        <v>67</v>
      </c>
      <c r="E59" s="959" t="s">
        <v>3762</v>
      </c>
      <c r="F59" s="1002" t="s">
        <v>3629</v>
      </c>
      <c r="G59" s="921"/>
      <c r="H59" s="523"/>
      <c r="I59" s="524"/>
    </row>
    <row r="60" spans="1:9" ht="24" customHeight="1" x14ac:dyDescent="0.25">
      <c r="A60" s="521"/>
      <c r="B60" s="522"/>
      <c r="C60" s="1003">
        <v>47</v>
      </c>
      <c r="D60" s="1148" t="s">
        <v>67</v>
      </c>
      <c r="E60" s="959" t="s">
        <v>3763</v>
      </c>
      <c r="F60" s="1002" t="s">
        <v>3631</v>
      </c>
      <c r="G60" s="921"/>
      <c r="H60" s="523"/>
      <c r="I60" s="524"/>
    </row>
    <row r="61" spans="1:9" ht="24" customHeight="1" x14ac:dyDescent="0.25">
      <c r="A61" s="521"/>
      <c r="B61" s="522"/>
      <c r="C61" s="1153">
        <v>48</v>
      </c>
      <c r="D61" s="1164" t="s">
        <v>2538</v>
      </c>
      <c r="E61" s="1155" t="s">
        <v>3723</v>
      </c>
      <c r="F61" s="1155" t="s">
        <v>3649</v>
      </c>
      <c r="G61" s="921"/>
      <c r="H61" s="523"/>
      <c r="I61" s="524"/>
    </row>
    <row r="62" spans="1:9" ht="24" customHeight="1" x14ac:dyDescent="0.25">
      <c r="A62" s="521"/>
      <c r="B62" s="522"/>
      <c r="C62" s="1153">
        <v>49</v>
      </c>
      <c r="D62" s="1164" t="s">
        <v>2538</v>
      </c>
      <c r="E62" s="1155" t="s">
        <v>3724</v>
      </c>
      <c r="F62" s="1155" t="s">
        <v>3650</v>
      </c>
      <c r="G62" s="921"/>
      <c r="H62" s="523"/>
      <c r="I62" s="524"/>
    </row>
    <row r="63" spans="1:9" ht="24" customHeight="1" x14ac:dyDescent="0.25">
      <c r="A63" s="521"/>
      <c r="B63" s="522"/>
      <c r="C63" s="1153">
        <v>50</v>
      </c>
      <c r="D63" s="1164" t="s">
        <v>2538</v>
      </c>
      <c r="E63" s="1155" t="s">
        <v>3725</v>
      </c>
      <c r="F63" s="1155" t="s">
        <v>3651</v>
      </c>
      <c r="G63" s="921"/>
      <c r="H63" s="523"/>
      <c r="I63" s="524"/>
    </row>
    <row r="64" spans="1:9" ht="24" customHeight="1" x14ac:dyDescent="0.25">
      <c r="A64" s="521"/>
      <c r="B64" s="522"/>
      <c r="C64" s="1153">
        <v>51</v>
      </c>
      <c r="D64" s="1164" t="s">
        <v>2538</v>
      </c>
      <c r="E64" s="1155" t="s">
        <v>3726</v>
      </c>
      <c r="F64" s="1155" t="s">
        <v>3653</v>
      </c>
      <c r="G64" s="921"/>
      <c r="H64" s="523"/>
      <c r="I64" s="524"/>
    </row>
    <row r="65" spans="1:9" ht="24" customHeight="1" x14ac:dyDescent="0.25">
      <c r="A65" s="521"/>
      <c r="B65" s="522"/>
      <c r="C65" s="1153">
        <v>52</v>
      </c>
      <c r="D65" s="1164" t="s">
        <v>2538</v>
      </c>
      <c r="E65" s="1155" t="s">
        <v>3727</v>
      </c>
      <c r="F65" s="1155" t="s">
        <v>3654</v>
      </c>
      <c r="G65" s="921"/>
      <c r="H65" s="523"/>
      <c r="I65" s="524"/>
    </row>
    <row r="66" spans="1:9" ht="24" customHeight="1" x14ac:dyDescent="0.25">
      <c r="A66" s="521"/>
      <c r="B66" s="522"/>
      <c r="C66" s="1003">
        <v>53</v>
      </c>
      <c r="D66" s="1148" t="s">
        <v>72</v>
      </c>
      <c r="E66" s="959" t="s">
        <v>3770</v>
      </c>
      <c r="F66" s="1002" t="s">
        <v>3663</v>
      </c>
      <c r="G66" s="921"/>
      <c r="H66" s="523"/>
      <c r="I66" s="524"/>
    </row>
    <row r="67" spans="1:9" ht="24" customHeight="1" x14ac:dyDescent="0.25">
      <c r="A67" s="521"/>
      <c r="B67" s="522"/>
      <c r="C67" s="1003">
        <v>54</v>
      </c>
      <c r="D67" s="1148" t="s">
        <v>72</v>
      </c>
      <c r="E67" s="959" t="s">
        <v>3764</v>
      </c>
      <c r="F67" s="1002" t="s">
        <v>3664</v>
      </c>
      <c r="G67" s="921"/>
      <c r="H67" s="523"/>
      <c r="I67" s="524"/>
    </row>
    <row r="68" spans="1:9" ht="24" customHeight="1" x14ac:dyDescent="0.25">
      <c r="A68" s="521"/>
      <c r="B68" s="522"/>
      <c r="C68" s="1003">
        <v>55</v>
      </c>
      <c r="D68" s="1148" t="s">
        <v>72</v>
      </c>
      <c r="E68" s="1002" t="s">
        <v>3728</v>
      </c>
      <c r="F68" s="1002" t="s">
        <v>3665</v>
      </c>
      <c r="G68" s="921"/>
      <c r="H68" s="523"/>
      <c r="I68" s="524"/>
    </row>
    <row r="69" spans="1:9" ht="24" customHeight="1" x14ac:dyDescent="0.25">
      <c r="A69" s="521"/>
      <c r="B69" s="522"/>
      <c r="C69" s="1003">
        <v>56</v>
      </c>
      <c r="D69" s="1148" t="s">
        <v>72</v>
      </c>
      <c r="E69" s="1002" t="s">
        <v>3729</v>
      </c>
      <c r="F69" s="1002" t="s">
        <v>3666</v>
      </c>
      <c r="G69" s="921"/>
      <c r="H69" s="523"/>
      <c r="I69" s="524"/>
    </row>
    <row r="70" spans="1:9" ht="24" customHeight="1" x14ac:dyDescent="0.25">
      <c r="A70" s="521"/>
      <c r="B70" s="522"/>
      <c r="C70" s="1003">
        <v>57</v>
      </c>
      <c r="D70" s="1148" t="s">
        <v>72</v>
      </c>
      <c r="E70" s="1002" t="s">
        <v>3730</v>
      </c>
      <c r="F70" s="1002" t="s">
        <v>3667</v>
      </c>
      <c r="G70" s="921"/>
      <c r="H70" s="523"/>
      <c r="I70" s="524"/>
    </row>
    <row r="71" spans="1:9" ht="24" customHeight="1" x14ac:dyDescent="0.25">
      <c r="A71" s="521"/>
      <c r="B71" s="522"/>
      <c r="C71" s="1003">
        <v>58</v>
      </c>
      <c r="D71" s="1148" t="s">
        <v>72</v>
      </c>
      <c r="E71" s="1002" t="s">
        <v>3765</v>
      </c>
      <c r="F71" s="1002" t="s">
        <v>3668</v>
      </c>
      <c r="G71" s="921"/>
      <c r="H71" s="523"/>
      <c r="I71" s="524"/>
    </row>
    <row r="72" spans="1:9" ht="24" customHeight="1" x14ac:dyDescent="0.25">
      <c r="A72" s="521"/>
      <c r="B72" s="522"/>
      <c r="C72" s="1003">
        <v>59</v>
      </c>
      <c r="D72" s="1148" t="s">
        <v>72</v>
      </c>
      <c r="E72" s="959" t="s">
        <v>3731</v>
      </c>
      <c r="F72" s="1002" t="s">
        <v>3669</v>
      </c>
      <c r="G72" s="921"/>
      <c r="H72" s="523"/>
      <c r="I72" s="524"/>
    </row>
    <row r="73" spans="1:9" ht="24" customHeight="1" x14ac:dyDescent="0.25">
      <c r="A73" s="521"/>
      <c r="B73" s="522"/>
      <c r="C73" s="1156">
        <v>60</v>
      </c>
      <c r="D73" s="1157" t="s">
        <v>75</v>
      </c>
      <c r="E73" s="1159" t="s">
        <v>3766</v>
      </c>
      <c r="F73" s="1159" t="s">
        <v>3593</v>
      </c>
      <c r="G73" s="921"/>
      <c r="H73" s="523"/>
      <c r="I73" s="524"/>
    </row>
    <row r="74" spans="1:9" ht="24" customHeight="1" x14ac:dyDescent="0.25">
      <c r="A74" s="521"/>
      <c r="B74" s="522"/>
      <c r="C74" s="1156">
        <v>61</v>
      </c>
      <c r="D74" s="1157" t="s">
        <v>75</v>
      </c>
      <c r="E74" s="1158" t="s">
        <v>3732</v>
      </c>
      <c r="F74" s="1159" t="s">
        <v>3594</v>
      </c>
      <c r="G74" s="921"/>
      <c r="H74" s="523"/>
      <c r="I74" s="524"/>
    </row>
    <row r="75" spans="1:9" ht="24" customHeight="1" x14ac:dyDescent="0.25">
      <c r="A75" s="521"/>
      <c r="B75" s="522"/>
      <c r="C75" s="1156">
        <v>62</v>
      </c>
      <c r="D75" s="1157" t="s">
        <v>75</v>
      </c>
      <c r="E75" s="1158" t="s">
        <v>3767</v>
      </c>
      <c r="F75" s="1159" t="s">
        <v>3595</v>
      </c>
      <c r="G75" s="921"/>
      <c r="H75" s="523"/>
      <c r="I75" s="524"/>
    </row>
    <row r="76" spans="1:9" ht="24" customHeight="1" x14ac:dyDescent="0.25">
      <c r="A76" s="521"/>
      <c r="B76" s="522"/>
      <c r="C76" s="1156">
        <v>63</v>
      </c>
      <c r="D76" s="1157" t="s">
        <v>75</v>
      </c>
      <c r="E76" s="1158" t="s">
        <v>3749</v>
      </c>
      <c r="F76" s="1159" t="s">
        <v>3597</v>
      </c>
      <c r="G76" s="921"/>
      <c r="H76" s="523"/>
      <c r="I76" s="524"/>
    </row>
    <row r="77" spans="1:9" ht="24" customHeight="1" x14ac:dyDescent="0.25">
      <c r="A77" s="521"/>
      <c r="B77" s="522"/>
      <c r="C77" s="1156">
        <v>64</v>
      </c>
      <c r="D77" s="1157" t="s">
        <v>75</v>
      </c>
      <c r="E77" s="1158" t="s">
        <v>3768</v>
      </c>
      <c r="F77" s="1159" t="s">
        <v>3596</v>
      </c>
      <c r="G77" s="921"/>
      <c r="H77" s="523"/>
      <c r="I77" s="524"/>
    </row>
    <row r="78" spans="1:9" ht="24" customHeight="1" x14ac:dyDescent="0.25">
      <c r="A78" s="521"/>
      <c r="B78" s="522"/>
      <c r="C78" s="1156">
        <v>65</v>
      </c>
      <c r="D78" s="1157" t="s">
        <v>75</v>
      </c>
      <c r="E78" s="1158" t="s">
        <v>3769</v>
      </c>
      <c r="F78" s="1159" t="s">
        <v>3598</v>
      </c>
      <c r="G78" s="921"/>
      <c r="H78" s="523"/>
      <c r="I78" s="524"/>
    </row>
    <row r="79" spans="1:9" ht="24" customHeight="1" x14ac:dyDescent="0.25">
      <c r="A79" s="521"/>
      <c r="B79" s="522"/>
      <c r="C79" s="1156">
        <v>66</v>
      </c>
      <c r="D79" s="1157" t="s">
        <v>75</v>
      </c>
      <c r="E79" s="1158" t="s">
        <v>3771</v>
      </c>
      <c r="F79" s="1159" t="s">
        <v>3599</v>
      </c>
      <c r="G79" s="921"/>
      <c r="H79" s="523"/>
      <c r="I79" s="524"/>
    </row>
    <row r="80" spans="1:9" ht="24" customHeight="1" x14ac:dyDescent="0.25">
      <c r="A80" s="521"/>
      <c r="B80" s="522"/>
      <c r="C80" s="1156">
        <v>67</v>
      </c>
      <c r="D80" s="1157" t="s">
        <v>75</v>
      </c>
      <c r="E80" s="1159" t="s">
        <v>3733</v>
      </c>
      <c r="F80" s="1159" t="s">
        <v>3600</v>
      </c>
      <c r="G80" s="921"/>
      <c r="H80" s="523"/>
      <c r="I80" s="524"/>
    </row>
    <row r="81" spans="1:9" ht="24" customHeight="1" x14ac:dyDescent="0.25">
      <c r="A81" s="521"/>
      <c r="B81" s="522"/>
      <c r="C81" s="1156">
        <v>68</v>
      </c>
      <c r="D81" s="1157" t="s">
        <v>75</v>
      </c>
      <c r="E81" s="1159" t="s">
        <v>3772</v>
      </c>
      <c r="F81" s="1159" t="s">
        <v>3601</v>
      </c>
      <c r="G81" s="921"/>
      <c r="H81" s="523"/>
      <c r="I81" s="524"/>
    </row>
    <row r="82" spans="1:9" ht="24" customHeight="1" x14ac:dyDescent="0.25">
      <c r="A82" s="521"/>
      <c r="B82" s="522"/>
      <c r="C82" s="1156">
        <v>69</v>
      </c>
      <c r="D82" s="1157" t="s">
        <v>75</v>
      </c>
      <c r="E82" s="1158" t="s">
        <v>3773</v>
      </c>
      <c r="F82" s="1159" t="s">
        <v>3603</v>
      </c>
      <c r="G82" s="921"/>
      <c r="H82" s="523"/>
      <c r="I82" s="524"/>
    </row>
    <row r="83" spans="1:9" ht="24" customHeight="1" x14ac:dyDescent="0.25">
      <c r="A83" s="521"/>
      <c r="B83" s="522"/>
      <c r="C83" s="1003">
        <v>70</v>
      </c>
      <c r="D83" s="1148" t="s">
        <v>77</v>
      </c>
      <c r="E83" s="959" t="s">
        <v>3774</v>
      </c>
      <c r="F83" s="1002" t="s">
        <v>3613</v>
      </c>
      <c r="G83" s="921"/>
      <c r="H83" s="523"/>
      <c r="I83" s="524"/>
    </row>
    <row r="84" spans="1:9" ht="24" customHeight="1" x14ac:dyDescent="0.25">
      <c r="A84" s="521"/>
      <c r="B84" s="522"/>
      <c r="C84" s="1003">
        <v>71</v>
      </c>
      <c r="D84" s="1148" t="s">
        <v>77</v>
      </c>
      <c r="E84" s="959" t="s">
        <v>3775</v>
      </c>
      <c r="F84" s="1002" t="s">
        <v>3615</v>
      </c>
      <c r="G84" s="921"/>
      <c r="H84" s="523"/>
      <c r="I84" s="524"/>
    </row>
    <row r="85" spans="1:9" ht="24" customHeight="1" x14ac:dyDescent="0.25">
      <c r="A85" s="521"/>
      <c r="B85" s="522"/>
      <c r="C85" s="1003">
        <v>72</v>
      </c>
      <c r="D85" s="1148" t="s">
        <v>77</v>
      </c>
      <c r="E85" s="959" t="s">
        <v>3776</v>
      </c>
      <c r="F85" s="1002" t="s">
        <v>3614</v>
      </c>
      <c r="G85" s="921"/>
      <c r="H85" s="523"/>
      <c r="I85" s="524"/>
    </row>
    <row r="86" spans="1:9" ht="24" customHeight="1" x14ac:dyDescent="0.25">
      <c r="A86" s="521"/>
      <c r="B86" s="522"/>
      <c r="C86" s="1003">
        <v>73</v>
      </c>
      <c r="D86" s="1148" t="s">
        <v>77</v>
      </c>
      <c r="E86" s="1002" t="s">
        <v>3734</v>
      </c>
      <c r="F86" s="1002" t="s">
        <v>3616</v>
      </c>
      <c r="G86" s="921"/>
      <c r="H86" s="523"/>
      <c r="I86" s="524"/>
    </row>
    <row r="87" spans="1:9" x14ac:dyDescent="0.25">
      <c r="A87" s="521"/>
      <c r="B87" s="536"/>
      <c r="C87" s="537"/>
      <c r="D87" s="537"/>
      <c r="E87" s="537"/>
      <c r="F87" s="537"/>
      <c r="G87" s="537"/>
      <c r="H87" s="538"/>
      <c r="I87" s="589"/>
    </row>
    <row r="88" spans="1:9" x14ac:dyDescent="0.25">
      <c r="A88" s="521"/>
      <c r="B88" s="589"/>
      <c r="C88" s="521"/>
      <c r="D88" s="521"/>
      <c r="E88" s="521"/>
      <c r="F88" s="521"/>
      <c r="G88" s="521"/>
      <c r="H88" s="521"/>
      <c r="I88" s="521"/>
    </row>
  </sheetData>
  <sheetProtection sheet="1" formatCells="0" formatColumns="0" sort="0" autoFilter="0"/>
  <autoFilter ref="C13:F86" xr:uid="{054A46EB-2A3E-4635-A793-3790ECC0307E}"/>
  <mergeCells count="2">
    <mergeCell ref="C3:G3"/>
    <mergeCell ref="C5:G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tabColor theme="7"/>
  </sheetPr>
  <dimension ref="A1:K17"/>
  <sheetViews>
    <sheetView zoomScale="98" zoomScaleNormal="98" workbookViewId="0">
      <selection activeCell="E6" sqref="E6"/>
    </sheetView>
  </sheetViews>
  <sheetFormatPr defaultColWidth="8.7265625" defaultRowHeight="13.8" x14ac:dyDescent="0.25"/>
  <cols>
    <col min="1" max="1" width="2.6328125" style="397" customWidth="1"/>
    <col min="2" max="2" width="3.7265625" style="397" customWidth="1"/>
    <col min="3" max="3" width="18.1796875" style="397" customWidth="1"/>
    <col min="4" max="4" width="12.54296875" style="397" customWidth="1"/>
    <col min="5" max="5" width="65.453125" style="397" customWidth="1"/>
    <col min="6" max="6" width="3.6328125" style="397" customWidth="1"/>
    <col min="7" max="7" width="2.6328125" style="397" customWidth="1"/>
    <col min="8" max="8" width="8.7265625" style="397"/>
    <col min="9" max="9" width="2.6328125" style="397" customWidth="1"/>
    <col min="10" max="10" width="80.6328125" style="397" customWidth="1"/>
    <col min="11" max="11" width="2.54296875" style="397" customWidth="1"/>
    <col min="12" max="16384" width="8.7265625" style="397"/>
  </cols>
  <sheetData>
    <row r="1" spans="1:11" x14ac:dyDescent="0.25">
      <c r="A1" s="134"/>
      <c r="B1" s="134"/>
      <c r="C1" s="134"/>
      <c r="D1" s="134"/>
      <c r="E1" s="134"/>
      <c r="F1" s="134"/>
      <c r="G1" s="134"/>
      <c r="I1" s="3"/>
      <c r="J1" s="3"/>
      <c r="K1" s="3"/>
    </row>
    <row r="2" spans="1:11" x14ac:dyDescent="0.25">
      <c r="A2" s="251"/>
      <c r="B2" s="511"/>
      <c r="C2" s="512" t="s">
        <v>1892</v>
      </c>
      <c r="D2" s="512" t="s">
        <v>1893</v>
      </c>
      <c r="E2" s="512" t="s">
        <v>1894</v>
      </c>
      <c r="F2" s="513"/>
      <c r="G2" s="251"/>
      <c r="I2" s="6"/>
      <c r="J2" s="585" t="s">
        <v>1882</v>
      </c>
      <c r="K2" s="6"/>
    </row>
    <row r="3" spans="1:11" s="577" customFormat="1" ht="22.95" customHeight="1" thickBot="1" x14ac:dyDescent="0.3">
      <c r="A3" s="134"/>
      <c r="B3" s="574"/>
      <c r="C3" s="575" t="str">
        <f>IF(VLOOKUP(C2,Languages!$A:$D,1,TRUE)=C2,VLOOKUP(C2,Languages!$A:$D,Summary!$C$7,TRUE),NA())</f>
        <v>Nimi</v>
      </c>
      <c r="D3" s="575" t="str">
        <f>IF(VLOOKUP(D2,Languages!$A:$D,1,TRUE)=D2,VLOOKUP(D2,Languages!$A:$D,Summary!$C$7,TRUE),NA())</f>
        <v>Päiväys</v>
      </c>
      <c r="E3" s="575" t="str">
        <f>IF(VLOOKUP(E2,Languages!$A:$D,1,TRUE)=E2,VLOOKUP(E2,Languages!$A:$D,Summary!$C$7,TRUE),NA())</f>
        <v>Kommentit</v>
      </c>
      <c r="F3" s="576"/>
      <c r="G3" s="134"/>
      <c r="I3" s="3"/>
      <c r="J3" s="586"/>
      <c r="K3" s="6"/>
    </row>
    <row r="4" spans="1:11" x14ac:dyDescent="0.25">
      <c r="A4" s="165"/>
      <c r="B4" s="514"/>
      <c r="C4" s="520"/>
      <c r="D4" s="520"/>
      <c r="E4" s="520"/>
      <c r="F4" s="515"/>
      <c r="G4" s="261"/>
      <c r="I4" s="3"/>
      <c r="J4" s="1210" t="s">
        <v>2515</v>
      </c>
      <c r="K4" s="6"/>
    </row>
    <row r="5" spans="1:11" s="525" customFormat="1" ht="19.95" customHeight="1" x14ac:dyDescent="0.25">
      <c r="A5" s="521"/>
      <c r="B5" s="522"/>
      <c r="C5" s="526"/>
      <c r="D5" s="527"/>
      <c r="E5" s="528"/>
      <c r="F5" s="523"/>
      <c r="G5" s="524"/>
      <c r="I5" s="3"/>
      <c r="J5" s="1210"/>
      <c r="K5" s="6"/>
    </row>
    <row r="6" spans="1:11" s="525" customFormat="1" ht="19.95" customHeight="1" x14ac:dyDescent="0.25">
      <c r="A6" s="521"/>
      <c r="B6" s="522"/>
      <c r="C6" s="526"/>
      <c r="D6" s="529"/>
      <c r="E6" s="528"/>
      <c r="F6" s="523"/>
      <c r="G6" s="524"/>
      <c r="I6" s="3"/>
      <c r="J6" s="1210"/>
      <c r="K6" s="6"/>
    </row>
    <row r="7" spans="1:11" s="525" customFormat="1" ht="19.95" customHeight="1" x14ac:dyDescent="0.25">
      <c r="A7" s="521"/>
      <c r="B7" s="522"/>
      <c r="C7" s="526"/>
      <c r="D7" s="529"/>
      <c r="E7" s="528"/>
      <c r="F7" s="523"/>
      <c r="G7" s="524"/>
      <c r="I7" s="3"/>
      <c r="J7" s="1210"/>
      <c r="K7" s="6"/>
    </row>
    <row r="8" spans="1:11" s="525" customFormat="1" ht="19.95" customHeight="1" x14ac:dyDescent="0.25">
      <c r="A8" s="521"/>
      <c r="B8" s="522"/>
      <c r="C8" s="526"/>
      <c r="D8" s="529"/>
      <c r="E8" s="528"/>
      <c r="F8" s="523"/>
      <c r="G8" s="524"/>
      <c r="I8" s="12"/>
      <c r="J8" s="1211"/>
      <c r="K8" s="12"/>
    </row>
    <row r="9" spans="1:11" s="525" customFormat="1" ht="19.95" customHeight="1" x14ac:dyDescent="0.25">
      <c r="A9" s="521"/>
      <c r="B9" s="522"/>
      <c r="C9" s="526"/>
      <c r="D9" s="529"/>
      <c r="E9" s="528"/>
      <c r="F9" s="523"/>
      <c r="G9" s="524"/>
      <c r="I9" s="12"/>
      <c r="J9" s="12"/>
      <c r="K9" s="12"/>
    </row>
    <row r="10" spans="1:11" s="525" customFormat="1" ht="19.95" customHeight="1" x14ac:dyDescent="0.25">
      <c r="A10" s="521"/>
      <c r="B10" s="522"/>
      <c r="C10" s="526"/>
      <c r="D10" s="529"/>
      <c r="E10" s="528"/>
      <c r="F10" s="523"/>
      <c r="G10" s="524"/>
    </row>
    <row r="11" spans="1:11" s="525" customFormat="1" ht="19.95" customHeight="1" x14ac:dyDescent="0.25">
      <c r="A11" s="521"/>
      <c r="B11" s="522"/>
      <c r="C11" s="526"/>
      <c r="D11" s="529"/>
      <c r="E11" s="528"/>
      <c r="F11" s="523"/>
      <c r="G11" s="524"/>
    </row>
    <row r="12" spans="1:11" s="525" customFormat="1" ht="19.95" customHeight="1" x14ac:dyDescent="0.25">
      <c r="A12" s="521"/>
      <c r="B12" s="522"/>
      <c r="C12" s="526"/>
      <c r="D12" s="529"/>
      <c r="E12" s="528"/>
      <c r="F12" s="523"/>
      <c r="G12" s="524"/>
    </row>
    <row r="13" spans="1:11" s="525" customFormat="1" ht="19.95" customHeight="1" x14ac:dyDescent="0.25">
      <c r="A13" s="521"/>
      <c r="B13" s="522"/>
      <c r="C13" s="526"/>
      <c r="D13" s="529"/>
      <c r="E13" s="528"/>
      <c r="F13" s="523"/>
      <c r="G13" s="524"/>
    </row>
    <row r="14" spans="1:11" s="525" customFormat="1" ht="19.95" customHeight="1" x14ac:dyDescent="0.25">
      <c r="A14" s="521"/>
      <c r="B14" s="522"/>
      <c r="C14" s="526"/>
      <c r="D14" s="529"/>
      <c r="E14" s="528"/>
      <c r="F14" s="523"/>
      <c r="G14" s="524"/>
    </row>
    <row r="15" spans="1:11" s="525" customFormat="1" ht="19.95" customHeight="1" x14ac:dyDescent="0.25">
      <c r="A15" s="521"/>
      <c r="B15" s="522"/>
      <c r="C15" s="526"/>
      <c r="D15" s="529"/>
      <c r="E15" s="528"/>
      <c r="F15" s="523"/>
      <c r="G15" s="524"/>
    </row>
    <row r="16" spans="1:11" x14ac:dyDescent="0.25">
      <c r="A16" s="235"/>
      <c r="B16" s="516"/>
      <c r="C16" s="517"/>
      <c r="D16" s="518"/>
      <c r="E16" s="518"/>
      <c r="F16" s="519"/>
      <c r="G16" s="235"/>
    </row>
    <row r="17" spans="1:7" x14ac:dyDescent="0.25">
      <c r="A17" s="235"/>
      <c r="B17" s="235"/>
      <c r="C17" s="235"/>
      <c r="D17" s="235"/>
      <c r="E17" s="235"/>
      <c r="F17" s="235"/>
      <c r="G17" s="235"/>
    </row>
  </sheetData>
  <sheetProtection sheet="1" objects="1" scenarios="1"/>
  <mergeCells count="1">
    <mergeCell ref="J4:J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F733-E5B0-4EC8-9155-BD3FFB05F4E5}">
  <sheetPr codeName="Sheet30">
    <tabColor rgb="FFA66BD3"/>
  </sheetPr>
  <dimension ref="A1:P409"/>
  <sheetViews>
    <sheetView zoomScale="80" zoomScaleNormal="80" workbookViewId="0"/>
  </sheetViews>
  <sheetFormatPr defaultRowHeight="13.8" x14ac:dyDescent="0.25"/>
  <cols>
    <col min="1" max="1" width="2.453125" customWidth="1"/>
    <col min="2" max="2" width="3.26953125" customWidth="1"/>
    <col min="3" max="3" width="4.453125" customWidth="1"/>
    <col min="4" max="4" width="8.54296875" customWidth="1"/>
    <col min="5" max="5" width="17.1796875" customWidth="1"/>
    <col min="6" max="6" width="67.7265625" customWidth="1"/>
    <col min="7" max="7" width="7.90625" customWidth="1"/>
    <col min="8" max="8" width="22.7265625" customWidth="1"/>
    <col min="9" max="9" width="23.26953125" customWidth="1"/>
    <col min="10" max="10" width="13.90625" style="358" customWidth="1"/>
    <col min="11" max="11" width="17.36328125" customWidth="1"/>
    <col min="12" max="12" width="22.7265625" customWidth="1"/>
    <col min="13" max="13" width="22.1796875" customWidth="1"/>
    <col min="14" max="14" width="29.26953125" customWidth="1"/>
    <col min="16" max="16" width="3.1796875" customWidth="1"/>
  </cols>
  <sheetData>
    <row r="1" spans="1:16" x14ac:dyDescent="0.25">
      <c r="A1" s="134"/>
      <c r="B1" s="134"/>
      <c r="C1" s="134"/>
      <c r="D1" s="134"/>
      <c r="E1" s="134"/>
      <c r="F1" s="134"/>
      <c r="G1" s="134"/>
      <c r="H1" s="134"/>
      <c r="I1" s="250"/>
      <c r="J1" s="250"/>
      <c r="K1" s="249"/>
      <c r="L1" s="249"/>
      <c r="M1" s="249"/>
      <c r="N1" s="249"/>
      <c r="O1" s="134"/>
      <c r="P1" s="134"/>
    </row>
    <row r="2" spans="1:16" x14ac:dyDescent="0.25">
      <c r="A2" s="251"/>
      <c r="B2" s="511"/>
      <c r="C2" s="960"/>
      <c r="D2" s="749"/>
      <c r="E2" s="750"/>
      <c r="F2" s="751"/>
      <c r="G2" s="751"/>
      <c r="H2" s="751"/>
      <c r="I2" s="752"/>
      <c r="J2" s="1049"/>
      <c r="K2" s="753"/>
      <c r="L2" s="753"/>
      <c r="M2" s="753"/>
      <c r="N2" s="753"/>
      <c r="O2" s="513"/>
      <c r="P2" s="251"/>
    </row>
    <row r="3" spans="1:16" x14ac:dyDescent="0.25">
      <c r="A3" s="251"/>
      <c r="B3" s="754"/>
      <c r="C3" s="759"/>
      <c r="D3" s="755"/>
      <c r="E3" s="756"/>
      <c r="F3" s="757"/>
      <c r="G3" s="757"/>
      <c r="H3" s="757"/>
      <c r="I3" s="758"/>
      <c r="J3" s="1050"/>
      <c r="K3" s="760"/>
      <c r="L3" s="761" t="str">
        <f>IF(VLOOKUP("GEN-SEC",Languages!$A:$D,1,TRUE)="GEN-SEC",VLOOKUP("GEN-SEC",Languages!$A:$D,Summary!$C$7,TRUE),NA())</f>
        <v>Tiedon luokittelu</v>
      </c>
      <c r="M3" s="762"/>
      <c r="N3" s="759"/>
      <c r="O3" s="763"/>
      <c r="P3" s="251"/>
    </row>
    <row r="4" spans="1:16" ht="19.8" x14ac:dyDescent="0.3">
      <c r="A4" s="273"/>
      <c r="B4" s="764"/>
      <c r="C4" s="769"/>
      <c r="D4" s="765" t="s">
        <v>3701</v>
      </c>
      <c r="E4" s="766"/>
      <c r="F4" s="767"/>
      <c r="G4" s="767"/>
      <c r="H4" s="767"/>
      <c r="I4" s="768"/>
      <c r="J4" s="1051"/>
      <c r="K4" s="770"/>
      <c r="L4" s="816"/>
      <c r="M4" s="771"/>
      <c r="N4" s="759"/>
      <c r="O4" s="763"/>
      <c r="P4" s="251"/>
    </row>
    <row r="5" spans="1:16" x14ac:dyDescent="0.25">
      <c r="A5" s="177"/>
      <c r="B5" s="772"/>
      <c r="C5" s="779"/>
      <c r="D5" s="773"/>
      <c r="E5" s="774"/>
      <c r="F5" s="774"/>
      <c r="G5" s="774"/>
      <c r="H5" s="774"/>
      <c r="I5" s="770"/>
      <c r="J5" s="770"/>
      <c r="K5" s="534"/>
      <c r="L5" s="771"/>
      <c r="M5" s="771"/>
      <c r="N5" s="759"/>
      <c r="O5" s="763"/>
      <c r="P5" s="251"/>
    </row>
    <row r="6" spans="1:16" ht="84.6" customHeight="1" x14ac:dyDescent="0.25">
      <c r="A6" s="177"/>
      <c r="B6" s="772"/>
      <c r="C6" s="779"/>
      <c r="D6" s="1289" t="s">
        <v>3702</v>
      </c>
      <c r="E6" s="1290"/>
      <c r="F6" s="1290"/>
      <c r="G6" s="1290"/>
      <c r="H6" s="1290"/>
      <c r="I6" s="1290"/>
      <c r="J6" s="1290"/>
      <c r="K6" s="1290"/>
      <c r="L6" s="1290"/>
      <c r="M6" s="1290"/>
      <c r="N6" s="1291"/>
      <c r="O6" s="763"/>
      <c r="P6" s="251"/>
    </row>
    <row r="7" spans="1:16" ht="14.4" x14ac:dyDescent="0.25">
      <c r="A7" s="177"/>
      <c r="B7" s="772"/>
      <c r="C7" s="779"/>
      <c r="D7" s="775"/>
      <c r="E7" s="776"/>
      <c r="F7" s="777"/>
      <c r="G7" s="777"/>
      <c r="H7" s="777"/>
      <c r="I7" s="778"/>
      <c r="J7" s="1052"/>
      <c r="K7" s="780"/>
      <c r="L7" s="781" t="str">
        <f>IF(VLOOKUP("KM110",Languages!$A:$D,1,TRUE)="KM110",VLOOKUP("KM110",Languages!$A:$D,Summary!$C$7,TRUE),NA())</f>
        <v>Päivämäärä</v>
      </c>
      <c r="M7" s="782"/>
      <c r="N7" s="759"/>
      <c r="O7" s="763"/>
      <c r="P7" s="251"/>
    </row>
    <row r="8" spans="1:16" ht="14.4" customHeight="1" x14ac:dyDescent="0.25">
      <c r="A8" s="177"/>
      <c r="B8" s="772"/>
      <c r="C8" s="779"/>
      <c r="D8" s="1309"/>
      <c r="E8" s="1310"/>
      <c r="F8" s="1310"/>
      <c r="G8" s="1310"/>
      <c r="H8" s="1310"/>
      <c r="I8" s="1310"/>
      <c r="J8" s="1311"/>
      <c r="K8" s="780"/>
      <c r="L8" s="1292">
        <v>45603</v>
      </c>
      <c r="M8" s="1293"/>
      <c r="N8" s="759"/>
      <c r="O8" s="763"/>
      <c r="P8" s="251"/>
    </row>
    <row r="9" spans="1:16" ht="14.4" customHeight="1" x14ac:dyDescent="0.25">
      <c r="A9" s="177"/>
      <c r="B9" s="772"/>
      <c r="C9" s="779"/>
      <c r="D9" s="1312"/>
      <c r="E9" s="1313"/>
      <c r="F9" s="1313"/>
      <c r="G9" s="1313"/>
      <c r="H9" s="1313"/>
      <c r="I9" s="1313"/>
      <c r="J9" s="1314"/>
      <c r="K9" s="780"/>
      <c r="L9" s="781" t="str">
        <f>IF(VLOOKUP("KM111",Languages!$A:$D,1,TRUE)="KM111",VLOOKUP("KM111",Languages!$A:$D,Summary!$C$7,TRUE),NA())</f>
        <v>Osallistujat</v>
      </c>
      <c r="M9" s="782"/>
      <c r="N9" s="759"/>
      <c r="O9" s="763"/>
      <c r="P9" s="251"/>
    </row>
    <row r="10" spans="1:16" ht="14.4" customHeight="1" x14ac:dyDescent="0.25">
      <c r="A10" s="177"/>
      <c r="B10" s="772"/>
      <c r="C10" s="779"/>
      <c r="D10" s="1312"/>
      <c r="E10" s="1313"/>
      <c r="F10" s="1313"/>
      <c r="G10" s="1313"/>
      <c r="H10" s="1313"/>
      <c r="I10" s="1313"/>
      <c r="J10" s="1314"/>
      <c r="K10" s="780"/>
      <c r="L10" s="1294"/>
      <c r="M10" s="1295"/>
      <c r="N10" s="759"/>
      <c r="O10" s="763"/>
      <c r="P10" s="251"/>
    </row>
    <row r="11" spans="1:16" ht="14.4" customHeight="1" x14ac:dyDescent="0.25">
      <c r="A11" s="177"/>
      <c r="B11" s="772"/>
      <c r="C11" s="779"/>
      <c r="D11" s="1315"/>
      <c r="E11" s="1316"/>
      <c r="F11" s="1316"/>
      <c r="G11" s="1316"/>
      <c r="H11" s="1316"/>
      <c r="I11" s="1316"/>
      <c r="J11" s="1317"/>
      <c r="K11" s="780"/>
      <c r="L11" s="1296"/>
      <c r="M11" s="1297"/>
      <c r="N11" s="759"/>
      <c r="O11" s="763"/>
      <c r="P11" s="251"/>
    </row>
    <row r="12" spans="1:16" x14ac:dyDescent="0.25">
      <c r="A12" s="165"/>
      <c r="B12" s="514"/>
      <c r="C12" s="920"/>
      <c r="D12" s="783"/>
      <c r="E12" s="783"/>
      <c r="F12" s="783"/>
      <c r="G12" s="783"/>
      <c r="H12" s="783"/>
      <c r="I12" s="784"/>
      <c r="J12" s="1053"/>
      <c r="K12" s="784"/>
      <c r="L12" s="784"/>
      <c r="M12" s="784"/>
      <c r="N12" s="784"/>
      <c r="O12" s="763"/>
      <c r="P12" s="251"/>
    </row>
    <row r="13" spans="1:16" x14ac:dyDescent="0.25">
      <c r="A13" s="262"/>
      <c r="B13" s="785"/>
      <c r="C13" s="961"/>
      <c r="D13" s="1298"/>
      <c r="E13" s="1298"/>
      <c r="F13" s="1298"/>
      <c r="G13" s="1298"/>
      <c r="H13" s="1298"/>
      <c r="I13" s="1298"/>
      <c r="J13" s="1298"/>
      <c r="K13" s="1298"/>
      <c r="L13" s="1298"/>
      <c r="M13" s="1298"/>
      <c r="N13" s="1298"/>
      <c r="O13" s="763"/>
      <c r="P13" s="251"/>
    </row>
    <row r="14" spans="1:16" ht="14.4" thickBot="1" x14ac:dyDescent="0.3">
      <c r="A14" s="165"/>
      <c r="B14" s="514"/>
      <c r="C14" s="920"/>
      <c r="D14" s="786"/>
      <c r="E14" s="786"/>
      <c r="F14" s="786"/>
      <c r="G14" s="786"/>
      <c r="H14" s="786"/>
      <c r="I14" s="787"/>
      <c r="J14" s="1054"/>
      <c r="K14" s="787"/>
      <c r="L14" s="787"/>
      <c r="M14" s="787"/>
      <c r="N14" s="787"/>
      <c r="O14" s="763"/>
      <c r="P14" s="251"/>
    </row>
    <row r="15" spans="1:16" x14ac:dyDescent="0.25">
      <c r="A15" s="262"/>
      <c r="B15" s="785"/>
      <c r="C15" s="961"/>
      <c r="D15" s="1299"/>
      <c r="E15" s="1299"/>
      <c r="F15" s="1299"/>
      <c r="G15" s="1299"/>
      <c r="H15" s="1299"/>
      <c r="I15" s="1299"/>
      <c r="J15" s="1299"/>
      <c r="K15" s="1299"/>
      <c r="L15" s="1299"/>
      <c r="M15" s="1299"/>
      <c r="N15" s="1299"/>
      <c r="O15" s="763"/>
      <c r="P15" s="251"/>
    </row>
    <row r="16" spans="1:16" x14ac:dyDescent="0.25">
      <c r="A16" s="165"/>
      <c r="B16" s="514"/>
      <c r="C16" s="920"/>
      <c r="D16" s="783"/>
      <c r="E16" s="783"/>
      <c r="F16" s="783"/>
      <c r="G16" s="783"/>
      <c r="H16" s="783"/>
      <c r="I16" s="788"/>
      <c r="J16" s="1055"/>
      <c r="K16" s="788"/>
      <c r="L16" s="788"/>
      <c r="M16" s="788"/>
      <c r="N16" s="788"/>
      <c r="O16" s="763"/>
      <c r="P16" s="251"/>
    </row>
    <row r="17" spans="1:16" x14ac:dyDescent="0.25">
      <c r="A17" s="271"/>
      <c r="B17" s="789"/>
      <c r="C17" s="962"/>
      <c r="D17" s="1298"/>
      <c r="E17" s="1298"/>
      <c r="F17" s="1298"/>
      <c r="G17" s="1298"/>
      <c r="H17" s="1298"/>
      <c r="I17" s="1298"/>
      <c r="J17" s="1298"/>
      <c r="K17" s="1298"/>
      <c r="L17" s="1298"/>
      <c r="M17" s="1298"/>
      <c r="N17" s="1298"/>
      <c r="O17" s="763"/>
      <c r="P17" s="251"/>
    </row>
    <row r="18" spans="1:16" ht="22.8" x14ac:dyDescent="0.25">
      <c r="A18" s="271"/>
      <c r="B18" s="789"/>
      <c r="C18" s="962"/>
      <c r="D18" s="790"/>
      <c r="E18" s="790"/>
      <c r="F18" s="790"/>
      <c r="G18" s="790"/>
      <c r="H18" s="790"/>
      <c r="I18" s="790"/>
      <c r="J18" s="544" t="s">
        <v>1881</v>
      </c>
      <c r="K18" s="545" t="str">
        <f>Parameters!$B$18</f>
        <v xml:space="preserve">0 - Vastaus puuttuu </v>
      </c>
      <c r="L18" s="546" t="str">
        <f>Parameters!$B$19</f>
        <v>1 - Ei toteutettu tai ei tietoa</v>
      </c>
      <c r="M18" s="547" t="str">
        <f>Parameters!$B$20</f>
        <v>2 - Osittain toteutettu</v>
      </c>
      <c r="N18" s="548" t="str">
        <f>Parameters!$B$21</f>
        <v>3 - Enimmäkseen  toteutettu</v>
      </c>
      <c r="O18" s="549" t="str">
        <f>Parameters!$B$22</f>
        <v>4 - Täysin toteutettu</v>
      </c>
      <c r="P18" s="251"/>
    </row>
    <row r="19" spans="1:16" x14ac:dyDescent="0.25">
      <c r="A19" s="271"/>
      <c r="B19" s="791"/>
      <c r="C19" s="963"/>
      <c r="D19" s="792"/>
      <c r="E19" s="792"/>
      <c r="F19" s="792"/>
      <c r="G19" s="792"/>
      <c r="H19" s="792"/>
      <c r="I19" s="792"/>
      <c r="J19" s="1056"/>
      <c r="K19" s="792"/>
      <c r="L19" s="792"/>
      <c r="M19" s="792"/>
      <c r="N19" s="792"/>
      <c r="O19" s="793"/>
      <c r="P19" s="251"/>
    </row>
    <row r="20" spans="1:16" ht="14.4" thickBot="1" x14ac:dyDescent="0.3">
      <c r="A20" s="271"/>
      <c r="B20" s="1010"/>
      <c r="C20" s="1010"/>
      <c r="D20" s="1010"/>
      <c r="E20" s="1010"/>
      <c r="F20" s="1010"/>
      <c r="G20" s="1010"/>
      <c r="H20" s="1010"/>
      <c r="I20" s="1010"/>
      <c r="J20" s="1057"/>
      <c r="K20" s="1010"/>
      <c r="L20" s="1010"/>
      <c r="M20" s="1010"/>
      <c r="N20" s="1010"/>
      <c r="O20" s="1011"/>
      <c r="P20" s="134"/>
    </row>
    <row r="21" spans="1:16" x14ac:dyDescent="0.25">
      <c r="A21" s="271"/>
      <c r="B21" s="1012"/>
      <c r="C21" s="1013"/>
      <c r="D21" s="1013"/>
      <c r="E21" s="1013"/>
      <c r="F21" s="1013"/>
      <c r="G21" s="1013"/>
      <c r="H21" s="1013"/>
      <c r="I21" s="1013"/>
      <c r="J21" s="1058"/>
      <c r="K21" s="1013"/>
      <c r="L21" s="1013"/>
      <c r="M21" s="1013"/>
      <c r="N21" s="1013"/>
      <c r="O21" s="1014"/>
      <c r="P21" s="251"/>
    </row>
    <row r="22" spans="1:16" x14ac:dyDescent="0.25">
      <c r="A22" s="165"/>
      <c r="B22" s="1015"/>
      <c r="C22" s="920"/>
      <c r="D22" s="783"/>
      <c r="E22" s="783"/>
      <c r="F22" s="783"/>
      <c r="G22" s="783"/>
      <c r="H22" s="783"/>
      <c r="I22" s="784"/>
      <c r="J22" s="1053"/>
      <c r="K22" s="784"/>
      <c r="L22" s="784"/>
      <c r="M22" s="784"/>
      <c r="N22" s="784"/>
      <c r="O22" s="1016"/>
      <c r="P22" s="271"/>
    </row>
    <row r="23" spans="1:16" ht="14.4" thickBot="1" x14ac:dyDescent="0.3">
      <c r="A23" s="270"/>
      <c r="B23" s="1017"/>
      <c r="C23" s="964"/>
      <c r="D23" s="805"/>
      <c r="E23" s="805"/>
      <c r="F23" s="806"/>
      <c r="G23" s="806"/>
      <c r="H23" s="806"/>
      <c r="I23" s="807"/>
      <c r="J23" s="1059"/>
      <c r="K23" s="808"/>
      <c r="L23" s="808"/>
      <c r="M23" s="808"/>
      <c r="N23" s="808"/>
      <c r="O23" s="1018"/>
      <c r="P23" s="264"/>
    </row>
    <row r="24" spans="1:16" ht="14.4" thickBot="1" x14ac:dyDescent="0.3">
      <c r="A24" s="262"/>
      <c r="B24" s="1288"/>
      <c r="C24" s="1066" t="s">
        <v>3220</v>
      </c>
      <c r="D24" s="1067" t="str">
        <f>IF(VLOOKUP("GEN-LEVEL",Languages!$A:$D,1,TRUE)="GEN-LEVEL",VLOOKUP("GEN-LEVEL",Languages!$A:$D,Summary!$C$7,TRUE),NA())</f>
        <v>Taso</v>
      </c>
      <c r="E24" s="1068" t="s">
        <v>3517</v>
      </c>
      <c r="F24" s="1069" t="str">
        <f>IF(VLOOKUP("GEN-PRACTICE",Languages!$A:$D,1,TRUE)="GEN-PRACTICE",VLOOKUP("GEN-PRACTICE",Languages!$A:$D,Summary!$C$7,TRUE),NA())</f>
        <v>Käytäntö</v>
      </c>
      <c r="G24" s="1070" t="s">
        <v>444</v>
      </c>
      <c r="H24" s="1070"/>
      <c r="I24" s="1071" t="s">
        <v>3671</v>
      </c>
      <c r="J24" s="1060" t="str">
        <f>IF(VLOOKUP("GEN-ANSWER",Languages!$A:$D,1,TRUE)="GEN-ANSWER",VLOOKUP("GEN-ANSWER",Languages!$A:$D,Summary!$C$7,TRUE),NA())</f>
        <v>Vastaus</v>
      </c>
      <c r="K24" s="812" t="str">
        <f>IF(VLOOKUP("KM112",Languages!$A:$D,1,TRUE)="KM112",VLOOKUP("KM112",Languages!$A:$D,Summary!$C$7,TRUE),NA())</f>
        <v>Kommentit</v>
      </c>
      <c r="L24" s="812" t="str">
        <f>IF(VLOOKUP("KM113",Languages!$A:$D,1,TRUE)="KM113",VLOOKUP("KM113",Languages!$A:$D,Summary!$C$7,TRUE),NA())</f>
        <v>Sisäinen viittaus</v>
      </c>
      <c r="M24" s="812" t="str">
        <f>IF(VLOOKUP("KM114",Languages!$A:$D,1,TRUE)="KM114",VLOOKUP("KM114",Languages!$A:$D,Summary!$C$7,TRUE),NA())</f>
        <v>Ulkoinen viittaus</v>
      </c>
      <c r="N24" s="813" t="str">
        <f>IF(VLOOKUP("KM115",Languages!$A:$D,1,TRUE)="KM115",VLOOKUP("KM115",Languages!$A:$D,Summary!$C$7,TRUE),NA())</f>
        <v>Kehityskohde</v>
      </c>
      <c r="O24" s="1016"/>
      <c r="P24" s="251"/>
    </row>
    <row r="25" spans="1:16" ht="70.8" customHeight="1" thickBot="1" x14ac:dyDescent="0.3">
      <c r="A25" s="262"/>
      <c r="B25" s="1288"/>
      <c r="C25" s="965">
        <v>1</v>
      </c>
      <c r="D25" s="814">
        <f>_xlfn.IFNA(VLOOKUP(E25,Data!C:I,3,FALSE),"")</f>
        <v>1</v>
      </c>
      <c r="E25" s="1165" t="s">
        <v>148</v>
      </c>
      <c r="F25" s="803" t="str">
        <f>_xlfn.IFNA(IF(VLOOKUP(E25,Languages!$A:$D,1,TRUE)=E25,VLOOKUP(E25,Languages!$A:$D,Summary!$C$7,TRUE),NA()),"")</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G25" s="1065">
        <v>25</v>
      </c>
      <c r="H25" s="802" t="s">
        <v>3740</v>
      </c>
      <c r="I25" s="802" t="s">
        <v>3586</v>
      </c>
      <c r="J25" s="1062">
        <f>_xlfn.IFNA(VLOOKUP(E25,Data!C:I,6,FALSE),"")</f>
        <v>0</v>
      </c>
      <c r="K25" s="1038" t="str">
        <f>_xlfn.IFNA(VLOOKUP($D25,Table26[],3,FALSE),"")</f>
        <v/>
      </c>
      <c r="L25" s="1038" t="str">
        <f>_xlfn.IFNA(VLOOKUP($D25,Table26[],4,FALSE),"")</f>
        <v/>
      </c>
      <c r="M25" s="1038" t="str">
        <f>_xlfn.IFNA(VLOOKUP($D25,Table26[],5,FALSE),"")</f>
        <v/>
      </c>
      <c r="N25" s="1038" t="str">
        <f>_xlfn.IFNA(VLOOKUP($D25,Table26[],6,FALSE),"")</f>
        <v/>
      </c>
      <c r="O25" s="1016"/>
      <c r="P25" s="251"/>
    </row>
    <row r="26" spans="1:16" ht="70.8" customHeight="1" thickBot="1" x14ac:dyDescent="0.3">
      <c r="A26" s="262"/>
      <c r="B26" s="1288"/>
      <c r="C26" s="965">
        <v>2</v>
      </c>
      <c r="D26" s="814">
        <f>_xlfn.IFNA(VLOOKUP(E26,Data!C:I,3,FALSE),"")</f>
        <v>1</v>
      </c>
      <c r="E26" s="1165" t="s">
        <v>150</v>
      </c>
      <c r="F26" s="803" t="str">
        <f>_xlfn.IFNA(IF(VLOOKUP(E26,Languages!$A:$D,1,TRUE)=E26,VLOOKUP(E26,Languages!$A:$D,Summary!$C$7,TRUE),NA()),"")</f>
        <v>Työntekijöille ja muille entiteeteille jaetaan pääsyvaltuustiedot (kuten salasanat, älykortit tai avaimet). Tasolla 1 tämän ei tarvitse olla systemaattista ja säännöllistä.</v>
      </c>
      <c r="G26" s="1065">
        <v>26</v>
      </c>
      <c r="H26" s="802" t="s">
        <v>3741</v>
      </c>
      <c r="I26" s="802" t="s">
        <v>3587</v>
      </c>
      <c r="J26" s="1062">
        <f>_xlfn.IFNA(VLOOKUP(E26,Data!C:I,6,FALSE),"")</f>
        <v>0</v>
      </c>
      <c r="K26" s="1038" t="str">
        <f>_xlfn.IFNA(VLOOKUP($D26,Table26[],3,FALSE),"")</f>
        <v/>
      </c>
      <c r="L26" s="1038" t="str">
        <f>_xlfn.IFNA(VLOOKUP($D26,Table26[],4,FALSE),"")</f>
        <v/>
      </c>
      <c r="M26" s="1038" t="str">
        <f>_xlfn.IFNA(VLOOKUP($D26,Table26[],5,FALSE),"")</f>
        <v/>
      </c>
      <c r="N26" s="1038" t="str">
        <f>_xlfn.IFNA(VLOOKUP($D26,Table26[],6,FALSE),"")</f>
        <v/>
      </c>
      <c r="O26" s="1016"/>
      <c r="P26" s="251"/>
    </row>
    <row r="27" spans="1:16" ht="70.8" customHeight="1" thickBot="1" x14ac:dyDescent="0.3">
      <c r="A27" s="262"/>
      <c r="B27" s="1288"/>
      <c r="C27" s="965">
        <v>3</v>
      </c>
      <c r="D27" s="814">
        <f>_xlfn.IFNA(VLOOKUP(E27,Data!C:I,3,FALSE),"")</f>
        <v>1</v>
      </c>
      <c r="E27" s="1165" t="s">
        <v>151</v>
      </c>
      <c r="F27" s="803" t="str">
        <f>_xlfn.IFNA(IF(VLOOKUP(E27,Languages!$A:$D,1,TRUE)=E27,VLOOKUP(E27,Languages!$A:$D,Summary!$C$7,TRUE),NA()),"")</f>
        <v>Identiteetit poistetaan käytöstä, kun niitä ei enää tarvita. Tasolla 1 tämän ei tarvitse olla systemaattista ja säännöllistä.</v>
      </c>
      <c r="G27" s="1065">
        <v>25</v>
      </c>
      <c r="H27" s="802" t="s">
        <v>3740</v>
      </c>
      <c r="I27" s="802" t="s">
        <v>3586</v>
      </c>
      <c r="J27" s="1062">
        <f>_xlfn.IFNA(VLOOKUP(E27,Data!C:I,6,FALSE),"")</f>
        <v>0</v>
      </c>
      <c r="K27" s="1038" t="str">
        <f>_xlfn.IFNA(VLOOKUP($D27,Table26[],3,FALSE),"")</f>
        <v/>
      </c>
      <c r="L27" s="1038" t="str">
        <f>_xlfn.IFNA(VLOOKUP($D27,Table26[],4,FALSE),"")</f>
        <v/>
      </c>
      <c r="M27" s="1038" t="str">
        <f>_xlfn.IFNA(VLOOKUP($D27,Table26[],5,FALSE),"")</f>
        <v/>
      </c>
      <c r="N27" s="1038" t="str">
        <f>_xlfn.IFNA(VLOOKUP($D27,Table26[],6,FALSE),"")</f>
        <v/>
      </c>
      <c r="O27" s="1016"/>
      <c r="P27" s="251"/>
    </row>
    <row r="28" spans="1:16" ht="70.8" customHeight="1" thickBot="1" x14ac:dyDescent="0.3">
      <c r="A28" s="262"/>
      <c r="B28" s="1288"/>
      <c r="C28" s="965">
        <v>4</v>
      </c>
      <c r="D28" s="814">
        <f>_xlfn.IFNA(VLOOKUP(E28,Data!C:I,3,FALSE),"")</f>
        <v>2</v>
      </c>
      <c r="E28" s="1165" t="s">
        <v>152</v>
      </c>
      <c r="F28" s="803" t="str">
        <f>_xlfn.IFNA(IF(VLOOKUP(E28,Languages!$A:$D,1,TRUE)=E28,VLOOKUP(E28,Languages!$A:$D,Summary!$C$7,TRUE),NA()),"")</f>
        <v>Salasanojen vahvuusvaatimukset ja uudelleenkäytön rajoitukset on määritelty ja niiden noudattaminen on pakollista.</v>
      </c>
      <c r="G28" s="1065">
        <v>26</v>
      </c>
      <c r="H28" s="802" t="s">
        <v>3741</v>
      </c>
      <c r="I28" s="802" t="s">
        <v>3587</v>
      </c>
      <c r="J28" s="1062">
        <f>_xlfn.IFNA(VLOOKUP(E28,Data!C:I,6,FALSE),"")</f>
        <v>0</v>
      </c>
      <c r="K28" s="1038" t="str">
        <f>_xlfn.IFNA(VLOOKUP($D28,Table26[],3,FALSE),"")</f>
        <v/>
      </c>
      <c r="L28" s="1038" t="str">
        <f>_xlfn.IFNA(VLOOKUP($D28,Table26[],4,FALSE),"")</f>
        <v/>
      </c>
      <c r="M28" s="1038" t="str">
        <f>_xlfn.IFNA(VLOOKUP($D28,Table26[],5,FALSE),"")</f>
        <v/>
      </c>
      <c r="N28" s="1038" t="str">
        <f>_xlfn.IFNA(VLOOKUP($D28,Table26[],6,FALSE),"")</f>
        <v/>
      </c>
      <c r="O28" s="1016"/>
      <c r="P28" s="251"/>
    </row>
    <row r="29" spans="1:16" ht="70.8" customHeight="1" thickBot="1" x14ac:dyDescent="0.3">
      <c r="A29" s="262"/>
      <c r="B29" s="1288"/>
      <c r="C29" s="965">
        <v>5</v>
      </c>
      <c r="D29" s="814">
        <f>_xlfn.IFNA(VLOOKUP(E29,Data!C:I,3,FALSE),"")</f>
        <v>2</v>
      </c>
      <c r="E29" s="1165" t="s">
        <v>153</v>
      </c>
      <c r="F29" s="803" t="str">
        <f>_xlfn.IFNA(IF(VLOOKUP(E29,Languages!$A:$D,1,TRUE)=E29,VLOOKUP(E29,Languages!$A:$D,Summary!$C$7,TRUE),NA()),"")</f>
        <v>Identiteettien ajantasaisuudesta huolehditaan tarkastamalla ja päivittämällä ne määrätellyin väliajoin ja määriteltyjen tilanteiden kuten järjestelmämuutosten yhteydessä tai organisaatiorakenteen muuttuessa.</v>
      </c>
      <c r="G29" s="1065">
        <v>25</v>
      </c>
      <c r="H29" s="802" t="s">
        <v>3740</v>
      </c>
      <c r="I29" s="802" t="s">
        <v>3586</v>
      </c>
      <c r="J29" s="1062">
        <f>_xlfn.IFNA(VLOOKUP(E29,Data!C:I,6,FALSE),"")</f>
        <v>0</v>
      </c>
      <c r="K29" s="1038" t="str">
        <f>_xlfn.IFNA(VLOOKUP($D29,Table26[],3,FALSE),"")</f>
        <v/>
      </c>
      <c r="L29" s="1038" t="str">
        <f>_xlfn.IFNA(VLOOKUP($D29,Table26[],4,FALSE),"")</f>
        <v/>
      </c>
      <c r="M29" s="1038" t="str">
        <f>_xlfn.IFNA(VLOOKUP($D29,Table26[],5,FALSE),"")</f>
        <v/>
      </c>
      <c r="N29" s="1038" t="str">
        <f>_xlfn.IFNA(VLOOKUP($D29,Table26[],6,FALSE),"")</f>
        <v/>
      </c>
      <c r="O29" s="1016"/>
      <c r="P29" s="251"/>
    </row>
    <row r="30" spans="1:16" ht="70.8" customHeight="1" thickBot="1" x14ac:dyDescent="0.3">
      <c r="A30" s="262"/>
      <c r="B30" s="1288"/>
      <c r="C30" s="965">
        <v>6</v>
      </c>
      <c r="D30" s="814">
        <f>_xlfn.IFNA(VLOOKUP(E30,Data!C:I,3,FALSE),"")</f>
        <v>2</v>
      </c>
      <c r="E30" s="1165" t="s">
        <v>154</v>
      </c>
      <c r="F30" s="803" t="str">
        <f>_xlfn.IFNA(IF(VLOOKUP(E30,Languages!$A:$D,1,TRUE)=E30,VLOOKUP(E30,Languages!$A:$D,Summary!$C$7,TRUE),NA()),"")</f>
        <v>Identiteetit poistetaan käytöstä organisaation määrittelemien enimmäismääräaikojen puitteissa, kun niitä ei enää tarvita.</v>
      </c>
      <c r="G30" s="1065">
        <v>25</v>
      </c>
      <c r="H30" s="802" t="s">
        <v>3740</v>
      </c>
      <c r="I30" s="802" t="s">
        <v>3586</v>
      </c>
      <c r="J30" s="1062">
        <f>_xlfn.IFNA(VLOOKUP(E30,Data!C:I,6,FALSE),"")</f>
        <v>0</v>
      </c>
      <c r="K30" s="1038" t="str">
        <f>_xlfn.IFNA(VLOOKUP($D30,Table26[],3,FALSE),"")</f>
        <v/>
      </c>
      <c r="L30" s="1038" t="str">
        <f>_xlfn.IFNA(VLOOKUP($D30,Table26[],4,FALSE),"")</f>
        <v/>
      </c>
      <c r="M30" s="1038" t="str">
        <f>_xlfn.IFNA(VLOOKUP($D30,Table26[],5,FALSE),"")</f>
        <v/>
      </c>
      <c r="N30" s="1038" t="str">
        <f>_xlfn.IFNA(VLOOKUP($D30,Table26[],6,FALSE),"")</f>
        <v/>
      </c>
      <c r="O30" s="1016"/>
      <c r="P30" s="251"/>
    </row>
    <row r="31" spans="1:16" ht="70.8" customHeight="1" thickBot="1" x14ac:dyDescent="0.3">
      <c r="A31" s="262"/>
      <c r="B31" s="1288"/>
      <c r="C31" s="965">
        <v>7</v>
      </c>
      <c r="D31" s="814">
        <f>_xlfn.IFNA(VLOOKUP(E31,Data!C:I,3,FALSE),"")</f>
        <v>2</v>
      </c>
      <c r="E31" s="1165" t="s">
        <v>155</v>
      </c>
      <c r="F31" s="803" t="str">
        <f>_xlfn.IFNA(IF(VLOOKUP(E31,Languages!$A:$D,1,TRUE)=E31,VLOOKUP(E31,Languages!$A:$D,Summary!$C$7,TRUE),NA()),"")</f>
        <v>Hallintatunnusten käyttö on rajoitettu vain niihin prosesseihin, joihin ne on luotu.</v>
      </c>
      <c r="G31" s="1065">
        <v>26</v>
      </c>
      <c r="H31" s="802" t="s">
        <v>3741</v>
      </c>
      <c r="I31" s="802" t="s">
        <v>3587</v>
      </c>
      <c r="J31" s="1062">
        <f>_xlfn.IFNA(VLOOKUP(E31,Data!C:I,6,FALSE),"")</f>
        <v>0</v>
      </c>
      <c r="K31" s="1038" t="str">
        <f>_xlfn.IFNA(VLOOKUP($D31,Table26[],3,FALSE),"")</f>
        <v/>
      </c>
      <c r="L31" s="1038" t="str">
        <f>_xlfn.IFNA(VLOOKUP($D31,Table26[],4,FALSE),"")</f>
        <v/>
      </c>
      <c r="M31" s="1038" t="str">
        <f>_xlfn.IFNA(VLOOKUP($D31,Table26[],5,FALSE),"")</f>
        <v/>
      </c>
      <c r="N31" s="1038" t="str">
        <f>_xlfn.IFNA(VLOOKUP($D31,Table26[],6,FALSE),"")</f>
        <v/>
      </c>
      <c r="O31" s="1016"/>
      <c r="P31" s="251"/>
    </row>
    <row r="32" spans="1:16" ht="70.8" customHeight="1" thickBot="1" x14ac:dyDescent="0.3">
      <c r="A32" s="262"/>
      <c r="B32" s="1288"/>
      <c r="C32" s="965">
        <v>8</v>
      </c>
      <c r="D32" s="814">
        <f>_xlfn.IFNA(VLOOKUP(E32,Data!C:I,3,FALSE),"")</f>
        <v>2</v>
      </c>
      <c r="E32" s="1165" t="s">
        <v>2525</v>
      </c>
      <c r="F32" s="803" t="str">
        <f>_xlfn.IFNA(IF(VLOOKUP(E32,Languages!$A:$D,1,TRUE)=E32,VLOOKUP(E32,Languages!$A:$D,Summary!$C$7,TRUE),NA()),"")</f>
        <v>Vahvempaa tai monivaiheista tunnistautumista tai kertakäyttötunnuksia vaaditaan käyttö- ja pääsyoikeuksille, joihin liittyy korkeampi riski (tällaisia voivat olla esimerkiksi hallinta- tai ylläpitotunnukset, jaetut tunnukset tai etäyhteyden käyttö).</v>
      </c>
      <c r="G32" s="1065">
        <v>26</v>
      </c>
      <c r="H32" s="802" t="s">
        <v>3741</v>
      </c>
      <c r="I32" s="802" t="s">
        <v>3587</v>
      </c>
      <c r="J32" s="1062">
        <f>_xlfn.IFNA(VLOOKUP(E32,Data!C:I,6,FALSE),"")</f>
        <v>0</v>
      </c>
      <c r="K32" s="1038" t="str">
        <f>_xlfn.IFNA(VLOOKUP($D32,Table26[],3,FALSE),"")</f>
        <v/>
      </c>
      <c r="L32" s="1038" t="str">
        <f>_xlfn.IFNA(VLOOKUP($D32,Table26[],4,FALSE),"")</f>
        <v/>
      </c>
      <c r="M32" s="1038" t="str">
        <f>_xlfn.IFNA(VLOOKUP($D32,Table26[],5,FALSE),"")</f>
        <v/>
      </c>
      <c r="N32" s="1038" t="str">
        <f>_xlfn.IFNA(VLOOKUP($D32,Table26[],6,FALSE),"")</f>
        <v/>
      </c>
      <c r="O32" s="1016"/>
      <c r="P32" s="251"/>
    </row>
    <row r="33" spans="1:16" ht="70.8" customHeight="1" thickBot="1" x14ac:dyDescent="0.3">
      <c r="A33" s="262"/>
      <c r="B33" s="1288"/>
      <c r="C33" s="965">
        <v>9</v>
      </c>
      <c r="D33" s="814">
        <f>_xlfn.IFNA(VLOOKUP(E33,Data!C:I,3,FALSE),"")</f>
        <v>3</v>
      </c>
      <c r="E33" s="1165" t="s">
        <v>2526</v>
      </c>
      <c r="F33" s="803" t="str">
        <f>_xlfn.IFNA(IF(VLOOKUP(E33,Languages!$A:$D,1,TRUE)=E33,VLOOKUP(E33,Languages!$A:$D,Summary!$C$7,TRUE),NA()),"")</f>
        <v xml:space="preserve">Monivaiheista tunnistautumista vaaditaan </v>
      </c>
      <c r="G33" s="1065">
        <v>26</v>
      </c>
      <c r="H33" s="802" t="s">
        <v>3741</v>
      </c>
      <c r="I33" s="802" t="s">
        <v>3587</v>
      </c>
      <c r="J33" s="1062">
        <f>_xlfn.IFNA(VLOOKUP(E33,Data!C:I,6,FALSE),"")</f>
        <v>0</v>
      </c>
      <c r="K33" s="1038" t="str">
        <f>_xlfn.IFNA(VLOOKUP($D33,Table26[],3,FALSE),"")</f>
        <v/>
      </c>
      <c r="L33" s="1038" t="str">
        <f>_xlfn.IFNA(VLOOKUP($D33,Table26[],4,FALSE),"")</f>
        <v/>
      </c>
      <c r="M33" s="1038" t="str">
        <f>_xlfn.IFNA(VLOOKUP($D33,Table26[],5,FALSE),"")</f>
        <v/>
      </c>
      <c r="N33" s="1038" t="str">
        <f>_xlfn.IFNA(VLOOKUP($D33,Table26[],6,FALSE),"")</f>
        <v/>
      </c>
      <c r="O33" s="1016"/>
      <c r="P33" s="251"/>
    </row>
    <row r="34" spans="1:16" ht="70.8" customHeight="1" thickBot="1" x14ac:dyDescent="0.3">
      <c r="A34" s="262"/>
      <c r="B34" s="1288"/>
      <c r="C34" s="965">
        <v>10</v>
      </c>
      <c r="D34" s="814">
        <f>_xlfn.IFNA(VLOOKUP(E34,Data!C:I,3,FALSE),"")</f>
        <v>3</v>
      </c>
      <c r="E34" s="1165" t="s">
        <v>2527</v>
      </c>
      <c r="F34" s="803" t="str">
        <f>_xlfn.IFNA(IF(VLOOKUP(E34,Languages!$A:$D,1,TRUE)=E34,VLOOKUP(E34,Languages!$A:$D,Summary!$C$7,TRUE),NA()),"")</f>
        <v xml:space="preserve">Identiteetit, joilla ei ole kirjauduttu määritellyn ajanjakson kuluessa, poistetaan käytöstä mikäli mahdollista. </v>
      </c>
      <c r="G34" s="1065">
        <v>25</v>
      </c>
      <c r="H34" s="802" t="s">
        <v>3740</v>
      </c>
      <c r="I34" s="802" t="s">
        <v>3586</v>
      </c>
      <c r="J34" s="1062">
        <f>_xlfn.IFNA(VLOOKUP(E34,Data!C:I,6,FALSE),"")</f>
        <v>0</v>
      </c>
      <c r="K34" s="1038" t="str">
        <f>_xlfn.IFNA(VLOOKUP($D34,Table26[],3,FALSE),"")</f>
        <v/>
      </c>
      <c r="L34" s="1038" t="str">
        <f>_xlfn.IFNA(VLOOKUP($D34,Table26[],4,FALSE),"")</f>
        <v/>
      </c>
      <c r="M34" s="1038" t="str">
        <f>_xlfn.IFNA(VLOOKUP($D34,Table26[],5,FALSE),"")</f>
        <v/>
      </c>
      <c r="N34" s="1038" t="str">
        <f>_xlfn.IFNA(VLOOKUP($D34,Table26[],6,FALSE),"")</f>
        <v/>
      </c>
      <c r="O34" s="1016"/>
      <c r="P34" s="251"/>
    </row>
    <row r="35" spans="1:16" ht="70.8" customHeight="1" thickBot="1" x14ac:dyDescent="0.3">
      <c r="A35" s="262"/>
      <c r="B35" s="1288"/>
      <c r="C35" s="965">
        <v>11</v>
      </c>
      <c r="D35" s="814">
        <f>_xlfn.IFNA(VLOOKUP(E35,Data!C:I,3,FALSE),"")</f>
        <v>1</v>
      </c>
      <c r="E35" s="1165" t="s">
        <v>156</v>
      </c>
      <c r="F35" s="803" t="str">
        <f>_xlfn.IFNA(IF(VLOOKUP(E35,Languages!$A:$D,1,TRUE)=E35,VLOOKUP(E35,Languages!$A:$D,Summary!$C$7,TRUE),NA()),"")</f>
        <v>Loogisten käyttöoikeuksien hallinnan valvontakeinoja on käytössä. Tasolla 1 tämän ei tarvitse olla systemaattista ja säännöllistä.</v>
      </c>
      <c r="G35" s="1065">
        <v>27</v>
      </c>
      <c r="H35" s="802" t="s">
        <v>3757</v>
      </c>
      <c r="I35" s="802" t="s">
        <v>3588</v>
      </c>
      <c r="J35" s="1062">
        <f>_xlfn.IFNA(VLOOKUP(E35,Data!C:I,6,FALSE),"")</f>
        <v>0</v>
      </c>
      <c r="K35" s="1038" t="str">
        <f>_xlfn.IFNA(VLOOKUP($D35,Table26[],3,FALSE),"")</f>
        <v/>
      </c>
      <c r="L35" s="1038" t="str">
        <f>_xlfn.IFNA(VLOOKUP($D35,Table26[],4,FALSE),"")</f>
        <v/>
      </c>
      <c r="M35" s="1038" t="str">
        <f>_xlfn.IFNA(VLOOKUP($D35,Table26[],5,FALSE),"")</f>
        <v/>
      </c>
      <c r="N35" s="1038" t="str">
        <f>_xlfn.IFNA(VLOOKUP($D35,Table26[],6,FALSE),"")</f>
        <v/>
      </c>
      <c r="O35" s="1016"/>
      <c r="P35" s="251"/>
    </row>
    <row r="36" spans="1:16" ht="70.8" customHeight="1" thickBot="1" x14ac:dyDescent="0.3">
      <c r="A36" s="262"/>
      <c r="B36" s="1288"/>
      <c r="C36" s="965">
        <v>12</v>
      </c>
      <c r="D36" s="814">
        <f>_xlfn.IFNA(VLOOKUP(E36,Data!C:I,3,FALSE),"")</f>
        <v>1</v>
      </c>
      <c r="E36" s="1165" t="s">
        <v>157</v>
      </c>
      <c r="F36" s="803" t="str">
        <f>_xlfn.IFNA(IF(VLOOKUP(E36,Languages!$A:$D,1,TRUE)=E36,VLOOKUP(E36,Languages!$A:$D,Summary!$C$7,TRUE),NA()),"")</f>
        <v>Käyttöoikeudet poistetaan, kun niitä ei enää tarvita. Tasolla 1 tämän ei tarvitse olla systemaattista ja säännöllistä.</v>
      </c>
      <c r="G36" s="1065">
        <v>28</v>
      </c>
      <c r="H36" s="802" t="s">
        <v>3716</v>
      </c>
      <c r="I36" s="802" t="s">
        <v>3589</v>
      </c>
      <c r="J36" s="1062">
        <f>_xlfn.IFNA(VLOOKUP(E36,Data!C:I,6,FALSE),"")</f>
        <v>0</v>
      </c>
      <c r="K36" s="1038" t="str">
        <f>_xlfn.IFNA(VLOOKUP($D36,Table26[],3,FALSE),"")</f>
        <v/>
      </c>
      <c r="L36" s="1038" t="str">
        <f>_xlfn.IFNA(VLOOKUP($D36,Table26[],4,FALSE),"")</f>
        <v/>
      </c>
      <c r="M36" s="1038" t="str">
        <f>_xlfn.IFNA(VLOOKUP($D36,Table26[],5,FALSE),"")</f>
        <v/>
      </c>
      <c r="N36" s="1038" t="str">
        <f>_xlfn.IFNA(VLOOKUP($D36,Table26[],6,FALSE),"")</f>
        <v/>
      </c>
      <c r="O36" s="1016"/>
      <c r="P36" s="251"/>
    </row>
    <row r="37" spans="1:16" ht="70.8" customHeight="1" thickBot="1" x14ac:dyDescent="0.3">
      <c r="A37" s="262"/>
      <c r="B37" s="1288"/>
      <c r="C37" s="965">
        <v>13</v>
      </c>
      <c r="D37" s="814">
        <f>_xlfn.IFNA(VLOOKUP(E37,Data!C:I,3,FALSE),"")</f>
        <v>2</v>
      </c>
      <c r="E37" s="1165" t="s">
        <v>158</v>
      </c>
      <c r="F37" s="803" t="str">
        <f>_xlfn.IFNA(IF(VLOOKUP(E37,Languages!$A:$D,1,TRUE)=E37,VLOOKUP(E37,Languages!$A:$D,Summary!$C$7,TRUE),NA()),"")</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G37" s="1065">
        <v>27</v>
      </c>
      <c r="H37" s="802" t="s">
        <v>3757</v>
      </c>
      <c r="I37" s="802" t="s">
        <v>3588</v>
      </c>
      <c r="J37" s="1062">
        <f>_xlfn.IFNA(VLOOKUP(E37,Data!C:I,6,FALSE),"")</f>
        <v>0</v>
      </c>
      <c r="K37" s="1038" t="str">
        <f>_xlfn.IFNA(VLOOKUP($D37,Table26[],3,FALSE),"")</f>
        <v/>
      </c>
      <c r="L37" s="1038" t="str">
        <f>_xlfn.IFNA(VLOOKUP($D37,Table26[],4,FALSE),"")</f>
        <v/>
      </c>
      <c r="M37" s="1038" t="str">
        <f>_xlfn.IFNA(VLOOKUP($D37,Table26[],5,FALSE),"")</f>
        <v/>
      </c>
      <c r="N37" s="1038" t="str">
        <f>_xlfn.IFNA(VLOOKUP($D37,Table26[],6,FALSE),"")</f>
        <v/>
      </c>
      <c r="O37" s="1016"/>
      <c r="P37" s="251"/>
    </row>
    <row r="38" spans="1:16" ht="70.8" customHeight="1" thickBot="1" x14ac:dyDescent="0.3">
      <c r="A38" s="262"/>
      <c r="B38" s="1288"/>
      <c r="C38" s="965">
        <v>14</v>
      </c>
      <c r="D38" s="814">
        <f>_xlfn.IFNA(VLOOKUP(E38,Data!C:I,3,FALSE),"")</f>
        <v>2</v>
      </c>
      <c r="E38" s="1165" t="s">
        <v>159</v>
      </c>
      <c r="F38" s="803" t="str">
        <f>_xlfn.IFNA(IF(VLOOKUP(E38,Languages!$A:$D,1,TRUE)=E38,VLOOKUP(E38,Languages!$A:$D,Summary!$C$7,TRUE),NA()),"")</f>
        <v>Käyttöoikeuksien vaatimuksissa on huomioitu pienimmän valtuuden periaate (ref. "principle of least privilege").</v>
      </c>
      <c r="G38" s="1065">
        <v>27</v>
      </c>
      <c r="H38" s="802" t="s">
        <v>3757</v>
      </c>
      <c r="I38" s="802" t="s">
        <v>3588</v>
      </c>
      <c r="J38" s="1062">
        <f>_xlfn.IFNA(VLOOKUP(E38,Data!C:I,6,FALSE),"")</f>
        <v>0</v>
      </c>
      <c r="K38" s="1038" t="str">
        <f>_xlfn.IFNA(VLOOKUP($D38,Table26[],3,FALSE),"")</f>
        <v/>
      </c>
      <c r="L38" s="1038" t="str">
        <f>_xlfn.IFNA(VLOOKUP($D38,Table26[],4,FALSE),"")</f>
        <v/>
      </c>
      <c r="M38" s="1038" t="str">
        <f>_xlfn.IFNA(VLOOKUP($D38,Table26[],5,FALSE),"")</f>
        <v/>
      </c>
      <c r="N38" s="1038" t="str">
        <f>_xlfn.IFNA(VLOOKUP($D38,Table26[],6,FALSE),"")</f>
        <v/>
      </c>
      <c r="O38" s="1016"/>
      <c r="P38" s="251"/>
    </row>
    <row r="39" spans="1:16" ht="70.8" customHeight="1" thickBot="1" x14ac:dyDescent="0.3">
      <c r="A39" s="262"/>
      <c r="B39" s="1288"/>
      <c r="C39" s="965">
        <v>15</v>
      </c>
      <c r="D39" s="814">
        <f>_xlfn.IFNA(VLOOKUP(E39,Data!C:I,3,FALSE),"")</f>
        <v>2</v>
      </c>
      <c r="E39" s="1165" t="s">
        <v>160</v>
      </c>
      <c r="F39" s="803" t="str">
        <f>_xlfn.IFNA(IF(VLOOKUP(E39,Languages!$A:$D,1,TRUE)=E39,VLOOKUP(E39,Languages!$A:$D,Summary!$C$7,TRUE),NA()),"")</f>
        <v xml:space="preserve">Käyttöoikeuksien vaatimukset sisältävät tehtävien eriyttämisen periaatteet (ref. "separation of duties"). </v>
      </c>
      <c r="G39" s="1065">
        <v>27</v>
      </c>
      <c r="H39" s="802" t="s">
        <v>3757</v>
      </c>
      <c r="I39" s="802" t="s">
        <v>3588</v>
      </c>
      <c r="J39" s="1062">
        <f>_xlfn.IFNA(VLOOKUP(E39,Data!C:I,6,FALSE),"")</f>
        <v>0</v>
      </c>
      <c r="K39" s="1038" t="str">
        <f>_xlfn.IFNA(VLOOKUP($D39,Table26[],3,FALSE),"")</f>
        <v/>
      </c>
      <c r="L39" s="1038" t="str">
        <f>_xlfn.IFNA(VLOOKUP($D39,Table26[],4,FALSE),"")</f>
        <v/>
      </c>
      <c r="M39" s="1038" t="str">
        <f>_xlfn.IFNA(VLOOKUP($D39,Table26[],5,FALSE),"")</f>
        <v/>
      </c>
      <c r="N39" s="1038" t="str">
        <f>_xlfn.IFNA(VLOOKUP($D39,Table26[],6,FALSE),"")</f>
        <v/>
      </c>
      <c r="O39" s="1016"/>
      <c r="P39" s="251"/>
    </row>
    <row r="40" spans="1:16" ht="70.8" customHeight="1" thickBot="1" x14ac:dyDescent="0.3">
      <c r="A40" s="262"/>
      <c r="B40" s="1288"/>
      <c r="C40" s="965">
        <v>16</v>
      </c>
      <c r="D40" s="814">
        <f>_xlfn.IFNA(VLOOKUP(E40,Data!C:I,3,FALSE),"")</f>
        <v>2</v>
      </c>
      <c r="E40" s="1165" t="s">
        <v>161</v>
      </c>
      <c r="F40" s="803" t="str">
        <f>_xlfn.IFNA(IF(VLOOKUP(E40,Languages!$A:$D,1,TRUE)=E40,VLOOKUP(E40,Languages!$A:$D,Summary!$C$7,TRUE),NA()),"")</f>
        <v>Käyttöoikeuspyynnöt tarkastaa ja hyväksyy kyseisen laitteen, ohjelmiston tai tietovarannon omistaja.</v>
      </c>
      <c r="G40" s="1065">
        <v>27</v>
      </c>
      <c r="H40" s="802" t="s">
        <v>3757</v>
      </c>
      <c r="I40" s="802" t="s">
        <v>3588</v>
      </c>
      <c r="J40" s="1062">
        <f>_xlfn.IFNA(VLOOKUP(E40,Data!C:I,6,FALSE),"")</f>
        <v>0</v>
      </c>
      <c r="K40" s="1038" t="str">
        <f>_xlfn.IFNA(VLOOKUP($D40,Table26[],3,FALSE),"")</f>
        <v/>
      </c>
      <c r="L40" s="1038" t="str">
        <f>_xlfn.IFNA(VLOOKUP($D40,Table26[],4,FALSE),"")</f>
        <v/>
      </c>
      <c r="M40" s="1038" t="str">
        <f>_xlfn.IFNA(VLOOKUP($D40,Table26[],5,FALSE),"")</f>
        <v/>
      </c>
      <c r="N40" s="1038" t="str">
        <f>_xlfn.IFNA(VLOOKUP($D40,Table26[],6,FALSE),"")</f>
        <v/>
      </c>
      <c r="O40" s="1016"/>
      <c r="P40" s="251"/>
    </row>
    <row r="41" spans="1:16" ht="70.8" customHeight="1" thickBot="1" x14ac:dyDescent="0.3">
      <c r="A41" s="262"/>
      <c r="B41" s="1288"/>
      <c r="C41" s="965">
        <v>17</v>
      </c>
      <c r="D41" s="814">
        <f>_xlfn.IFNA(VLOOKUP(E41,Data!C:I,3,FALSE),"")</f>
        <v>2</v>
      </c>
      <c r="E41" s="1165" t="s">
        <v>162</v>
      </c>
      <c r="F41" s="803" t="str">
        <f>_xlfn.IFNA(IF(VLOOKUP(E41,Languages!$A:$D,1,TRUE)=E41,VLOOKUP(E41,Languages!$A:$D,Summary!$C$7,TRUE),NA()),"")</f>
        <v>Käyttöoikeudet, joihin liittyy korkeampi riski toiminnalle, tarkastetaan perusteellisemmin ja niiden käyttöä valvotaan tarkemmin.</v>
      </c>
      <c r="G41" s="1065">
        <v>28</v>
      </c>
      <c r="H41" s="802" t="s">
        <v>3716</v>
      </c>
      <c r="I41" s="802" t="s">
        <v>3589</v>
      </c>
      <c r="J41" s="1062">
        <f>_xlfn.IFNA(VLOOKUP(E41,Data!C:I,6,FALSE),"")</f>
        <v>0</v>
      </c>
      <c r="K41" s="1038" t="str">
        <f>_xlfn.IFNA(VLOOKUP($D41,Table26[],3,FALSE),"")</f>
        <v/>
      </c>
      <c r="L41" s="1038" t="str">
        <f>_xlfn.IFNA(VLOOKUP($D41,Table26[],4,FALSE),"")</f>
        <v/>
      </c>
      <c r="M41" s="1038" t="str">
        <f>_xlfn.IFNA(VLOOKUP($D41,Table26[],5,FALSE),"")</f>
        <v/>
      </c>
      <c r="N41" s="1038" t="str">
        <f>_xlfn.IFNA(VLOOKUP($D41,Table26[],6,FALSE),"")</f>
        <v/>
      </c>
      <c r="O41" s="1016"/>
      <c r="P41" s="251"/>
    </row>
    <row r="42" spans="1:16" ht="70.8" customHeight="1" thickBot="1" x14ac:dyDescent="0.3">
      <c r="A42" s="262"/>
      <c r="B42" s="1288"/>
      <c r="C42" s="965">
        <v>18</v>
      </c>
      <c r="D42" s="814">
        <f>_xlfn.IFNA(VLOOKUP(E42,Data!C:I,3,FALSE),"")</f>
        <v>3</v>
      </c>
      <c r="E42" s="1165" t="s">
        <v>164</v>
      </c>
      <c r="F42" s="803" t="str">
        <f>_xlfn.IFNA(IF(VLOOKUP(E42,Languages!$A:$D,1,TRUE)=E42,VLOOKUP(E42,Languages!$A:$D,Summary!$C$7,TRUE),NA()),"")</f>
        <v>Käyttöoikeudet tarkastetaan ja päivitetään aika ajoin ja määriteltyjen tilanteiden kuten organisaatiorakenteen muuttuessa tai tilapäisen käyttöoikeuksien korotuksen jälkeen.</v>
      </c>
      <c r="G42" s="1065">
        <v>28</v>
      </c>
      <c r="H42" s="802" t="s">
        <v>3716</v>
      </c>
      <c r="I42" s="802" t="s">
        <v>3589</v>
      </c>
      <c r="J42" s="1062">
        <f>_xlfn.IFNA(VLOOKUP(E42,Data!C:I,6,FALSE),"")</f>
        <v>0</v>
      </c>
      <c r="K42" s="1038" t="str">
        <f>_xlfn.IFNA(VLOOKUP($D42,Table26[],3,FALSE),"")</f>
        <v/>
      </c>
      <c r="L42" s="1038" t="str">
        <f>_xlfn.IFNA(VLOOKUP($D42,Table26[],4,FALSE),"")</f>
        <v/>
      </c>
      <c r="M42" s="1038" t="str">
        <f>_xlfn.IFNA(VLOOKUP($D42,Table26[],5,FALSE),"")</f>
        <v/>
      </c>
      <c r="N42" s="1038" t="str">
        <f>_xlfn.IFNA(VLOOKUP($D42,Table26[],6,FALSE),"")</f>
        <v/>
      </c>
      <c r="O42" s="1016"/>
      <c r="P42" s="251"/>
    </row>
    <row r="43" spans="1:16" ht="70.8" customHeight="1" thickBot="1" x14ac:dyDescent="0.3">
      <c r="A43" s="262"/>
      <c r="B43" s="1288"/>
      <c r="C43" s="965">
        <v>19</v>
      </c>
      <c r="D43" s="814">
        <f>_xlfn.IFNA(VLOOKUP(E43,Data!C:I,3,FALSE),"")</f>
        <v>3</v>
      </c>
      <c r="E43" s="1165" t="s">
        <v>931</v>
      </c>
      <c r="F43" s="803" t="str">
        <f>_xlfn.IFNA(IF(VLOOKUP(E43,Languages!$A:$D,1,TRUE)=E43,VLOOKUP(E43,Languages!$A:$D,Summary!$C$7,TRUE),NA()),"")</f>
        <v>Kirjautumis- ja yhteydenmuodostusyrityksiä seurataan ja niissä havaitut poikkeavuudet toimivat kybertapahtumien indikaattoreina.</v>
      </c>
      <c r="G43" s="1064" t="s">
        <v>1627</v>
      </c>
      <c r="H43" s="802"/>
      <c r="I43" s="802" t="s">
        <v>1627</v>
      </c>
      <c r="J43" s="1062">
        <f>_xlfn.IFNA(VLOOKUP(E43,Data!C:I,6,FALSE),"")</f>
        <v>0</v>
      </c>
      <c r="K43" s="1038" t="str">
        <f>_xlfn.IFNA(VLOOKUP($D43,Table26[],3,FALSE),"")</f>
        <v/>
      </c>
      <c r="L43" s="1038" t="str">
        <f>_xlfn.IFNA(VLOOKUP($D43,Table26[],4,FALSE),"")</f>
        <v/>
      </c>
      <c r="M43" s="1038" t="str">
        <f>_xlfn.IFNA(VLOOKUP($D43,Table26[],5,FALSE),"")</f>
        <v/>
      </c>
      <c r="N43" s="1038" t="str">
        <f>_xlfn.IFNA(VLOOKUP($D43,Table26[],6,FALSE),"")</f>
        <v/>
      </c>
      <c r="O43" s="1016"/>
      <c r="P43" s="251"/>
    </row>
    <row r="44" spans="1:16" ht="70.8" customHeight="1" thickBot="1" x14ac:dyDescent="0.3">
      <c r="A44" s="262"/>
      <c r="B44" s="1288"/>
      <c r="C44" s="965">
        <v>20</v>
      </c>
      <c r="D44" s="814">
        <f>_xlfn.IFNA(VLOOKUP(E44,Data!C:I,3,FALSE),"")</f>
        <v>1</v>
      </c>
      <c r="E44" s="1165" t="s">
        <v>166</v>
      </c>
      <c r="F44" s="803" t="str">
        <f>_xlfn.IFNA(IF(VLOOKUP(E44,Languages!$A:$D,1,TRUE)=E44,VLOOKUP(E44,Languages!$A:$D,Summary!$C$7,TRUE),NA()),"")</f>
        <v>Fyysisen pääsynhallinnan valvontakeinoja on käytössä (kuten aitoja, lukkoja tai kylttejä). Tasolla 1 tämän ei tarvitse olla systemaattista ja säännöllistä.</v>
      </c>
      <c r="G44" s="1065">
        <v>29</v>
      </c>
      <c r="H44" s="802" t="s">
        <v>3717</v>
      </c>
      <c r="I44" s="802" t="s">
        <v>3590</v>
      </c>
      <c r="J44" s="1062">
        <f>_xlfn.IFNA(VLOOKUP(E44,Data!C:I,6,FALSE),"")</f>
        <v>0</v>
      </c>
      <c r="K44" s="1038" t="str">
        <f>_xlfn.IFNA(VLOOKUP($D44,Table26[],3,FALSE),"")</f>
        <v/>
      </c>
      <c r="L44" s="1038" t="str">
        <f>_xlfn.IFNA(VLOOKUP($D44,Table26[],4,FALSE),"")</f>
        <v/>
      </c>
      <c r="M44" s="1038" t="str">
        <f>_xlfn.IFNA(VLOOKUP($D44,Table26[],5,FALSE),"")</f>
        <v/>
      </c>
      <c r="N44" s="1038" t="str">
        <f>_xlfn.IFNA(VLOOKUP($D44,Table26[],6,FALSE),"")</f>
        <v/>
      </c>
      <c r="O44" s="1016"/>
      <c r="P44" s="251"/>
    </row>
    <row r="45" spans="1:16" ht="70.8" customHeight="1" thickBot="1" x14ac:dyDescent="0.3">
      <c r="A45" s="262"/>
      <c r="B45" s="1288"/>
      <c r="C45" s="965">
        <v>21</v>
      </c>
      <c r="D45" s="814">
        <f>_xlfn.IFNA(VLOOKUP(E45,Data!C:I,3,FALSE),"")</f>
        <v>1</v>
      </c>
      <c r="E45" s="1165" t="s">
        <v>167</v>
      </c>
      <c r="F45" s="803" t="str">
        <f>_xlfn.IFNA(IF(VLOOKUP(E45,Languages!$A:$D,1,TRUE)=E45,VLOOKUP(E45,Languages!$A:$D,Summary!$C$7,TRUE),NA()),"")</f>
        <v>Pääsyoikeudet poistetaan, kun niitä ei enää tarvita. Tasolla 1 tämän ei tarvitse olla systemaattista ja säännöllistä.</v>
      </c>
      <c r="G45" s="1065">
        <v>30</v>
      </c>
      <c r="H45" s="802" t="s">
        <v>3718</v>
      </c>
      <c r="I45" s="802" t="s">
        <v>3591</v>
      </c>
      <c r="J45" s="1062">
        <f>_xlfn.IFNA(VLOOKUP(E45,Data!C:I,6,FALSE),"")</f>
        <v>0</v>
      </c>
      <c r="K45" s="1038" t="str">
        <f>_xlfn.IFNA(VLOOKUP($D45,Table26[],3,FALSE),"")</f>
        <v/>
      </c>
      <c r="L45" s="1038" t="str">
        <f>_xlfn.IFNA(VLOOKUP($D45,Table26[],4,FALSE),"")</f>
        <v/>
      </c>
      <c r="M45" s="1038" t="str">
        <f>_xlfn.IFNA(VLOOKUP($D45,Table26[],5,FALSE),"")</f>
        <v/>
      </c>
      <c r="N45" s="1038" t="str">
        <f>_xlfn.IFNA(VLOOKUP($D45,Table26[],6,FALSE),"")</f>
        <v/>
      </c>
      <c r="O45" s="1016"/>
      <c r="P45" s="251"/>
    </row>
    <row r="46" spans="1:16" ht="70.8" customHeight="1" thickBot="1" x14ac:dyDescent="0.3">
      <c r="A46" s="262"/>
      <c r="B46" s="1288"/>
      <c r="C46" s="965">
        <v>22</v>
      </c>
      <c r="D46" s="814">
        <f>_xlfn.IFNA(VLOOKUP(E46,Data!C:I,3,FALSE),"")</f>
        <v>1</v>
      </c>
      <c r="E46" s="1165" t="s">
        <v>168</v>
      </c>
      <c r="F46" s="803" t="str">
        <f>_xlfn.IFNA(IF(VLOOKUP(E46,Languages!$A:$D,1,TRUE)=E46,VLOOKUP(E46,Languages!$A:$D,Summary!$C$7,TRUE),NA()),"")</f>
        <v>Pääsyoikeuksien käytöstä pidetään lokia. Tasolla 1 tämän ei tarvitse olla systemaattista ja säännöllistä.</v>
      </c>
      <c r="G46" s="1065">
        <v>31</v>
      </c>
      <c r="H46" s="802" t="s">
        <v>3719</v>
      </c>
      <c r="I46" s="802" t="s">
        <v>3592</v>
      </c>
      <c r="J46" s="1062">
        <f>_xlfn.IFNA(VLOOKUP(E46,Data!C:I,6,FALSE),"")</f>
        <v>0</v>
      </c>
      <c r="K46" s="1038" t="str">
        <f>_xlfn.IFNA(VLOOKUP($D46,Table26[],3,FALSE),"")</f>
        <v/>
      </c>
      <c r="L46" s="1038" t="str">
        <f>_xlfn.IFNA(VLOOKUP($D46,Table26[],4,FALSE),"")</f>
        <v/>
      </c>
      <c r="M46" s="1038" t="str">
        <f>_xlfn.IFNA(VLOOKUP($D46,Table26[],5,FALSE),"")</f>
        <v/>
      </c>
      <c r="N46" s="1038" t="str">
        <f>_xlfn.IFNA(VLOOKUP($D46,Table26[],6,FALSE),"")</f>
        <v/>
      </c>
      <c r="O46" s="1016"/>
      <c r="P46" s="251"/>
    </row>
    <row r="47" spans="1:16" ht="70.8" customHeight="1" thickBot="1" x14ac:dyDescent="0.3">
      <c r="A47" s="262"/>
      <c r="B47" s="1288"/>
      <c r="C47" s="965">
        <v>23</v>
      </c>
      <c r="D47" s="814">
        <f>_xlfn.IFNA(VLOOKUP(E47,Data!C:I,3,FALSE),"")</f>
        <v>2</v>
      </c>
      <c r="E47" s="1165" t="s">
        <v>169</v>
      </c>
      <c r="F47" s="803" t="str">
        <f>_xlfn.IFNA(IF(VLOOKUP(E47,Languages!$A:$D,1,TRUE)=E47,VLOOKUP(E47,Languages!$A:$D,Summary!$C$7,TRUE),NA()),"")</f>
        <v>Pääsyoikeuksille on asetettu vaatimukset, joita myös ylläpidetään (esimerkiksi sääntöjä siitä, kenelle pääsy voidaan myöntää, millä tavoin pääsyoikeudet myönnetään tai missä rajoissa pääsy sallitaan).</v>
      </c>
      <c r="G47" s="1065">
        <v>29</v>
      </c>
      <c r="H47" s="802" t="s">
        <v>3717</v>
      </c>
      <c r="I47" s="802" t="s">
        <v>3590</v>
      </c>
      <c r="J47" s="1062">
        <f>_xlfn.IFNA(VLOOKUP(E47,Data!C:I,6,FALSE),"")</f>
        <v>0</v>
      </c>
      <c r="K47" s="1038" t="str">
        <f>_xlfn.IFNA(VLOOKUP($D47,Table26[],3,FALSE),"")</f>
        <v/>
      </c>
      <c r="L47" s="1038" t="str">
        <f>_xlfn.IFNA(VLOOKUP($D47,Table26[],4,FALSE),"")</f>
        <v/>
      </c>
      <c r="M47" s="1038" t="str">
        <f>_xlfn.IFNA(VLOOKUP($D47,Table26[],5,FALSE),"")</f>
        <v/>
      </c>
      <c r="N47" s="1038" t="str">
        <f>_xlfn.IFNA(VLOOKUP($D47,Table26[],6,FALSE),"")</f>
        <v/>
      </c>
      <c r="O47" s="1016"/>
      <c r="P47" s="251"/>
    </row>
    <row r="48" spans="1:16" ht="70.8" customHeight="1" thickBot="1" x14ac:dyDescent="0.3">
      <c r="A48" s="262"/>
      <c r="B48" s="1288"/>
      <c r="C48" s="965">
        <v>24</v>
      </c>
      <c r="D48" s="814">
        <f>_xlfn.IFNA(VLOOKUP(E48,Data!C:I,3,FALSE),"")</f>
        <v>2</v>
      </c>
      <c r="E48" s="1165" t="s">
        <v>170</v>
      </c>
      <c r="F48" s="803" t="str">
        <f>_xlfn.IFNA(IF(VLOOKUP(E48,Languages!$A:$D,1,TRUE)=E48,VLOOKUP(E48,Languages!$A:$D,Summary!$C$7,TRUE),NA()),"")</f>
        <v>Pääsyoikeuksien vaatimuksissa on huomioitu pienimmän valtuuden periaate (ref. "principle of least privilege").</v>
      </c>
      <c r="G48" s="1065">
        <v>29</v>
      </c>
      <c r="H48" s="802" t="s">
        <v>3717</v>
      </c>
      <c r="I48" s="802" t="s">
        <v>3590</v>
      </c>
      <c r="J48" s="1062">
        <f>_xlfn.IFNA(VLOOKUP(E48,Data!C:I,6,FALSE),"")</f>
        <v>0</v>
      </c>
      <c r="K48" s="1038" t="str">
        <f>_xlfn.IFNA(VLOOKUP($D48,Table26[],3,FALSE),"")</f>
        <v/>
      </c>
      <c r="L48" s="1038" t="str">
        <f>_xlfn.IFNA(VLOOKUP($D48,Table26[],4,FALSE),"")</f>
        <v/>
      </c>
      <c r="M48" s="1038" t="str">
        <f>_xlfn.IFNA(VLOOKUP($D48,Table26[],5,FALSE),"")</f>
        <v/>
      </c>
      <c r="N48" s="1038" t="str">
        <f>_xlfn.IFNA(VLOOKUP($D48,Table26[],6,FALSE),"")</f>
        <v/>
      </c>
      <c r="O48" s="1016"/>
      <c r="P48" s="251"/>
    </row>
    <row r="49" spans="1:16" ht="70.8" customHeight="1" thickBot="1" x14ac:dyDescent="0.3">
      <c r="A49" s="262"/>
      <c r="B49" s="1288"/>
      <c r="C49" s="965">
        <v>25</v>
      </c>
      <c r="D49" s="814">
        <f>_xlfn.IFNA(VLOOKUP(E49,Data!C:I,3,FALSE),"")</f>
        <v>2</v>
      </c>
      <c r="E49" s="1165" t="s">
        <v>171</v>
      </c>
      <c r="F49" s="803" t="str">
        <f>_xlfn.IFNA(IF(VLOOKUP(E49,Languages!$A:$D,1,TRUE)=E49,VLOOKUP(E49,Languages!$A:$D,Summary!$C$7,TRUE),NA()),"")</f>
        <v xml:space="preserve">Pääsynhallinnan vaatimuksissa on huomioitu tehtävien eriyttämisen periaatteet (ref. "separation of duties"). </v>
      </c>
      <c r="G49" s="1065">
        <v>29</v>
      </c>
      <c r="H49" s="802" t="s">
        <v>3717</v>
      </c>
      <c r="I49" s="802" t="s">
        <v>3590</v>
      </c>
      <c r="J49" s="1062">
        <f>_xlfn.IFNA(VLOOKUP(E49,Data!C:I,6,FALSE),"")</f>
        <v>0</v>
      </c>
      <c r="K49" s="1038" t="str">
        <f>_xlfn.IFNA(VLOOKUP($D49,Table26[],3,FALSE),"")</f>
        <v/>
      </c>
      <c r="L49" s="1038" t="str">
        <f>_xlfn.IFNA(VLOOKUP($D49,Table26[],4,FALSE),"")</f>
        <v/>
      </c>
      <c r="M49" s="1038" t="str">
        <f>_xlfn.IFNA(VLOOKUP($D49,Table26[],5,FALSE),"")</f>
        <v/>
      </c>
      <c r="N49" s="1038" t="str">
        <f>_xlfn.IFNA(VLOOKUP($D49,Table26[],6,FALSE),"")</f>
        <v/>
      </c>
      <c r="O49" s="1016"/>
      <c r="P49" s="251"/>
    </row>
    <row r="50" spans="1:16" ht="70.8" customHeight="1" thickBot="1" x14ac:dyDescent="0.3">
      <c r="A50" s="262"/>
      <c r="B50" s="1288"/>
      <c r="C50" s="965">
        <v>26</v>
      </c>
      <c r="D50" s="814">
        <f>_xlfn.IFNA(VLOOKUP(E50,Data!C:I,3,FALSE),"")</f>
        <v>2</v>
      </c>
      <c r="E50" s="1165" t="s">
        <v>172</v>
      </c>
      <c r="F50" s="803" t="str">
        <f>_xlfn.IFNA(IF(VLOOKUP(E50,Languages!$A:$D,1,TRUE)=E50,VLOOKUP(E50,Languages!$A:$D,Summary!$C$7,TRUE),NA()),"")</f>
        <v>Pääsyoikeuspyynnöt tarkastaa ja hyväksyy kyseisen tilan, laitteen, ohjelmiston tai tietovarannon omistaja.</v>
      </c>
      <c r="G50" s="1065">
        <v>29</v>
      </c>
      <c r="H50" s="802" t="s">
        <v>3717</v>
      </c>
      <c r="I50" s="802" t="s">
        <v>3590</v>
      </c>
      <c r="J50" s="1062">
        <f>_xlfn.IFNA(VLOOKUP(E50,Data!C:I,6,FALSE),"")</f>
        <v>0</v>
      </c>
      <c r="K50" s="1038" t="str">
        <f>_xlfn.IFNA(VLOOKUP($D50,Table26[],3,FALSE),"")</f>
        <v/>
      </c>
      <c r="L50" s="1038" t="str">
        <f>_xlfn.IFNA(VLOOKUP($D50,Table26[],4,FALSE),"")</f>
        <v/>
      </c>
      <c r="M50" s="1038" t="str">
        <f>_xlfn.IFNA(VLOOKUP($D50,Table26[],5,FALSE),"")</f>
        <v/>
      </c>
      <c r="N50" s="1038" t="str">
        <f>_xlfn.IFNA(VLOOKUP($D50,Table26[],6,FALSE),"")</f>
        <v/>
      </c>
      <c r="O50" s="1016"/>
      <c r="P50" s="251"/>
    </row>
    <row r="51" spans="1:16" ht="70.8" customHeight="1" thickBot="1" x14ac:dyDescent="0.3">
      <c r="A51" s="262"/>
      <c r="B51" s="1288"/>
      <c r="C51" s="965">
        <v>27</v>
      </c>
      <c r="D51" s="814">
        <f>_xlfn.IFNA(VLOOKUP(E51,Data!C:I,3,FALSE),"")</f>
        <v>2</v>
      </c>
      <c r="E51" s="1165" t="s">
        <v>932</v>
      </c>
      <c r="F51" s="803" t="str">
        <f>_xlfn.IFNA(IF(VLOOKUP(E51,Languages!$A:$D,1,TRUE)=E51,VLOOKUP(E51,Languages!$A:$D,Summary!$C$7,TRUE),NA()),"")</f>
        <v>Pääsyoikeudet, joihin liittyy korkeampi riski, tarkastetaan perusteellisemmin ja niiden käyttöä valvotaan tarkemmin.</v>
      </c>
      <c r="G51" s="1065">
        <v>30</v>
      </c>
      <c r="H51" s="802" t="s">
        <v>3718</v>
      </c>
      <c r="I51" s="802" t="s">
        <v>3591</v>
      </c>
      <c r="J51" s="1062">
        <f>_xlfn.IFNA(VLOOKUP(E51,Data!C:I,6,FALSE),"")</f>
        <v>0</v>
      </c>
      <c r="K51" s="1038" t="str">
        <f>_xlfn.IFNA(VLOOKUP($D51,Table26[],3,FALSE),"")</f>
        <v/>
      </c>
      <c r="L51" s="1038" t="str">
        <f>_xlfn.IFNA(VLOOKUP($D51,Table26[],4,FALSE),"")</f>
        <v/>
      </c>
      <c r="M51" s="1038" t="str">
        <f>_xlfn.IFNA(VLOOKUP($D51,Table26[],5,FALSE),"")</f>
        <v/>
      </c>
      <c r="N51" s="1038" t="str">
        <f>_xlfn.IFNA(VLOOKUP($D51,Table26[],6,FALSE),"")</f>
        <v/>
      </c>
      <c r="O51" s="1016"/>
      <c r="P51" s="251"/>
    </row>
    <row r="52" spans="1:16" ht="70.8" customHeight="1" thickBot="1" x14ac:dyDescent="0.3">
      <c r="A52" s="262"/>
      <c r="B52" s="1288"/>
      <c r="C52" s="965">
        <v>28</v>
      </c>
      <c r="D52" s="814">
        <f>_xlfn.IFNA(VLOOKUP(E52,Data!C:I,3,FALSE),"")</f>
        <v>3</v>
      </c>
      <c r="E52" s="1165" t="s">
        <v>933</v>
      </c>
      <c r="F52" s="803" t="str">
        <f>_xlfn.IFNA(IF(VLOOKUP(E52,Languages!$A:$D,1,TRUE)=E52,VLOOKUP(E52,Languages!$A:$D,Summary!$C$7,TRUE),NA()),"")</f>
        <v>Pääsyoikeudet tarkastetaan ja päivitetään aika ajoin.</v>
      </c>
      <c r="G52" s="1065">
        <v>30</v>
      </c>
      <c r="H52" s="802" t="s">
        <v>3718</v>
      </c>
      <c r="I52" s="802" t="s">
        <v>3591</v>
      </c>
      <c r="J52" s="1062">
        <f>_xlfn.IFNA(VLOOKUP(E52,Data!C:I,6,FALSE),"")</f>
        <v>0</v>
      </c>
      <c r="K52" s="1038" t="str">
        <f>_xlfn.IFNA(VLOOKUP($D52,Table26[],3,FALSE),"")</f>
        <v/>
      </c>
      <c r="L52" s="1038" t="str">
        <f>_xlfn.IFNA(VLOOKUP($D52,Table26[],4,FALSE),"")</f>
        <v/>
      </c>
      <c r="M52" s="1038" t="str">
        <f>_xlfn.IFNA(VLOOKUP($D52,Table26[],5,FALSE),"")</f>
        <v/>
      </c>
      <c r="N52" s="1038" t="str">
        <f>_xlfn.IFNA(VLOOKUP($D52,Table26[],6,FALSE),"")</f>
        <v/>
      </c>
      <c r="O52" s="1016"/>
      <c r="P52" s="251"/>
    </row>
    <row r="53" spans="1:16" ht="70.8" customHeight="1" thickBot="1" x14ac:dyDescent="0.3">
      <c r="A53" s="262"/>
      <c r="B53" s="1288"/>
      <c r="C53" s="965">
        <v>29</v>
      </c>
      <c r="D53" s="814">
        <f>_xlfn.IFNA(VLOOKUP(E53,Data!C:I,3,FALSE),"")</f>
        <v>3</v>
      </c>
      <c r="E53" s="1165" t="s">
        <v>2528</v>
      </c>
      <c r="F53" s="803" t="str">
        <f>_xlfn.IFNA(IF(VLOOKUP(E53,Languages!$A:$D,1,TRUE)=E53,VLOOKUP(E53,Languages!$A:$D,Summary!$C$7,TRUE),NA()),"")</f>
        <v>Pääsyoikeuksien käyttöä seurataan ja niistä pyritään tunnistamaan mahdollisia kybertapahtumia.</v>
      </c>
      <c r="G53" s="1065">
        <v>31</v>
      </c>
      <c r="H53" s="802" t="s">
        <v>3719</v>
      </c>
      <c r="I53" s="802" t="s">
        <v>3592</v>
      </c>
      <c r="J53" s="1062">
        <f>_xlfn.IFNA(VLOOKUP(E53,Data!C:I,6,FALSE),"")</f>
        <v>0</v>
      </c>
      <c r="K53" s="1038" t="str">
        <f>_xlfn.IFNA(VLOOKUP($D53,Table26[],3,FALSE),"")</f>
        <v/>
      </c>
      <c r="L53" s="1038" t="str">
        <f>_xlfn.IFNA(VLOOKUP($D53,Table26[],4,FALSE),"")</f>
        <v/>
      </c>
      <c r="M53" s="1038" t="str">
        <f>_xlfn.IFNA(VLOOKUP($D53,Table26[],5,FALSE),"")</f>
        <v/>
      </c>
      <c r="N53" s="1038" t="str">
        <f>_xlfn.IFNA(VLOOKUP($D53,Table26[],6,FALSE),"")</f>
        <v/>
      </c>
      <c r="O53" s="1016"/>
      <c r="P53" s="251"/>
    </row>
    <row r="54" spans="1:16" ht="70.8" customHeight="1" thickBot="1" x14ac:dyDescent="0.3">
      <c r="A54" s="262"/>
      <c r="B54" s="1288"/>
      <c r="C54" s="965">
        <v>30</v>
      </c>
      <c r="D54" s="814">
        <f>_xlfn.IFNA(VLOOKUP(E54,Data!C:I,3,FALSE),"")</f>
        <v>2</v>
      </c>
      <c r="E54" s="1165" t="s">
        <v>934</v>
      </c>
      <c r="F54" s="803" t="str">
        <f>_xlfn.IFNA(IF(VLOOKUP(E54,Languages!$A:$D,1,TRUE)=E54,VLOOKUP(E54,Languages!$A:$D,Summary!$C$7,TRUE),NA()),"")</f>
        <v>ACCESS-osion toimintaa varten on määritetty dokumentoidut toimintatavat, joita noudatetaan ja päivitetään säännöllisesti.</v>
      </c>
      <c r="G54" s="1064" t="s">
        <v>1627</v>
      </c>
      <c r="H54" s="802"/>
      <c r="I54" s="802" t="s">
        <v>1627</v>
      </c>
      <c r="J54" s="1062">
        <f>_xlfn.IFNA(VLOOKUP(E54,Data!C:I,6,FALSE),"")</f>
        <v>0</v>
      </c>
      <c r="K54" s="1038" t="str">
        <f>_xlfn.IFNA(VLOOKUP($D54,Table26[],3,FALSE),"")</f>
        <v/>
      </c>
      <c r="L54" s="1038" t="str">
        <f>_xlfn.IFNA(VLOOKUP($D54,Table26[],4,FALSE),"")</f>
        <v/>
      </c>
      <c r="M54" s="1038" t="str">
        <f>_xlfn.IFNA(VLOOKUP($D54,Table26[],5,FALSE),"")</f>
        <v/>
      </c>
      <c r="N54" s="1038" t="str">
        <f>_xlfn.IFNA(VLOOKUP($D54,Table26[],6,FALSE),"")</f>
        <v/>
      </c>
      <c r="O54" s="1016"/>
      <c r="P54" s="251"/>
    </row>
    <row r="55" spans="1:16" ht="70.8" customHeight="1" thickBot="1" x14ac:dyDescent="0.3">
      <c r="A55" s="262"/>
      <c r="B55" s="1288"/>
      <c r="C55" s="965">
        <v>31</v>
      </c>
      <c r="D55" s="814">
        <f>_xlfn.IFNA(VLOOKUP(E55,Data!C:I,3,FALSE),"")</f>
        <v>2</v>
      </c>
      <c r="E55" s="1165" t="s">
        <v>935</v>
      </c>
      <c r="F55" s="803" t="str">
        <f>_xlfn.IFNA(IF(VLOOKUP(E55,Languages!$A:$D,1,TRUE)=E55,VLOOKUP(E55,Languages!$A:$D,Summary!$C$7,TRUE),NA()),"")</f>
        <v>ACCESS-osion toimintaa varten on tarjolla riittävät resurssit (henkilöstö, rahoitus ja työkalut).</v>
      </c>
      <c r="G55" s="1064" t="s">
        <v>1627</v>
      </c>
      <c r="H55" s="802"/>
      <c r="I55" s="802" t="s">
        <v>1627</v>
      </c>
      <c r="J55" s="1062">
        <f>_xlfn.IFNA(VLOOKUP(E55,Data!C:I,6,FALSE),"")</f>
        <v>0</v>
      </c>
      <c r="K55" s="1038" t="str">
        <f>_xlfn.IFNA(VLOOKUP($D55,Table26[],3,FALSE),"")</f>
        <v/>
      </c>
      <c r="L55" s="1038" t="str">
        <f>_xlfn.IFNA(VLOOKUP($D55,Table26[],4,FALSE),"")</f>
        <v/>
      </c>
      <c r="M55" s="1038" t="str">
        <f>_xlfn.IFNA(VLOOKUP($D55,Table26[],5,FALSE),"")</f>
        <v/>
      </c>
      <c r="N55" s="1038" t="str">
        <f>_xlfn.IFNA(VLOOKUP($D55,Table26[],6,FALSE),"")</f>
        <v/>
      </c>
      <c r="O55" s="1016"/>
      <c r="P55" s="251"/>
    </row>
    <row r="56" spans="1:16" ht="70.8" customHeight="1" thickBot="1" x14ac:dyDescent="0.3">
      <c r="A56" s="262"/>
      <c r="B56" s="1288"/>
      <c r="C56" s="965">
        <v>32</v>
      </c>
      <c r="D56" s="814">
        <f>_xlfn.IFNA(VLOOKUP(E56,Data!C:I,3,FALSE),"")</f>
        <v>3</v>
      </c>
      <c r="E56" s="1165" t="s">
        <v>936</v>
      </c>
      <c r="F56" s="803" t="str">
        <f>_xlfn.IFNA(IF(VLOOKUP(E56,Languages!$A:$D,1,TRUE)=E56,VLOOKUP(E56,Languages!$A:$D,Summary!$C$7,TRUE),NA()),"")</f>
        <v>ACCESS-osion toimintaa ohjataan vaatimuksilla, jotka on asetettu organisaation johtotason politiikassa (tai vastaavassa ohjeistuksessa).</v>
      </c>
      <c r="G56" s="1064" t="s">
        <v>1627</v>
      </c>
      <c r="H56" s="802"/>
      <c r="I56" s="802" t="s">
        <v>1627</v>
      </c>
      <c r="J56" s="1062">
        <f>_xlfn.IFNA(VLOOKUP(E56,Data!C:I,6,FALSE),"")</f>
        <v>0</v>
      </c>
      <c r="K56" s="1038" t="str">
        <f>_xlfn.IFNA(VLOOKUP($D56,Table26[],3,FALSE),"")</f>
        <v/>
      </c>
      <c r="L56" s="1038" t="str">
        <f>_xlfn.IFNA(VLOOKUP($D56,Table26[],4,FALSE),"")</f>
        <v/>
      </c>
      <c r="M56" s="1038" t="str">
        <f>_xlfn.IFNA(VLOOKUP($D56,Table26[],5,FALSE),"")</f>
        <v/>
      </c>
      <c r="N56" s="1038" t="str">
        <f>_xlfn.IFNA(VLOOKUP($D56,Table26[],6,FALSE),"")</f>
        <v/>
      </c>
      <c r="O56" s="1016"/>
      <c r="P56" s="251"/>
    </row>
    <row r="57" spans="1:16" ht="70.8" customHeight="1" thickBot="1" x14ac:dyDescent="0.3">
      <c r="A57" s="262"/>
      <c r="B57" s="1288"/>
      <c r="C57" s="965">
        <v>33</v>
      </c>
      <c r="D57" s="814">
        <f>_xlfn.IFNA(VLOOKUP(E57,Data!C:I,3,FALSE),"")</f>
        <v>3</v>
      </c>
      <c r="E57" s="1165" t="s">
        <v>937</v>
      </c>
      <c r="F57" s="803" t="str">
        <f>_xlfn.IFNA(IF(VLOOKUP(E57,Languages!$A:$D,1,TRUE)=E57,VLOOKUP(E57,Languages!$A:$D,Summary!$C$7,TRUE),NA()),"")</f>
        <v>ACCESS-osion toiminnan suorittamiseen tarvittavat vastuut, tilivelvollisuudet ja valtuutukset on jalkautettu soveltuville työntekijöille.</v>
      </c>
      <c r="G57" s="1064" t="s">
        <v>1627</v>
      </c>
      <c r="H57" s="802"/>
      <c r="I57" s="802" t="s">
        <v>1627</v>
      </c>
      <c r="J57" s="1062">
        <f>_xlfn.IFNA(VLOOKUP(E57,Data!C:I,6,FALSE),"")</f>
        <v>0</v>
      </c>
      <c r="K57" s="1038" t="str">
        <f>_xlfn.IFNA(VLOOKUP($D57,Table26[],3,FALSE),"")</f>
        <v/>
      </c>
      <c r="L57" s="1038" t="str">
        <f>_xlfn.IFNA(VLOOKUP($D57,Table26[],4,FALSE),"")</f>
        <v/>
      </c>
      <c r="M57" s="1038" t="str">
        <f>_xlfn.IFNA(VLOOKUP($D57,Table26[],5,FALSE),"")</f>
        <v/>
      </c>
      <c r="N57" s="1038" t="str">
        <f>_xlfn.IFNA(VLOOKUP($D57,Table26[],6,FALSE),"")</f>
        <v/>
      </c>
      <c r="O57" s="1016"/>
      <c r="P57" s="251"/>
    </row>
    <row r="58" spans="1:16" ht="70.8" customHeight="1" thickBot="1" x14ac:dyDescent="0.3">
      <c r="A58" s="262"/>
      <c r="B58" s="1288"/>
      <c r="C58" s="965">
        <v>34</v>
      </c>
      <c r="D58" s="814">
        <f>_xlfn.IFNA(VLOOKUP(E58,Data!C:I,3,FALSE),"")</f>
        <v>3</v>
      </c>
      <c r="E58" s="1165" t="s">
        <v>938</v>
      </c>
      <c r="F58" s="803" t="str">
        <f>_xlfn.IFNA(IF(VLOOKUP(E58,Languages!$A:$D,1,TRUE)=E58,VLOOKUP(E58,Languages!$A:$D,Summary!$C$7,TRUE),NA()),"")</f>
        <v>ACCESS-osion toimintaa suorittavilla työntekijöillä on riittävät tiedot ja taidot tehtäviensä suorittamiseen.</v>
      </c>
      <c r="G58" s="1064" t="s">
        <v>1627</v>
      </c>
      <c r="H58" s="802"/>
      <c r="I58" s="802" t="s">
        <v>1627</v>
      </c>
      <c r="J58" s="1062">
        <f>_xlfn.IFNA(VLOOKUP(E58,Data!C:I,6,FALSE),"")</f>
        <v>0</v>
      </c>
      <c r="K58" s="1038" t="str">
        <f>_xlfn.IFNA(VLOOKUP($D58,Table26[],3,FALSE),"")</f>
        <v/>
      </c>
      <c r="L58" s="1038" t="str">
        <f>_xlfn.IFNA(VLOOKUP($D58,Table26[],4,FALSE),"")</f>
        <v/>
      </c>
      <c r="M58" s="1038" t="str">
        <f>_xlfn.IFNA(VLOOKUP($D58,Table26[],5,FALSE),"")</f>
        <v/>
      </c>
      <c r="N58" s="1038" t="str">
        <f>_xlfn.IFNA(VLOOKUP($D58,Table26[],6,FALSE),"")</f>
        <v/>
      </c>
      <c r="O58" s="1016"/>
      <c r="P58" s="251"/>
    </row>
    <row r="59" spans="1:16" ht="70.8" customHeight="1" thickBot="1" x14ac:dyDescent="0.3">
      <c r="A59" s="262"/>
      <c r="B59" s="1288"/>
      <c r="C59" s="965">
        <v>35</v>
      </c>
      <c r="D59" s="814">
        <f>_xlfn.IFNA(VLOOKUP(E59,Data!C:I,3,FALSE),"")</f>
        <v>3</v>
      </c>
      <c r="E59" s="1165" t="s">
        <v>939</v>
      </c>
      <c r="F59" s="803" t="str">
        <f>_xlfn.IFNA(IF(VLOOKUP(E59,Languages!$A:$D,1,TRUE)=E59,VLOOKUP(E59,Languages!$A:$D,Summary!$C$7,TRUE),NA()),"")</f>
        <v>ACCESS-osion toiminnan vaikuttavuutta arvioidaan ja seurataan.</v>
      </c>
      <c r="G59" s="1064" t="s">
        <v>1627</v>
      </c>
      <c r="H59" s="802"/>
      <c r="I59" s="802" t="s">
        <v>1627</v>
      </c>
      <c r="J59" s="1062">
        <f>_xlfn.IFNA(VLOOKUP(E59,Data!C:I,6,FALSE),"")</f>
        <v>0</v>
      </c>
      <c r="K59" s="1038" t="str">
        <f>_xlfn.IFNA(VLOOKUP($D59,Table26[],3,FALSE),"")</f>
        <v/>
      </c>
      <c r="L59" s="1038" t="str">
        <f>_xlfn.IFNA(VLOOKUP($D59,Table26[],4,FALSE),"")</f>
        <v/>
      </c>
      <c r="M59" s="1038" t="str">
        <f>_xlfn.IFNA(VLOOKUP($D59,Table26[],5,FALSE),"")</f>
        <v/>
      </c>
      <c r="N59" s="1038" t="str">
        <f>_xlfn.IFNA(VLOOKUP($D59,Table26[],6,FALSE),"")</f>
        <v/>
      </c>
      <c r="O59" s="1016"/>
      <c r="P59" s="251"/>
    </row>
    <row r="60" spans="1:16" ht="70.8" customHeight="1" thickBot="1" x14ac:dyDescent="0.3">
      <c r="A60" s="262"/>
      <c r="B60" s="1288"/>
      <c r="C60" s="965">
        <v>36</v>
      </c>
      <c r="D60" s="814">
        <f>_xlfn.IFNA(VLOOKUP(E60,Data!C:I,3,FALSE),"")</f>
        <v>1</v>
      </c>
      <c r="E60" s="1165" t="s">
        <v>301</v>
      </c>
      <c r="F60" s="803" t="str">
        <f>_xlfn.IFNA(IF(VLOOKUP(E60,Languages!$A:$D,1,TRUE)=E60,VLOOKUP(E60,Languages!$A:$D,Summary!$C$7,TRUE),NA()),"")</f>
        <v>Organisaatiolla on suunnitelma tai strategia kyberarkkitehtuurin kehittämiselle (joka sisältää esimerkiksi kyberarkkitehtuurin tavoitteet, prioriteetit, vastuut ja seurannan). Tasolla 1 sen kehittämisen ja ylläpidon ei tarvitse olla systemaattista ja säännöllistä.</v>
      </c>
      <c r="G60" s="1065">
        <v>60</v>
      </c>
      <c r="H60" s="802" t="s">
        <v>3766</v>
      </c>
      <c r="I60" s="802" t="s">
        <v>3593</v>
      </c>
      <c r="J60" s="1062">
        <f>_xlfn.IFNA(VLOOKUP(E60,Data!C:I,6,FALSE),"")</f>
        <v>0</v>
      </c>
      <c r="K60" s="1038" t="str">
        <f>_xlfn.IFNA(VLOOKUP($D60,Table26[],3,FALSE),"")</f>
        <v/>
      </c>
      <c r="L60" s="1038" t="str">
        <f>_xlfn.IFNA(VLOOKUP($D60,Table26[],4,FALSE),"")</f>
        <v/>
      </c>
      <c r="M60" s="1038" t="str">
        <f>_xlfn.IFNA(VLOOKUP($D60,Table26[],5,FALSE),"")</f>
        <v/>
      </c>
      <c r="N60" s="1038" t="str">
        <f>_xlfn.IFNA(VLOOKUP($D60,Table26[],6,FALSE),"")</f>
        <v/>
      </c>
      <c r="O60" s="1016"/>
      <c r="P60" s="251"/>
    </row>
    <row r="61" spans="1:16" ht="70.8" customHeight="1" thickBot="1" x14ac:dyDescent="0.3">
      <c r="A61" s="262"/>
      <c r="B61" s="1288"/>
      <c r="C61" s="965">
        <v>37</v>
      </c>
      <c r="D61" s="814">
        <f>_xlfn.IFNA(VLOOKUP(E61,Data!C:I,3,FALSE),"")</f>
        <v>2</v>
      </c>
      <c r="E61" s="1165" t="s">
        <v>302</v>
      </c>
      <c r="F61" s="803" t="str">
        <f>_xlfn.IFNA(IF(VLOOKUP(E61,Languages!$A:$D,1,TRUE)=E61,VLOOKUP(E61,Languages!$A:$D,Summary!$C$7,TRUE),NA()),"")</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G61" s="1065">
        <v>60</v>
      </c>
      <c r="H61" s="802" t="s">
        <v>3766</v>
      </c>
      <c r="I61" s="802" t="s">
        <v>3593</v>
      </c>
      <c r="J61" s="1062">
        <f>_xlfn.IFNA(VLOOKUP(E61,Data!C:I,6,FALSE),"")</f>
        <v>0</v>
      </c>
      <c r="K61" s="1038" t="str">
        <f>_xlfn.IFNA(VLOOKUP($D61,Table26[],3,FALSE),"")</f>
        <v/>
      </c>
      <c r="L61" s="1038" t="str">
        <f>_xlfn.IFNA(VLOOKUP($D61,Table26[],4,FALSE),"")</f>
        <v/>
      </c>
      <c r="M61" s="1038" t="str">
        <f>_xlfn.IFNA(VLOOKUP($D61,Table26[],5,FALSE),"")</f>
        <v/>
      </c>
      <c r="N61" s="1038" t="str">
        <f>_xlfn.IFNA(VLOOKUP($D61,Table26[],6,FALSE),"")</f>
        <v/>
      </c>
      <c r="O61" s="1016"/>
      <c r="P61" s="251"/>
    </row>
    <row r="62" spans="1:16" ht="70.8" customHeight="1" thickBot="1" x14ac:dyDescent="0.3">
      <c r="A62" s="262"/>
      <c r="B62" s="1288"/>
      <c r="C62" s="965">
        <v>38</v>
      </c>
      <c r="D62" s="814">
        <f>_xlfn.IFNA(VLOOKUP(E62,Data!C:I,3,FALSE),"")</f>
        <v>2</v>
      </c>
      <c r="E62" s="1165" t="s">
        <v>303</v>
      </c>
      <c r="F62" s="803" t="str">
        <f>_xlfn.IFNA(IF(VLOOKUP(E62,Languages!$A:$D,1,TRUE)=E62,VLOOKUP(E62,Languages!$A:$D,Summary!$C$7,TRUE),NA()),"")</f>
        <v>Kyberarkkitehtuuri on määritetty, dokumentoitu ja sitä ylläpidetään. Arkkitehtuuri kattaa organisaation IT/OT järjestelmät ja verkot ja se on linjassa järjestelmien, laitteiden, ohjelmistojen ja tietovarantojen kategorisoinnin ja priorisoinnin kanssa.</v>
      </c>
      <c r="G62" s="1065">
        <v>61</v>
      </c>
      <c r="H62" s="802" t="s">
        <v>3732</v>
      </c>
      <c r="I62" s="802" t="s">
        <v>3594</v>
      </c>
      <c r="J62" s="1062">
        <f>_xlfn.IFNA(VLOOKUP(E62,Data!C:I,6,FALSE),"")</f>
        <v>0</v>
      </c>
      <c r="K62" s="1038" t="str">
        <f>_xlfn.IFNA(VLOOKUP($D62,Table26[],3,FALSE),"")</f>
        <v/>
      </c>
      <c r="L62" s="1038" t="str">
        <f>_xlfn.IFNA(VLOOKUP($D62,Table26[],4,FALSE),"")</f>
        <v/>
      </c>
      <c r="M62" s="1038" t="str">
        <f>_xlfn.IFNA(VLOOKUP($D62,Table26[],5,FALSE),"")</f>
        <v/>
      </c>
      <c r="N62" s="1038" t="str">
        <f>_xlfn.IFNA(VLOOKUP($D62,Table26[],6,FALSE),"")</f>
        <v/>
      </c>
      <c r="O62" s="1016"/>
      <c r="P62" s="251"/>
    </row>
    <row r="63" spans="1:16" ht="70.8" customHeight="1" thickBot="1" x14ac:dyDescent="0.3">
      <c r="A63" s="262"/>
      <c r="B63" s="1288"/>
      <c r="C63" s="965">
        <v>39</v>
      </c>
      <c r="D63" s="814">
        <f>_xlfn.IFNA(VLOOKUP(E63,Data!C:I,3,FALSE),"")</f>
        <v>2</v>
      </c>
      <c r="E63" s="1165" t="s">
        <v>304</v>
      </c>
      <c r="F63" s="803" t="str">
        <f>_xlfn.IFNA(IF(VLOOKUP(E63,Languages!$A:$D,1,TRUE)=E63,VLOOKUP(E63,Languages!$A:$D,Summary!$C$7,TRUE),NA()),"")</f>
        <v>Kyberarkkitehtuurille on määritetty hallintamalli (ref. "governance"), jota ylläpidetään (esim. arkkitehtuurin arviointitoimikunta). Hallintamalli kattaa vaatimukset säännöllisistä arkkitehtuurikatselmoinneista sekä päätöksenteon poikkeusprosessille.</v>
      </c>
      <c r="G63" s="1065">
        <v>62</v>
      </c>
      <c r="H63" s="802" t="s">
        <v>3767</v>
      </c>
      <c r="I63" s="802" t="s">
        <v>3595</v>
      </c>
      <c r="J63" s="1062">
        <f>_xlfn.IFNA(VLOOKUP(E63,Data!C:I,6,FALSE),"")</f>
        <v>0</v>
      </c>
      <c r="K63" s="1038" t="str">
        <f>_xlfn.IFNA(VLOOKUP($D63,Table26[],3,FALSE),"")</f>
        <v/>
      </c>
      <c r="L63" s="1038" t="str">
        <f>_xlfn.IFNA(VLOOKUP($D63,Table26[],4,FALSE),"")</f>
        <v/>
      </c>
      <c r="M63" s="1038" t="str">
        <f>_xlfn.IFNA(VLOOKUP($D63,Table26[],5,FALSE),"")</f>
        <v/>
      </c>
      <c r="N63" s="1038" t="str">
        <f>_xlfn.IFNA(VLOOKUP($D63,Table26[],6,FALSE),"")</f>
        <v/>
      </c>
      <c r="O63" s="1016"/>
      <c r="P63" s="251"/>
    </row>
    <row r="64" spans="1:16" ht="70.8" customHeight="1" thickBot="1" x14ac:dyDescent="0.3">
      <c r="A64" s="262"/>
      <c r="B64" s="1288"/>
      <c r="C64" s="965">
        <v>40</v>
      </c>
      <c r="D64" s="814">
        <f>_xlfn.IFNA(VLOOKUP(E64,Data!C:I,3,FALSE),"")</f>
        <v>2</v>
      </c>
      <c r="E64" s="1165" t="s">
        <v>305</v>
      </c>
      <c r="F64" s="803" t="str">
        <f>_xlfn.IFNA(IF(VLOOKUP(E64,Languages!$A:$D,1,TRUE)=E64,VLOOKUP(E64,Languages!$A:$D,Summary!$C$7,TRUE),NA()),"")</f>
        <v xml:space="preserve">Organisaation johto tukee aktiivisesti ja näkyvästi organisaation kyberarkkitehtuuria (ja sen kehitystä). </v>
      </c>
      <c r="G64" s="1065">
        <v>62</v>
      </c>
      <c r="H64" s="802" t="s">
        <v>3767</v>
      </c>
      <c r="I64" s="802" t="s">
        <v>3595</v>
      </c>
      <c r="J64" s="1062">
        <f>_xlfn.IFNA(VLOOKUP(E64,Data!C:I,6,FALSE),"")</f>
        <v>0</v>
      </c>
      <c r="K64" s="1038" t="str">
        <f>_xlfn.IFNA(VLOOKUP($D64,Table26[],3,FALSE),"")</f>
        <v/>
      </c>
      <c r="L64" s="1038" t="str">
        <f>_xlfn.IFNA(VLOOKUP($D64,Table26[],4,FALSE),"")</f>
        <v/>
      </c>
      <c r="M64" s="1038" t="str">
        <f>_xlfn.IFNA(VLOOKUP($D64,Table26[],5,FALSE),"")</f>
        <v/>
      </c>
      <c r="N64" s="1038" t="str">
        <f>_xlfn.IFNA(VLOOKUP($D64,Table26[],6,FALSE),"")</f>
        <v/>
      </c>
      <c r="O64" s="1016"/>
      <c r="P64" s="251"/>
    </row>
    <row r="65" spans="1:16" ht="70.8" customHeight="1" thickBot="1" x14ac:dyDescent="0.3">
      <c r="A65" s="262"/>
      <c r="B65" s="1288"/>
      <c r="C65" s="965">
        <v>41</v>
      </c>
      <c r="D65" s="814">
        <f>_xlfn.IFNA(VLOOKUP(E65,Data!C:I,3,FALSE),"")</f>
        <v>2</v>
      </c>
      <c r="E65" s="1165" t="s">
        <v>306</v>
      </c>
      <c r="F65" s="803" t="str">
        <f>_xlfn.IFNA(IF(VLOOKUP(E65,Languages!$A:$D,1,TRUE)=E65,VLOOKUP(E65,Languages!$A:$D,Summary!$C$7,TRUE),NA()),"")</f>
        <v>Kyberarkkitehtuuri määrittää kyberturvallisuusvaatimukset toiminnon kannalta tärkeille laitteille, ohjelmistoille ja tietovarannoille.</v>
      </c>
      <c r="G65" s="1065">
        <v>61</v>
      </c>
      <c r="H65" s="802" t="s">
        <v>3732</v>
      </c>
      <c r="I65" s="802" t="s">
        <v>3594</v>
      </c>
      <c r="J65" s="1062">
        <f>_xlfn.IFNA(VLOOKUP(E65,Data!C:I,6,FALSE),"")</f>
        <v>0</v>
      </c>
      <c r="K65" s="1038" t="str">
        <f>_xlfn.IFNA(VLOOKUP($D65,Table26[],3,FALSE),"")</f>
        <v/>
      </c>
      <c r="L65" s="1038" t="str">
        <f>_xlfn.IFNA(VLOOKUP($D65,Table26[],4,FALSE),"")</f>
        <v/>
      </c>
      <c r="M65" s="1038" t="str">
        <f>_xlfn.IFNA(VLOOKUP($D65,Table26[],5,FALSE),"")</f>
        <v/>
      </c>
      <c r="N65" s="1038" t="str">
        <f>_xlfn.IFNA(VLOOKUP($D65,Table26[],6,FALSE),"")</f>
        <v/>
      </c>
      <c r="O65" s="1016"/>
      <c r="P65" s="251"/>
    </row>
    <row r="66" spans="1:16" ht="70.8" customHeight="1" thickBot="1" x14ac:dyDescent="0.3">
      <c r="A66" s="262"/>
      <c r="B66" s="1288"/>
      <c r="C66" s="965">
        <v>42</v>
      </c>
      <c r="D66" s="814">
        <f>_xlfn.IFNA(VLOOKUP(E66,Data!C:I,3,FALSE),"")</f>
        <v>2</v>
      </c>
      <c r="E66" s="1165" t="s">
        <v>307</v>
      </c>
      <c r="F66" s="803" t="str">
        <f>_xlfn.IFNA(IF(VLOOKUP(E66,Languages!$A:$D,1,TRUE)=E66,VLOOKUP(E66,Languages!$A:$D,Summary!$C$7,TRUE),NA()),"")</f>
        <v>Kyberturvallisuuden suojausmekanismit on valittu ja toteutettu siten, että kyberturvallisuusvaatimukset toteutuvat.</v>
      </c>
      <c r="G66" s="1064" t="s">
        <v>1627</v>
      </c>
      <c r="H66" s="802"/>
      <c r="I66" s="802" t="s">
        <v>1627</v>
      </c>
      <c r="J66" s="1062">
        <f>_xlfn.IFNA(VLOOKUP(E66,Data!C:I,6,FALSE),"")</f>
        <v>0</v>
      </c>
      <c r="K66" s="1038" t="str">
        <f>_xlfn.IFNA(VLOOKUP($D66,Table26[],3,FALSE),"")</f>
        <v/>
      </c>
      <c r="L66" s="1038" t="str">
        <f>_xlfn.IFNA(VLOOKUP($D66,Table26[],4,FALSE),"")</f>
        <v/>
      </c>
      <c r="M66" s="1038" t="str">
        <f>_xlfn.IFNA(VLOOKUP($D66,Table26[],5,FALSE),"")</f>
        <v/>
      </c>
      <c r="N66" s="1038" t="str">
        <f>_xlfn.IFNA(VLOOKUP($D66,Table26[],6,FALSE),"")</f>
        <v/>
      </c>
      <c r="O66" s="1016"/>
      <c r="P66" s="251"/>
    </row>
    <row r="67" spans="1:16" ht="70.8" customHeight="1" thickBot="1" x14ac:dyDescent="0.3">
      <c r="A67" s="262"/>
      <c r="B67" s="1288"/>
      <c r="C67" s="965">
        <v>43</v>
      </c>
      <c r="D67" s="814">
        <f>_xlfn.IFNA(VLOOKUP(E67,Data!C:I,3,FALSE),"")</f>
        <v>3</v>
      </c>
      <c r="E67" s="1165" t="s">
        <v>308</v>
      </c>
      <c r="F67" s="803" t="str">
        <f>_xlfn.IFNA(IF(VLOOKUP(E67,Languages!$A:$D,1,TRUE)=E67,VLOOKUP(E67,Languages!$A:$D,Summary!$C$7,TRUE),NA()),"")</f>
        <v>Kyberarkkitehtuurin kehittämissuunnitelma tai strategia ja kyberarkkitehtuurin hallinta ovat linjassa organisaation yritysarkkitehtuuristrategian (myös "kokonaisarkkitehtuuri") ja yritysarkkitehtuurin hallinnan kanssa.</v>
      </c>
      <c r="G67" s="1065">
        <v>60</v>
      </c>
      <c r="H67" s="802" t="s">
        <v>3766</v>
      </c>
      <c r="I67" s="802" t="s">
        <v>3593</v>
      </c>
      <c r="J67" s="1062">
        <f>_xlfn.IFNA(VLOOKUP(E67,Data!C:I,6,FALSE),"")</f>
        <v>0</v>
      </c>
      <c r="K67" s="1038" t="str">
        <f>_xlfn.IFNA(VLOOKUP($D67,Table26[],3,FALSE),"")</f>
        <v/>
      </c>
      <c r="L67" s="1038" t="str">
        <f>_xlfn.IFNA(VLOOKUP($D67,Table26[],4,FALSE),"")</f>
        <v/>
      </c>
      <c r="M67" s="1038" t="str">
        <f>_xlfn.IFNA(VLOOKUP($D67,Table26[],5,FALSE),"")</f>
        <v/>
      </c>
      <c r="N67" s="1038" t="str">
        <f>_xlfn.IFNA(VLOOKUP($D67,Table26[],6,FALSE),"")</f>
        <v/>
      </c>
      <c r="O67" s="1016"/>
      <c r="P67" s="251"/>
    </row>
    <row r="68" spans="1:16" ht="70.8" customHeight="1" thickBot="1" x14ac:dyDescent="0.3">
      <c r="A68" s="262"/>
      <c r="B68" s="1288"/>
      <c r="C68" s="965">
        <v>44</v>
      </c>
      <c r="D68" s="814">
        <f>_xlfn.IFNA(VLOOKUP(E68,Data!C:I,3,FALSE),"")</f>
        <v>3</v>
      </c>
      <c r="E68" s="1165" t="s">
        <v>309</v>
      </c>
      <c r="F68" s="803" t="str">
        <f>_xlfn.IFNA(IF(VLOOKUP(E68,Languages!$A:$D,1,TRUE)=E68,VLOOKUP(E68,Languages!$A:$D,Summary!$C$7,TRUE),NA()),"")</f>
        <v>Organisaation järjestelmien ja verkkojen vaatimustenmukaisuutta kyberarkkitehtuuriin nähden arvioidaan aika ajoin ja määriteltyjen tilanteiden kuten järjestelmämuutosten tai ulkoisten tapahtumien yhteydessä.</v>
      </c>
      <c r="G68" s="1064" t="s">
        <v>1627</v>
      </c>
      <c r="H68" s="802"/>
      <c r="I68" s="802" t="s">
        <v>1627</v>
      </c>
      <c r="J68" s="1062">
        <f>_xlfn.IFNA(VLOOKUP(E68,Data!C:I,6,FALSE),"")</f>
        <v>0</v>
      </c>
      <c r="K68" s="1038" t="str">
        <f>_xlfn.IFNA(VLOOKUP($D68,Table26[],3,FALSE),"")</f>
        <v/>
      </c>
      <c r="L68" s="1038" t="str">
        <f>_xlfn.IFNA(VLOOKUP($D68,Table26[],4,FALSE),"")</f>
        <v/>
      </c>
      <c r="M68" s="1038" t="str">
        <f>_xlfn.IFNA(VLOOKUP($D68,Table26[],5,FALSE),"")</f>
        <v/>
      </c>
      <c r="N68" s="1038" t="str">
        <f>_xlfn.IFNA(VLOOKUP($D68,Table26[],6,FALSE),"")</f>
        <v/>
      </c>
      <c r="O68" s="1016"/>
      <c r="P68" s="251"/>
    </row>
    <row r="69" spans="1:16" ht="70.8" customHeight="1" thickBot="1" x14ac:dyDescent="0.3">
      <c r="A69" s="262"/>
      <c r="B69" s="1288"/>
      <c r="C69" s="965">
        <v>45</v>
      </c>
      <c r="D69" s="814">
        <f>_xlfn.IFNA(VLOOKUP(E69,Data!C:I,3,FALSE),"")</f>
        <v>3</v>
      </c>
      <c r="E69" s="1165" t="s">
        <v>959</v>
      </c>
      <c r="F69" s="803" t="str">
        <f>_xlfn.IFNA(IF(VLOOKUP(E69,Languages!$A:$D,1,TRUE)=E69,VLOOKUP(E69,Languages!$A:$D,Summary!$C$7,TRUE),NA()),"")</f>
        <v>Kyberturvallisuusarkkitehtuurin kehitystä ohjaavat organisaation riskiarviointien tulokset [kts. RISK-3d] sekä organisaation uhkaprofiili [kts. THREAT-2e].</v>
      </c>
      <c r="G69" s="1065">
        <v>61</v>
      </c>
      <c r="H69" s="802" t="s">
        <v>3732</v>
      </c>
      <c r="I69" s="802" t="s">
        <v>3594</v>
      </c>
      <c r="J69" s="1062">
        <f>_xlfn.IFNA(VLOOKUP(E69,Data!C:I,6,FALSE),"")</f>
        <v>0</v>
      </c>
      <c r="K69" s="1038" t="str">
        <f>_xlfn.IFNA(VLOOKUP($D69,Table26[],3,FALSE),"")</f>
        <v/>
      </c>
      <c r="L69" s="1038" t="str">
        <f>_xlfn.IFNA(VLOOKUP($D69,Table26[],4,FALSE),"")</f>
        <v/>
      </c>
      <c r="M69" s="1038" t="str">
        <f>_xlfn.IFNA(VLOOKUP($D69,Table26[],5,FALSE),"")</f>
        <v/>
      </c>
      <c r="N69" s="1038" t="str">
        <f>_xlfn.IFNA(VLOOKUP($D69,Table26[],6,FALSE),"")</f>
        <v/>
      </c>
      <c r="O69" s="1016"/>
      <c r="P69" s="251"/>
    </row>
    <row r="70" spans="1:16" ht="70.8" customHeight="1" thickBot="1" x14ac:dyDescent="0.3">
      <c r="A70" s="262"/>
      <c r="B70" s="1288"/>
      <c r="C70" s="965">
        <v>46</v>
      </c>
      <c r="D70" s="814">
        <f>_xlfn.IFNA(VLOOKUP(E70,Data!C:I,3,FALSE),"")</f>
        <v>3</v>
      </c>
      <c r="E70" s="1165" t="s">
        <v>2529</v>
      </c>
      <c r="F70" s="803" t="str">
        <f>_xlfn.IFNA(IF(VLOOKUP(E70,Languages!$A:$D,1,TRUE)=E70,VLOOKUP(E70,Languages!$A:$D,Summary!$C$7,TRUE),NA()),"")</f>
        <v>Kyberarkkitehtuuri käsittelee ennalta määriteltyjä toimintatiloja [kts. SITUATION-3g].</v>
      </c>
      <c r="G70" s="1065">
        <v>61</v>
      </c>
      <c r="H70" s="802" t="s">
        <v>3732</v>
      </c>
      <c r="I70" s="802" t="s">
        <v>3594</v>
      </c>
      <c r="J70" s="1062">
        <f>_xlfn.IFNA(VLOOKUP(E70,Data!C:I,6,FALSE),"")</f>
        <v>0</v>
      </c>
      <c r="K70" s="1038" t="str">
        <f>_xlfn.IFNA(VLOOKUP($D70,Table26[],3,FALSE),"")</f>
        <v/>
      </c>
      <c r="L70" s="1038" t="str">
        <f>_xlfn.IFNA(VLOOKUP($D70,Table26[],4,FALSE),"")</f>
        <v/>
      </c>
      <c r="M70" s="1038" t="str">
        <f>_xlfn.IFNA(VLOOKUP($D70,Table26[],5,FALSE),"")</f>
        <v/>
      </c>
      <c r="N70" s="1038" t="str">
        <f>_xlfn.IFNA(VLOOKUP($D70,Table26[],6,FALSE),"")</f>
        <v/>
      </c>
      <c r="O70" s="1016"/>
      <c r="P70" s="251"/>
    </row>
    <row r="71" spans="1:16" ht="70.8" customHeight="1" thickBot="1" x14ac:dyDescent="0.3">
      <c r="A71" s="262"/>
      <c r="B71" s="1288"/>
      <c r="C71" s="965">
        <v>47</v>
      </c>
      <c r="D71" s="814">
        <f>_xlfn.IFNA(VLOOKUP(E71,Data!C:I,3,FALSE),"")</f>
        <v>1</v>
      </c>
      <c r="E71" s="1165" t="s">
        <v>310</v>
      </c>
      <c r="F71" s="803" t="str">
        <f>_xlfn.IFNA(IF(VLOOKUP(E71,Languages!$A:$D,1,TRUE)=E71,VLOOKUP(E71,Languages!$A:$D,Summary!$C$7,TRUE),NA()),"")</f>
        <v>Verkon suojauksia on toteutettu, ainakin tapauskohtaisesti. Tasolla 1 tämän ei tarvitse olla systemaattista tai säännöllistä.</v>
      </c>
      <c r="G71" s="1065">
        <v>64</v>
      </c>
      <c r="H71" s="802" t="s">
        <v>3768</v>
      </c>
      <c r="I71" s="802" t="s">
        <v>3596</v>
      </c>
      <c r="J71" s="1062">
        <f>_xlfn.IFNA(VLOOKUP(E71,Data!C:I,6,FALSE),"")</f>
        <v>0</v>
      </c>
      <c r="K71" s="1038" t="str">
        <f>_xlfn.IFNA(VLOOKUP($D71,Table26[],3,FALSE),"")</f>
        <v/>
      </c>
      <c r="L71" s="1038" t="str">
        <f>_xlfn.IFNA(VLOOKUP($D71,Table26[],4,FALSE),"")</f>
        <v/>
      </c>
      <c r="M71" s="1038" t="str">
        <f>_xlfn.IFNA(VLOOKUP($D71,Table26[],5,FALSE),"")</f>
        <v/>
      </c>
      <c r="N71" s="1038" t="str">
        <f>_xlfn.IFNA(VLOOKUP($D71,Table26[],6,FALSE),"")</f>
        <v/>
      </c>
      <c r="O71" s="1016"/>
      <c r="P71" s="251"/>
    </row>
    <row r="72" spans="1:16" ht="70.8" customHeight="1" thickBot="1" x14ac:dyDescent="0.3">
      <c r="A72" s="262"/>
      <c r="B72" s="1288"/>
      <c r="C72" s="965">
        <v>48</v>
      </c>
      <c r="D72" s="814">
        <f>_xlfn.IFNA(VLOOKUP(E72,Data!C:I,3,FALSE),"")</f>
        <v>1</v>
      </c>
      <c r="E72" s="1165" t="s">
        <v>311</v>
      </c>
      <c r="F72" s="803" t="str">
        <f>_xlfn.IFNA(IF(VLOOKUP(E72,Languages!$A:$D,1,TRUE)=E72,VLOOKUP(E72,Languages!$A:$D,Summary!$C$7,TRUE),NA()),"")</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G72" s="1065">
        <v>63</v>
      </c>
      <c r="H72" s="802" t="s">
        <v>3749</v>
      </c>
      <c r="I72" s="802" t="s">
        <v>3597</v>
      </c>
      <c r="J72" s="1062">
        <f>_xlfn.IFNA(VLOOKUP(E72,Data!C:I,6,FALSE),"")</f>
        <v>0</v>
      </c>
      <c r="K72" s="1038" t="str">
        <f>_xlfn.IFNA(VLOOKUP($D72,Table26[],3,FALSE),"")</f>
        <v/>
      </c>
      <c r="L72" s="1038" t="str">
        <f>_xlfn.IFNA(VLOOKUP($D72,Table26[],4,FALSE),"")</f>
        <v/>
      </c>
      <c r="M72" s="1038" t="str">
        <f>_xlfn.IFNA(VLOOKUP($D72,Table26[],5,FALSE),"")</f>
        <v/>
      </c>
      <c r="N72" s="1038" t="str">
        <f>_xlfn.IFNA(VLOOKUP($D72,Table26[],6,FALSE),"")</f>
        <v/>
      </c>
      <c r="O72" s="1016"/>
      <c r="P72" s="251"/>
    </row>
    <row r="73" spans="1:16" ht="70.8" customHeight="1" thickBot="1" x14ac:dyDescent="0.3">
      <c r="A73" s="262"/>
      <c r="B73" s="1288"/>
      <c r="C73" s="965">
        <v>49</v>
      </c>
      <c r="D73" s="814">
        <f>_xlfn.IFNA(VLOOKUP(E73,Data!C:I,3,FALSE),"")</f>
        <v>2</v>
      </c>
      <c r="E73" s="1165" t="s">
        <v>312</v>
      </c>
      <c r="F73" s="803" t="str">
        <f>_xlfn.IFNA(IF(VLOOKUP(E73,Languages!$A:$D,1,TRUE)=E73,VLOOKUP(E73,Languages!$A:$D,Summary!$C$7,TRUE),NA()),"")</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G73" s="1065">
        <v>64</v>
      </c>
      <c r="H73" s="802" t="s">
        <v>3768</v>
      </c>
      <c r="I73" s="802" t="s">
        <v>3596</v>
      </c>
      <c r="J73" s="1062">
        <f>_xlfn.IFNA(VLOOKUP(E73,Data!C:I,6,FALSE),"")</f>
        <v>0</v>
      </c>
      <c r="K73" s="1038" t="str">
        <f>_xlfn.IFNA(VLOOKUP($D73,Table26[],3,FALSE),"")</f>
        <v/>
      </c>
      <c r="L73" s="1038" t="str">
        <f>_xlfn.IFNA(VLOOKUP($D73,Table26[],4,FALSE),"")</f>
        <v/>
      </c>
      <c r="M73" s="1038" t="str">
        <f>_xlfn.IFNA(VLOOKUP($D73,Table26[],5,FALSE),"")</f>
        <v/>
      </c>
      <c r="N73" s="1038" t="str">
        <f>_xlfn.IFNA(VLOOKUP($D73,Table26[],6,FALSE),"")</f>
        <v/>
      </c>
      <c r="O73" s="1016"/>
      <c r="P73" s="251"/>
    </row>
    <row r="74" spans="1:16" ht="70.8" customHeight="1" thickBot="1" x14ac:dyDescent="0.3">
      <c r="A74" s="262"/>
      <c r="B74" s="1288"/>
      <c r="C74" s="965">
        <v>50</v>
      </c>
      <c r="D74" s="814">
        <f>_xlfn.IFNA(VLOOKUP(E74,Data!C:I,3,FALSE),"")</f>
        <v>2</v>
      </c>
      <c r="E74" s="1165" t="s">
        <v>960</v>
      </c>
      <c r="F74" s="803" t="str">
        <f>_xlfn.IFNA(IF(VLOOKUP(E74,Languages!$A:$D,1,TRUE)=E74,VLOOKUP(E74,Languages!$A:$D,Summary!$C$7,TRUE),NA()),"")</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G74" s="1065">
        <v>63</v>
      </c>
      <c r="H74" s="802" t="s">
        <v>3749</v>
      </c>
      <c r="I74" s="802" t="s">
        <v>3597</v>
      </c>
      <c r="J74" s="1062">
        <f>_xlfn.IFNA(VLOOKUP(E74,Data!C:I,6,FALSE),"")</f>
        <v>0</v>
      </c>
      <c r="K74" s="1038" t="str">
        <f>_xlfn.IFNA(VLOOKUP($D74,Table26[],3,FALSE),"")</f>
        <v/>
      </c>
      <c r="L74" s="1038" t="str">
        <f>_xlfn.IFNA(VLOOKUP($D74,Table26[],4,FALSE),"")</f>
        <v/>
      </c>
      <c r="M74" s="1038" t="str">
        <f>_xlfn.IFNA(VLOOKUP($D74,Table26[],5,FALSE),"")</f>
        <v/>
      </c>
      <c r="N74" s="1038" t="str">
        <f>_xlfn.IFNA(VLOOKUP($D74,Table26[],6,FALSE),"")</f>
        <v/>
      </c>
      <c r="O74" s="1016"/>
      <c r="P74" s="251"/>
    </row>
    <row r="75" spans="1:16" ht="70.8" customHeight="1" thickBot="1" x14ac:dyDescent="0.3">
      <c r="A75" s="262"/>
      <c r="B75" s="1288"/>
      <c r="C75" s="965">
        <v>51</v>
      </c>
      <c r="D75" s="814">
        <f>_xlfn.IFNA(VLOOKUP(E75,Data!C:I,3,FALSE),"")</f>
        <v>2</v>
      </c>
      <c r="E75" s="1165" t="s">
        <v>961</v>
      </c>
      <c r="F75" s="803" t="str">
        <f>_xlfn.IFNA(IF(VLOOKUP(E75,Languages!$A:$D,1,TRUE)=E75,VLOOKUP(E75,Languages!$A:$D,Summary!$C$7,TRUE),NA()),"")</f>
        <v>Verkkojen suojauksessa huomioidaan pienimmän valtuuden ja pienimmän toiminnallisuuden periaatteet.</v>
      </c>
      <c r="G75" s="1065">
        <v>64</v>
      </c>
      <c r="H75" s="802" t="s">
        <v>3768</v>
      </c>
      <c r="I75" s="802" t="s">
        <v>3596</v>
      </c>
      <c r="J75" s="1062">
        <f>_xlfn.IFNA(VLOOKUP(E75,Data!C:I,6,FALSE),"")</f>
        <v>0</v>
      </c>
      <c r="K75" s="1038" t="str">
        <f>_xlfn.IFNA(VLOOKUP($D75,Table26[],3,FALSE),"")</f>
        <v/>
      </c>
      <c r="L75" s="1038" t="str">
        <f>_xlfn.IFNA(VLOOKUP($D75,Table26[],4,FALSE),"")</f>
        <v/>
      </c>
      <c r="M75" s="1038" t="str">
        <f>_xlfn.IFNA(VLOOKUP($D75,Table26[],5,FALSE),"")</f>
        <v/>
      </c>
      <c r="N75" s="1038" t="str">
        <f>_xlfn.IFNA(VLOOKUP($D75,Table26[],6,FALSE),"")</f>
        <v/>
      </c>
      <c r="O75" s="1016"/>
      <c r="P75" s="251"/>
    </row>
    <row r="76" spans="1:16" ht="70.8" customHeight="1" thickBot="1" x14ac:dyDescent="0.3">
      <c r="A76" s="262"/>
      <c r="B76" s="1288"/>
      <c r="C76" s="965">
        <v>52</v>
      </c>
      <c r="D76" s="814">
        <f>_xlfn.IFNA(VLOOKUP(E76,Data!C:I,3,FALSE),"")</f>
        <v>2</v>
      </c>
      <c r="E76" s="1165" t="s">
        <v>962</v>
      </c>
      <c r="F76" s="803" t="str">
        <f>_xlfn.IFNA(IF(VLOOKUP(E76,Languages!$A:$D,1,TRUE)=E76,VLOOKUP(E76,Languages!$A:$D,Summary!$C$7,TRUE),NA()),"")</f>
        <v xml:space="preserve">Verkkojen suojaus sisältää valvonnan, analyysin ja verkkoliikenteen hallinnan (esimerkiksi palomuurit, IDPS) </v>
      </c>
      <c r="G76" s="1065">
        <v>64</v>
      </c>
      <c r="H76" s="802" t="s">
        <v>3768</v>
      </c>
      <c r="I76" s="802" t="s">
        <v>3596</v>
      </c>
      <c r="J76" s="1062">
        <f>_xlfn.IFNA(VLOOKUP(E76,Data!C:I,6,FALSE),"")</f>
        <v>0</v>
      </c>
      <c r="K76" s="1038" t="str">
        <f>_xlfn.IFNA(VLOOKUP($D76,Table26[],3,FALSE),"")</f>
        <v/>
      </c>
      <c r="L76" s="1038" t="str">
        <f>_xlfn.IFNA(VLOOKUP($D76,Table26[],4,FALSE),"")</f>
        <v/>
      </c>
      <c r="M76" s="1038" t="str">
        <f>_xlfn.IFNA(VLOOKUP($D76,Table26[],5,FALSE),"")</f>
        <v/>
      </c>
      <c r="N76" s="1038" t="str">
        <f>_xlfn.IFNA(VLOOKUP($D76,Table26[],6,FALSE),"")</f>
        <v/>
      </c>
      <c r="O76" s="1016"/>
      <c r="P76" s="251"/>
    </row>
    <row r="77" spans="1:16" ht="70.8" customHeight="1" thickBot="1" x14ac:dyDescent="0.3">
      <c r="A77" s="262"/>
      <c r="B77" s="1288"/>
      <c r="C77" s="965">
        <v>53</v>
      </c>
      <c r="D77" s="814">
        <f>_xlfn.IFNA(VLOOKUP(E77,Data!C:I,3,FALSE),"")</f>
        <v>2</v>
      </c>
      <c r="E77" s="1165" t="s">
        <v>963</v>
      </c>
      <c r="F77" s="803" t="str">
        <f>_xlfn.IFNA(IF(VLOOKUP(E77,Languages!$A:$D,1,TRUE)=E77,VLOOKUP(E77,Languages!$A:$D,Summary!$C$7,TRUE),NA()),"")</f>
        <v>Verkkoliikennettä ja sähköpostia valvotaan, analysoidaan ja hallitaan (esimerkiksi estämällä haitallisia linkkejä tai epäilyttäviä latauksia, sähköpostin autentikointi tai IP-osoitteiden estäminen).</v>
      </c>
      <c r="G77" s="1065">
        <v>64</v>
      </c>
      <c r="H77" s="802" t="s">
        <v>3768</v>
      </c>
      <c r="I77" s="802" t="s">
        <v>3596</v>
      </c>
      <c r="J77" s="1062">
        <f>_xlfn.IFNA(VLOOKUP(E77,Data!C:I,6,FALSE),"")</f>
        <v>0</v>
      </c>
      <c r="K77" s="1038" t="str">
        <f>_xlfn.IFNA(VLOOKUP($D77,Table26[],3,FALSE),"")</f>
        <v/>
      </c>
      <c r="L77" s="1038" t="str">
        <f>_xlfn.IFNA(VLOOKUP($D77,Table26[],4,FALSE),"")</f>
        <v/>
      </c>
      <c r="M77" s="1038" t="str">
        <f>_xlfn.IFNA(VLOOKUP($D77,Table26[],5,FALSE),"")</f>
        <v/>
      </c>
      <c r="N77" s="1038" t="str">
        <f>_xlfn.IFNA(VLOOKUP($D77,Table26[],6,FALSE),"")</f>
        <v/>
      </c>
      <c r="O77" s="1016"/>
      <c r="P77" s="251"/>
    </row>
    <row r="78" spans="1:16" ht="70.8" customHeight="1" thickBot="1" x14ac:dyDescent="0.3">
      <c r="A78" s="262"/>
      <c r="B78" s="1288"/>
      <c r="C78" s="965">
        <v>54</v>
      </c>
      <c r="D78" s="814">
        <f>_xlfn.IFNA(VLOOKUP(E78,Data!C:I,3,FALSE),"")</f>
        <v>3</v>
      </c>
      <c r="E78" s="1165" t="s">
        <v>964</v>
      </c>
      <c r="F78" s="803" t="str">
        <f>_xlfn.IFNA(IF(VLOOKUP(E78,Languages!$A:$D,1,TRUE)=E78,VLOOKUP(E78,Languages!$A:$D,Summary!$C$7,TRUE),NA()),"")</f>
        <v>Kaikki laitteet, ohjelmistot ja tietovarannot on segmentoitu turvallisuusvyöhykkeisiin perustuen niille asetettuihin kybervaatimuksiin.</v>
      </c>
      <c r="G78" s="1065">
        <v>63</v>
      </c>
      <c r="H78" s="802" t="s">
        <v>3749</v>
      </c>
      <c r="I78" s="802" t="s">
        <v>3597</v>
      </c>
      <c r="J78" s="1062">
        <f>_xlfn.IFNA(VLOOKUP(E78,Data!C:I,6,FALSE),"")</f>
        <v>0</v>
      </c>
      <c r="K78" s="1038" t="str">
        <f>_xlfn.IFNA(VLOOKUP($D78,Table26[],3,FALSE),"")</f>
        <v/>
      </c>
      <c r="L78" s="1038" t="str">
        <f>_xlfn.IFNA(VLOOKUP($D78,Table26[],4,FALSE),"")</f>
        <v/>
      </c>
      <c r="M78" s="1038" t="str">
        <f>_xlfn.IFNA(VLOOKUP($D78,Table26[],5,FALSE),"")</f>
        <v/>
      </c>
      <c r="N78" s="1038" t="str">
        <f>_xlfn.IFNA(VLOOKUP($D78,Table26[],6,FALSE),"")</f>
        <v/>
      </c>
      <c r="O78" s="1016"/>
      <c r="P78" s="251"/>
    </row>
    <row r="79" spans="1:16" ht="70.8" customHeight="1" thickBot="1" x14ac:dyDescent="0.3">
      <c r="A79" s="262"/>
      <c r="B79" s="1288"/>
      <c r="C79" s="965">
        <v>55</v>
      </c>
      <c r="D79" s="814">
        <f>_xlfn.IFNA(VLOOKUP(E79,Data!C:I,3,FALSE),"")</f>
        <v>3</v>
      </c>
      <c r="E79" s="1165" t="s">
        <v>965</v>
      </c>
      <c r="F79" s="803" t="str">
        <f>_xlfn.IFNA(IF(VLOOKUP(E79,Languages!$A:$D,1,TRUE)=E79,VLOOKUP(E79,Languages!$A:$D,Summary!$C$7,TRUE),NA()),"")</f>
        <v>Verkkojen erottelu on toteutettu turvallisuuslähtöisesti siten että laitteet, ohjelmistot ja tietovarannot on segmentoitu loogisesti tai fyysisesti omiin turva-alueisiinsa, joilla on jokaisella oma todentamisensa/ autentikointi.</v>
      </c>
      <c r="G79" s="1065">
        <v>63</v>
      </c>
      <c r="H79" s="802" t="s">
        <v>3749</v>
      </c>
      <c r="I79" s="802" t="s">
        <v>3597</v>
      </c>
      <c r="J79" s="1062">
        <f>_xlfn.IFNA(VLOOKUP(E79,Data!C:I,6,FALSE),"")</f>
        <v>0</v>
      </c>
      <c r="K79" s="1038" t="str">
        <f>_xlfn.IFNA(VLOOKUP($D79,Table26[],3,FALSE),"")</f>
        <v/>
      </c>
      <c r="L79" s="1038" t="str">
        <f>_xlfn.IFNA(VLOOKUP($D79,Table26[],4,FALSE),"")</f>
        <v/>
      </c>
      <c r="M79" s="1038" t="str">
        <f>_xlfn.IFNA(VLOOKUP($D79,Table26[],5,FALSE),"")</f>
        <v/>
      </c>
      <c r="N79" s="1038" t="str">
        <f>_xlfn.IFNA(VLOOKUP($D79,Table26[],6,FALSE),"")</f>
        <v/>
      </c>
      <c r="O79" s="1016"/>
      <c r="P79" s="251"/>
    </row>
    <row r="80" spans="1:16" ht="70.8" customHeight="1" thickBot="1" x14ac:dyDescent="0.3">
      <c r="A80" s="262"/>
      <c r="B80" s="1288"/>
      <c r="C80" s="965">
        <v>56</v>
      </c>
      <c r="D80" s="814">
        <f>_xlfn.IFNA(VLOOKUP(E80,Data!C:I,3,FALSE),"")</f>
        <v>3</v>
      </c>
      <c r="E80" s="1165" t="s">
        <v>966</v>
      </c>
      <c r="F80" s="803" t="str">
        <f>_xlfn.IFNA(IF(VLOOKUP(E80,Languages!$A:$D,1,TRUE)=E80,VLOOKUP(E80,Languages!$A:$D,Summary!$C$7,TRUE),NA()),"")</f>
        <v>OT-verkot ovat toiminnallisesti itsenäisiä IT-verkoista siten, että OT ympäristön toimintoja voidaan pitää yllä ja jatkaa myös IT-järjestelmien vikaantuessa. [Tulkintaohje: mikäli OT-verkkoja tai vastaavia ei ole, aseteta käytäntö "täysin toteutetuksi"]</v>
      </c>
      <c r="G80" s="1065">
        <v>63</v>
      </c>
      <c r="H80" s="802" t="s">
        <v>3749</v>
      </c>
      <c r="I80" s="802" t="s">
        <v>3597</v>
      </c>
      <c r="J80" s="1062">
        <f>_xlfn.IFNA(VLOOKUP(E80,Data!C:I,6,FALSE),"")</f>
        <v>0</v>
      </c>
      <c r="K80" s="1038" t="str">
        <f>_xlfn.IFNA(VLOOKUP($D80,Table26[],3,FALSE),"")</f>
        <v/>
      </c>
      <c r="L80" s="1038" t="str">
        <f>_xlfn.IFNA(VLOOKUP($D80,Table26[],4,FALSE),"")</f>
        <v/>
      </c>
      <c r="M80" s="1038" t="str">
        <f>_xlfn.IFNA(VLOOKUP($D80,Table26[],5,FALSE),"")</f>
        <v/>
      </c>
      <c r="N80" s="1038" t="str">
        <f>_xlfn.IFNA(VLOOKUP($D80,Table26[],6,FALSE),"")</f>
        <v/>
      </c>
      <c r="O80" s="1016"/>
      <c r="P80" s="251"/>
    </row>
    <row r="81" spans="1:16" ht="70.8" customHeight="1" thickBot="1" x14ac:dyDescent="0.3">
      <c r="A81" s="262"/>
      <c r="B81" s="1288"/>
      <c r="C81" s="965">
        <v>57</v>
      </c>
      <c r="D81" s="814">
        <f>_xlfn.IFNA(VLOOKUP(E81,Data!C:I,3,FALSE),"")</f>
        <v>3</v>
      </c>
      <c r="E81" s="1165" t="s">
        <v>967</v>
      </c>
      <c r="F81" s="803" t="str">
        <f>_xlfn.IFNA(IF(VLOOKUP(E81,Languages!$A:$D,1,TRUE)=E81,VLOOKUP(E81,Languages!$A:$D,Summary!$C$7,TRUE),NA()),"")</f>
        <v>Laitteiden yhteyksiä verkkoon hallitaan siten, että vain luvalliset laitteet voivat muodostaa yhteyden (esimerkiksi laitetason pääsynhallinta (NAC)).</v>
      </c>
      <c r="G81" s="1065">
        <v>64</v>
      </c>
      <c r="H81" s="802" t="s">
        <v>3768</v>
      </c>
      <c r="I81" s="802" t="s">
        <v>3596</v>
      </c>
      <c r="J81" s="1062">
        <f>_xlfn.IFNA(VLOOKUP(E81,Data!C:I,6,FALSE),"")</f>
        <v>0</v>
      </c>
      <c r="K81" s="1038" t="str">
        <f>_xlfn.IFNA(VLOOKUP($D81,Table26[],3,FALSE),"")</f>
        <v/>
      </c>
      <c r="L81" s="1038" t="str">
        <f>_xlfn.IFNA(VLOOKUP($D81,Table26[],4,FALSE),"")</f>
        <v/>
      </c>
      <c r="M81" s="1038" t="str">
        <f>_xlfn.IFNA(VLOOKUP($D81,Table26[],5,FALSE),"")</f>
        <v/>
      </c>
      <c r="N81" s="1038" t="str">
        <f>_xlfn.IFNA(VLOOKUP($D81,Table26[],6,FALSE),"")</f>
        <v/>
      </c>
      <c r="O81" s="1016"/>
      <c r="P81" s="251"/>
    </row>
    <row r="82" spans="1:16" ht="70.8" customHeight="1" thickBot="1" x14ac:dyDescent="0.3">
      <c r="A82" s="262"/>
      <c r="B82" s="1288"/>
      <c r="C82" s="965">
        <v>58</v>
      </c>
      <c r="D82" s="814">
        <f>_xlfn.IFNA(VLOOKUP(E82,Data!C:I,3,FALSE),"")</f>
        <v>3</v>
      </c>
      <c r="E82" s="1165" t="s">
        <v>968</v>
      </c>
      <c r="F82" s="803" t="str">
        <f>_xlfn.IFNA(IF(VLOOKUP(E82,Languages!$A:$D,1,TRUE)=E82,VLOOKUP(E82,Languages!$A:$D,Summary!$C$7,TRUE),NA()),"")</f>
        <v>Kyberarkkitehtuuri mahdollistaa saastuneiden laitteiden, ohjelmistojen ja tietovarantojen erottamisen muista.</v>
      </c>
      <c r="G82" s="1065">
        <v>63</v>
      </c>
      <c r="H82" s="802" t="s">
        <v>3749</v>
      </c>
      <c r="I82" s="802" t="s">
        <v>3597</v>
      </c>
      <c r="J82" s="1062">
        <f>_xlfn.IFNA(VLOOKUP(E82,Data!C:I,6,FALSE),"")</f>
        <v>0</v>
      </c>
      <c r="K82" s="1038" t="str">
        <f>_xlfn.IFNA(VLOOKUP($D82,Table26[],3,FALSE),"")</f>
        <v/>
      </c>
      <c r="L82" s="1038" t="str">
        <f>_xlfn.IFNA(VLOOKUP($D82,Table26[],4,FALSE),"")</f>
        <v/>
      </c>
      <c r="M82" s="1038" t="str">
        <f>_xlfn.IFNA(VLOOKUP($D82,Table26[],5,FALSE),"")</f>
        <v/>
      </c>
      <c r="N82" s="1038" t="str">
        <f>_xlfn.IFNA(VLOOKUP($D82,Table26[],6,FALSE),"")</f>
        <v/>
      </c>
      <c r="O82" s="1016"/>
      <c r="P82" s="251"/>
    </row>
    <row r="83" spans="1:16" ht="70.8" customHeight="1" thickBot="1" x14ac:dyDescent="0.3">
      <c r="A83" s="262"/>
      <c r="B83" s="1288"/>
      <c r="C83" s="965">
        <v>59</v>
      </c>
      <c r="D83" s="814">
        <f>_xlfn.IFNA(VLOOKUP(E83,Data!C:I,3,FALSE),"")</f>
        <v>1</v>
      </c>
      <c r="E83" s="1165" t="s">
        <v>313</v>
      </c>
      <c r="F83" s="803" t="str">
        <f>_xlfn.IFNA(IF(VLOOKUP(E83,Languages!$A:$D,1,TRUE)=E83,VLOOKUP(E83,Languages!$A:$D,Summary!$C$7,TRUE),NA()),"")</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G83" s="1065">
        <v>65</v>
      </c>
      <c r="H83" s="802" t="s">
        <v>3769</v>
      </c>
      <c r="I83" s="802" t="s">
        <v>3598</v>
      </c>
      <c r="J83" s="1062">
        <f>_xlfn.IFNA(VLOOKUP(E83,Data!C:I,6,FALSE),"")</f>
        <v>0</v>
      </c>
      <c r="K83" s="1038" t="str">
        <f>_xlfn.IFNA(VLOOKUP($D83,Table26[],3,FALSE),"")</f>
        <v/>
      </c>
      <c r="L83" s="1038" t="str">
        <f>_xlfn.IFNA(VLOOKUP($D83,Table26[],4,FALSE),"")</f>
        <v/>
      </c>
      <c r="M83" s="1038" t="str">
        <f>_xlfn.IFNA(VLOOKUP($D83,Table26[],5,FALSE),"")</f>
        <v/>
      </c>
      <c r="N83" s="1038" t="str">
        <f>_xlfn.IFNA(VLOOKUP($D83,Table26[],6,FALSE),"")</f>
        <v/>
      </c>
      <c r="O83" s="1016"/>
      <c r="P83" s="251"/>
    </row>
    <row r="84" spans="1:16" ht="70.8" customHeight="1" thickBot="1" x14ac:dyDescent="0.3">
      <c r="A84" s="262"/>
      <c r="B84" s="1288"/>
      <c r="C84" s="965">
        <v>60</v>
      </c>
      <c r="D84" s="814">
        <f>_xlfn.IFNA(VLOOKUP(E84,Data!C:I,3,FALSE),"")</f>
        <v>1</v>
      </c>
      <c r="E84" s="1165" t="s">
        <v>314</v>
      </c>
      <c r="F84" s="803" t="str">
        <f>_xlfn.IFNA(IF(VLOOKUP(E84,Languages!$A:$D,1,TRUE)=E84,VLOOKUP(E84,Languages!$A:$D,Summary!$C$7,TRUE),NA()),"")</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G84" s="1065">
        <v>65</v>
      </c>
      <c r="H84" s="802" t="s">
        <v>3769</v>
      </c>
      <c r="I84" s="802" t="s">
        <v>3598</v>
      </c>
      <c r="J84" s="1062">
        <f>_xlfn.IFNA(VLOOKUP(E84,Data!C:I,6,FALSE),"")</f>
        <v>0</v>
      </c>
      <c r="K84" s="1038" t="str">
        <f>_xlfn.IFNA(VLOOKUP($D84,Table26[],3,FALSE),"")</f>
        <v/>
      </c>
      <c r="L84" s="1038" t="str">
        <f>_xlfn.IFNA(VLOOKUP($D84,Table26[],4,FALSE),"")</f>
        <v/>
      </c>
      <c r="M84" s="1038" t="str">
        <f>_xlfn.IFNA(VLOOKUP($D84,Table26[],5,FALSE),"")</f>
        <v/>
      </c>
      <c r="N84" s="1038" t="str">
        <f>_xlfn.IFNA(VLOOKUP($D84,Table26[],6,FALSE),"")</f>
        <v/>
      </c>
      <c r="O84" s="1016"/>
      <c r="P84" s="251"/>
    </row>
    <row r="85" spans="1:16" ht="70.8" customHeight="1" thickBot="1" x14ac:dyDescent="0.3">
      <c r="A85" s="262"/>
      <c r="B85" s="1288"/>
      <c r="C85" s="965">
        <v>61</v>
      </c>
      <c r="D85" s="814">
        <f>_xlfn.IFNA(VLOOKUP(E85,Data!C:I,3,FALSE),"")</f>
        <v>2</v>
      </c>
      <c r="E85" s="1165" t="s">
        <v>315</v>
      </c>
      <c r="F85" s="803" t="str">
        <f>_xlfn.IFNA(IF(VLOOKUP(E85,Languages!$A:$D,1,TRUE)=E85,VLOOKUP(E85,Languages!$A:$D,Summary!$C$7,TRUE),NA()),"")</f>
        <v>Pienimmän käyttöoikeuden periaate on pantu täytäntöön (esimerkiksi rajoittamalla hallinta- tai ylläpitotunnusten oikeuksia).</v>
      </c>
      <c r="G85" s="1065">
        <v>65</v>
      </c>
      <c r="H85" s="802" t="s">
        <v>3769</v>
      </c>
      <c r="I85" s="802" t="s">
        <v>3598</v>
      </c>
      <c r="J85" s="1062">
        <f>_xlfn.IFNA(VLOOKUP(E85,Data!C:I,6,FALSE),"")</f>
        <v>0</v>
      </c>
      <c r="K85" s="1038" t="str">
        <f>_xlfn.IFNA(VLOOKUP($D85,Table26[],3,FALSE),"")</f>
        <v/>
      </c>
      <c r="L85" s="1038" t="str">
        <f>_xlfn.IFNA(VLOOKUP($D85,Table26[],4,FALSE),"")</f>
        <v/>
      </c>
      <c r="M85" s="1038" t="str">
        <f>_xlfn.IFNA(VLOOKUP($D85,Table26[],5,FALSE),"")</f>
        <v/>
      </c>
      <c r="N85" s="1038" t="str">
        <f>_xlfn.IFNA(VLOOKUP($D85,Table26[],6,FALSE),"")</f>
        <v/>
      </c>
      <c r="O85" s="1016"/>
      <c r="P85" s="251"/>
    </row>
    <row r="86" spans="1:16" ht="70.8" customHeight="1" thickBot="1" x14ac:dyDescent="0.3">
      <c r="A86" s="262"/>
      <c r="B86" s="1288"/>
      <c r="C86" s="965">
        <v>62</v>
      </c>
      <c r="D86" s="814">
        <f>_xlfn.IFNA(VLOOKUP(E86,Data!C:I,3,FALSE),"")</f>
        <v>2</v>
      </c>
      <c r="E86" s="1165" t="s">
        <v>316</v>
      </c>
      <c r="F86" s="803" t="str">
        <f>_xlfn.IFNA(IF(VLOOKUP(E86,Languages!$A:$D,1,TRUE)=E86,VLOOKUP(E86,Languages!$A:$D,Summary!$C$7,TRUE),NA()),"")</f>
        <v>Pienimmän toiminnallisuuden periaate on pantu täytäntöön (esim. rajoittamalla käytettäviä palveluita, ohjelmia, portteja tai liitettäviä laitteita).</v>
      </c>
      <c r="G86" s="1065">
        <v>65</v>
      </c>
      <c r="H86" s="802" t="s">
        <v>3769</v>
      </c>
      <c r="I86" s="802" t="s">
        <v>3598</v>
      </c>
      <c r="J86" s="1062">
        <f>_xlfn.IFNA(VLOOKUP(E86,Data!C:I,6,FALSE),"")</f>
        <v>0</v>
      </c>
      <c r="K86" s="1038" t="str">
        <f>_xlfn.IFNA(VLOOKUP($D86,Table26[],3,FALSE),"")</f>
        <v/>
      </c>
      <c r="L86" s="1038" t="str">
        <f>_xlfn.IFNA(VLOOKUP($D86,Table26[],4,FALSE),"")</f>
        <v/>
      </c>
      <c r="M86" s="1038" t="str">
        <f>_xlfn.IFNA(VLOOKUP($D86,Table26[],5,FALSE),"")</f>
        <v/>
      </c>
      <c r="N86" s="1038" t="str">
        <f>_xlfn.IFNA(VLOOKUP($D86,Table26[],6,FALSE),"")</f>
        <v/>
      </c>
      <c r="O86" s="1016"/>
      <c r="P86" s="251"/>
    </row>
    <row r="87" spans="1:16" ht="70.8" customHeight="1" thickBot="1" x14ac:dyDescent="0.3">
      <c r="A87" s="262"/>
      <c r="B87" s="1288"/>
      <c r="C87" s="965">
        <v>63</v>
      </c>
      <c r="D87" s="814">
        <f>_xlfn.IFNA(VLOOKUP(E87,Data!C:I,3,FALSE),"")</f>
        <v>2</v>
      </c>
      <c r="E87" s="1165" t="s">
        <v>969</v>
      </c>
      <c r="F87" s="803" t="str">
        <f>_xlfn.IFNA(IF(VLOOKUP(E87,Languages!$A:$D,1,TRUE)=E87,VLOOKUP(E87,Languages!$A:$D,Summary!$C$7,TRUE),NA()),"")</f>
        <v xml:space="preserve">Turvallisia konfiguraatiota on määritelty ja niitä ylläpidetään sekä käytetään osana laitteiden, ohjelmistojen ja tietovarantojen käyttöönottoprosessia, mikäli tehtävissä / toteutettavissa. </v>
      </c>
      <c r="G87" s="1065">
        <v>66</v>
      </c>
      <c r="H87" s="802" t="s">
        <v>3771</v>
      </c>
      <c r="I87" s="802" t="s">
        <v>3599</v>
      </c>
      <c r="J87" s="1062">
        <f>_xlfn.IFNA(VLOOKUP(E87,Data!C:I,6,FALSE),"")</f>
        <v>0</v>
      </c>
      <c r="K87" s="1038" t="str">
        <f>_xlfn.IFNA(VLOOKUP($D87,Table26[],3,FALSE),"")</f>
        <v/>
      </c>
      <c r="L87" s="1038" t="str">
        <f>_xlfn.IFNA(VLOOKUP($D87,Table26[],4,FALSE),"")</f>
        <v/>
      </c>
      <c r="M87" s="1038" t="str">
        <f>_xlfn.IFNA(VLOOKUP($D87,Table26[],5,FALSE),"")</f>
        <v/>
      </c>
      <c r="N87" s="1038" t="str">
        <f>_xlfn.IFNA(VLOOKUP($D87,Table26[],6,FALSE),"")</f>
        <v/>
      </c>
      <c r="O87" s="1016"/>
      <c r="P87" s="251"/>
    </row>
    <row r="88" spans="1:16" ht="70.8" customHeight="1" thickBot="1" x14ac:dyDescent="0.3">
      <c r="A88" s="262"/>
      <c r="B88" s="1288"/>
      <c r="C88" s="965">
        <v>64</v>
      </c>
      <c r="D88" s="814">
        <f>_xlfn.IFNA(VLOOKUP(E88,Data!C:I,3,FALSE),"")</f>
        <v>2</v>
      </c>
      <c r="E88" s="1165" t="s">
        <v>970</v>
      </c>
      <c r="F88" s="803" t="str">
        <f>_xlfn.IFNA(IF(VLOOKUP(E88,Languages!$A:$D,1,TRUE)=E88,VLOOKUP(E88,Languages!$A:$D,Summary!$C$7,TRUE),NA()),"")</f>
        <v>Tietoturvaohjelmistot vaaditaan soveltuvin osin osana laitteiden konfiguraatiota (esimerkiksi päätelaitteen turva- ja havainnointiratkaisut tai päätelaitekohtaiset palomuuriratkaisut).</v>
      </c>
      <c r="G88" s="1065">
        <v>66</v>
      </c>
      <c r="H88" s="802" t="s">
        <v>3771</v>
      </c>
      <c r="I88" s="802" t="s">
        <v>3599</v>
      </c>
      <c r="J88" s="1062">
        <f>_xlfn.IFNA(VLOOKUP(E88,Data!C:I,6,FALSE),"")</f>
        <v>0</v>
      </c>
      <c r="K88" s="1038" t="str">
        <f>_xlfn.IFNA(VLOOKUP($D88,Table26[],3,FALSE),"")</f>
        <v/>
      </c>
      <c r="L88" s="1038" t="str">
        <f>_xlfn.IFNA(VLOOKUP($D88,Table26[],4,FALSE),"")</f>
        <v/>
      </c>
      <c r="M88" s="1038" t="str">
        <f>_xlfn.IFNA(VLOOKUP($D88,Table26[],5,FALSE),"")</f>
        <v/>
      </c>
      <c r="N88" s="1038" t="str">
        <f>_xlfn.IFNA(VLOOKUP($D88,Table26[],6,FALSE),"")</f>
        <v/>
      </c>
      <c r="O88" s="1016"/>
      <c r="P88" s="251"/>
    </row>
    <row r="89" spans="1:16" ht="70.8" customHeight="1" thickBot="1" x14ac:dyDescent="0.3">
      <c r="A89" s="262"/>
      <c r="B89" s="1288"/>
      <c r="C89" s="965">
        <v>65</v>
      </c>
      <c r="D89" s="814">
        <f>_xlfn.IFNA(VLOOKUP(E89,Data!C:I,3,FALSE),"")</f>
        <v>2</v>
      </c>
      <c r="E89" s="1165" t="s">
        <v>971</v>
      </c>
      <c r="F89" s="803" t="str">
        <f>_xlfn.IFNA(IF(VLOOKUP(E89,Languages!$A:$D,1,TRUE)=E89,VLOOKUP(E89,Languages!$A:$D,Summary!$C$7,TRUE),NA()),"")</f>
        <v>Siirrettäviä ja irrotettavia muistilaitteita valvotaan (esimerkiksi rajoittamalla USB-laitteiden tai ulkoisten levyjen käyttöä).</v>
      </c>
      <c r="G89" s="1064" t="s">
        <v>1627</v>
      </c>
      <c r="H89" s="802"/>
      <c r="I89" s="802" t="s">
        <v>1627</v>
      </c>
      <c r="J89" s="1062">
        <f>_xlfn.IFNA(VLOOKUP(E89,Data!C:I,6,FALSE),"")</f>
        <v>0</v>
      </c>
      <c r="K89" s="1038" t="str">
        <f>_xlfn.IFNA(VLOOKUP($D89,Table26[],3,FALSE),"")</f>
        <v/>
      </c>
      <c r="L89" s="1038" t="str">
        <f>_xlfn.IFNA(VLOOKUP($D89,Table26[],4,FALSE),"")</f>
        <v/>
      </c>
      <c r="M89" s="1038" t="str">
        <f>_xlfn.IFNA(VLOOKUP($D89,Table26[],5,FALSE),"")</f>
        <v/>
      </c>
      <c r="N89" s="1038" t="str">
        <f>_xlfn.IFNA(VLOOKUP($D89,Table26[],6,FALSE),"")</f>
        <v/>
      </c>
      <c r="O89" s="1016"/>
      <c r="P89" s="251"/>
    </row>
    <row r="90" spans="1:16" ht="70.8" customHeight="1" thickBot="1" x14ac:dyDescent="0.3">
      <c r="A90" s="262"/>
      <c r="B90" s="1288"/>
      <c r="C90" s="965">
        <v>66</v>
      </c>
      <c r="D90" s="814">
        <f>_xlfn.IFNA(VLOOKUP(E90,Data!C:I,3,FALSE),"")</f>
        <v>2</v>
      </c>
      <c r="E90" s="1165" t="s">
        <v>972</v>
      </c>
      <c r="F90" s="803" t="str">
        <f>_xlfn.IFNA(IF(VLOOKUP(E90,Languages!$A:$D,1,TRUE)=E90,VLOOKUP(E90,Languages!$A:$D,Summary!$C$7,TRUE),NA()),"")</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G90" s="1065">
        <v>65</v>
      </c>
      <c r="H90" s="802" t="s">
        <v>3769</v>
      </c>
      <c r="I90" s="802" t="s">
        <v>3598</v>
      </c>
      <c r="J90" s="1062">
        <f>_xlfn.IFNA(VLOOKUP(E90,Data!C:I,6,FALSE),"")</f>
        <v>0</v>
      </c>
      <c r="K90" s="1038" t="str">
        <f>_xlfn.IFNA(VLOOKUP($D90,Table26[],3,FALSE),"")</f>
        <v/>
      </c>
      <c r="L90" s="1038" t="str">
        <f>_xlfn.IFNA(VLOOKUP($D90,Table26[],4,FALSE),"")</f>
        <v/>
      </c>
      <c r="M90" s="1038" t="str">
        <f>_xlfn.IFNA(VLOOKUP($D90,Table26[],5,FALSE),"")</f>
        <v/>
      </c>
      <c r="N90" s="1038" t="str">
        <f>_xlfn.IFNA(VLOOKUP($D90,Table26[],6,FALSE),"")</f>
        <v/>
      </c>
      <c r="O90" s="1016"/>
      <c r="P90" s="251"/>
    </row>
    <row r="91" spans="1:16" ht="70.8" customHeight="1" thickBot="1" x14ac:dyDescent="0.3">
      <c r="A91" s="262"/>
      <c r="B91" s="1288"/>
      <c r="C91" s="965">
        <v>67</v>
      </c>
      <c r="D91" s="814">
        <f>_xlfn.IFNA(VLOOKUP(E91,Data!C:I,3,FALSE),"")</f>
        <v>2</v>
      </c>
      <c r="E91" s="1165" t="s">
        <v>973</v>
      </c>
      <c r="F91" s="803" t="str">
        <f>_xlfn.IFNA(IF(VLOOKUP(E91,Languages!$A:$D,1,TRUE)=E91,VLOOKUP(E91,Languages!$A:$D,Summary!$C$7,TRUE),NA()),"")</f>
        <v xml:space="preserve">Ylläpidon ja kapasiteetinhallinnan toimenpiteitä tehdään kaikille toiminnon laitteille, ohjelmistoille ja tietovarannoille. (omaisuuserät, assets) </v>
      </c>
      <c r="G91" s="1064" t="s">
        <v>1627</v>
      </c>
      <c r="H91" s="802"/>
      <c r="I91" s="802" t="s">
        <v>1627</v>
      </c>
      <c r="J91" s="1062">
        <f>_xlfn.IFNA(VLOOKUP(E91,Data!C:I,6,FALSE),"")</f>
        <v>0</v>
      </c>
      <c r="K91" s="1038" t="str">
        <f>_xlfn.IFNA(VLOOKUP($D91,Table26[],3,FALSE),"")</f>
        <v/>
      </c>
      <c r="L91" s="1038" t="str">
        <f>_xlfn.IFNA(VLOOKUP($D91,Table26[],4,FALSE),"")</f>
        <v/>
      </c>
      <c r="M91" s="1038" t="str">
        <f>_xlfn.IFNA(VLOOKUP($D91,Table26[],5,FALSE),"")</f>
        <v/>
      </c>
      <c r="N91" s="1038" t="str">
        <f>_xlfn.IFNA(VLOOKUP($D91,Table26[],6,FALSE),"")</f>
        <v/>
      </c>
      <c r="O91" s="1016"/>
      <c r="P91" s="251"/>
    </row>
    <row r="92" spans="1:16" ht="70.8" customHeight="1" thickBot="1" x14ac:dyDescent="0.3">
      <c r="A92" s="262"/>
      <c r="B92" s="1288"/>
      <c r="C92" s="965">
        <v>68</v>
      </c>
      <c r="D92" s="814">
        <f>_xlfn.IFNA(VLOOKUP(E92,Data!C:I,3,FALSE),"")</f>
        <v>2</v>
      </c>
      <c r="E92" s="1165" t="s">
        <v>974</v>
      </c>
      <c r="F92" s="803" t="str">
        <f>_xlfn.IFNA(IF(VLOOKUP(E92,Languages!$A:$D,1,TRUE)=E92,VLOOKUP(E92,Languages!$A:$D,Summary!$C$7,TRUE),NA()),"")</f>
        <v>Toiminnon laitteiden, ohjelmistojen ja tietovarantojen toimintaa suojataan valvomalla / hallitsemalla myös fyysistä toimintaympäristöä.</v>
      </c>
      <c r="G92" s="1064" t="s">
        <v>1627</v>
      </c>
      <c r="H92" s="802"/>
      <c r="I92" s="802" t="s">
        <v>1627</v>
      </c>
      <c r="J92" s="1062">
        <f>_xlfn.IFNA(VLOOKUP(E92,Data!C:I,6,FALSE),"")</f>
        <v>0</v>
      </c>
      <c r="K92" s="1038" t="str">
        <f>_xlfn.IFNA(VLOOKUP($D92,Table26[],3,FALSE),"")</f>
        <v/>
      </c>
      <c r="L92" s="1038" t="str">
        <f>_xlfn.IFNA(VLOOKUP($D92,Table26[],4,FALSE),"")</f>
        <v/>
      </c>
      <c r="M92" s="1038" t="str">
        <f>_xlfn.IFNA(VLOOKUP($D92,Table26[],5,FALSE),"")</f>
        <v/>
      </c>
      <c r="N92" s="1038" t="str">
        <f>_xlfn.IFNA(VLOOKUP($D92,Table26[],6,FALSE),"")</f>
        <v/>
      </c>
      <c r="O92" s="1016"/>
      <c r="P92" s="251"/>
    </row>
    <row r="93" spans="1:16" ht="70.8" customHeight="1" thickBot="1" x14ac:dyDescent="0.3">
      <c r="A93" s="262"/>
      <c r="B93" s="1288"/>
      <c r="C93" s="965">
        <v>69</v>
      </c>
      <c r="D93" s="814">
        <f>_xlfn.IFNA(VLOOKUP(E93,Data!C:I,3,FALSE),"")</f>
        <v>2</v>
      </c>
      <c r="E93" s="1165" t="s">
        <v>2530</v>
      </c>
      <c r="F93" s="803" t="str">
        <f>_xlfn.IFNA(IF(VLOOKUP(E93,Languages!$A:$D,1,TRUE)=E93,VLOOKUP(E93,Languages!$A:$D,Summary!$C$7,TRUE),NA()),"")</f>
        <v>Korkean prioriteetin laitteille, ohjelmistoille ja tietovarannoille asetetaan tarkempia kyberturvallisuuskontrolleja / hallintakeinoja.</v>
      </c>
      <c r="G93" s="1065">
        <v>65</v>
      </c>
      <c r="H93" s="802" t="s">
        <v>3769</v>
      </c>
      <c r="I93" s="802" t="s">
        <v>3598</v>
      </c>
      <c r="J93" s="1062">
        <f>_xlfn.IFNA(VLOOKUP(E93,Data!C:I,6,FALSE),"")</f>
        <v>0</v>
      </c>
      <c r="K93" s="1038" t="str">
        <f>_xlfn.IFNA(VLOOKUP($D93,Table26[],3,FALSE),"")</f>
        <v/>
      </c>
      <c r="L93" s="1038" t="str">
        <f>_xlfn.IFNA(VLOOKUP($D93,Table26[],4,FALSE),"")</f>
        <v/>
      </c>
      <c r="M93" s="1038" t="str">
        <f>_xlfn.IFNA(VLOOKUP($D93,Table26[],5,FALSE),"")</f>
        <v/>
      </c>
      <c r="N93" s="1038" t="str">
        <f>_xlfn.IFNA(VLOOKUP($D93,Table26[],6,FALSE),"")</f>
        <v/>
      </c>
      <c r="O93" s="1016"/>
      <c r="P93" s="251"/>
    </row>
    <row r="94" spans="1:16" ht="70.8" customHeight="1" thickBot="1" x14ac:dyDescent="0.3">
      <c r="A94" s="262"/>
      <c r="B94" s="1288"/>
      <c r="C94" s="965">
        <v>70</v>
      </c>
      <c r="D94" s="814">
        <f>_xlfn.IFNA(VLOOKUP(E94,Data!C:I,3,FALSE),"")</f>
        <v>3</v>
      </c>
      <c r="E94" s="1165" t="s">
        <v>2531</v>
      </c>
      <c r="F94" s="803" t="str">
        <f>_xlfn.IFNA(IF(VLOOKUP(E94,Languages!$A:$D,1,TRUE)=E94,VLOOKUP(E94,Languages!$A:$D,Summary!$C$7,TRUE),NA()),"")</f>
        <v>Laiteohjelmistojen (firmware) konfiguraatioita ja muutoksia hallitaan koko laitteen eliniän ajan.</v>
      </c>
      <c r="G94" s="1065">
        <v>66</v>
      </c>
      <c r="H94" s="802" t="s">
        <v>3771</v>
      </c>
      <c r="I94" s="802" t="s">
        <v>3599</v>
      </c>
      <c r="J94" s="1062">
        <f>_xlfn.IFNA(VLOOKUP(E94,Data!C:I,6,FALSE),"")</f>
        <v>0</v>
      </c>
      <c r="K94" s="1038" t="str">
        <f>_xlfn.IFNA(VLOOKUP($D94,Table26[],3,FALSE),"")</f>
        <v/>
      </c>
      <c r="L94" s="1038" t="str">
        <f>_xlfn.IFNA(VLOOKUP($D94,Table26[],4,FALSE),"")</f>
        <v/>
      </c>
      <c r="M94" s="1038" t="str">
        <f>_xlfn.IFNA(VLOOKUP($D94,Table26[],5,FALSE),"")</f>
        <v/>
      </c>
      <c r="N94" s="1038" t="str">
        <f>_xlfn.IFNA(VLOOKUP($D94,Table26[],6,FALSE),"")</f>
        <v/>
      </c>
      <c r="O94" s="1016"/>
      <c r="P94" s="251"/>
    </row>
    <row r="95" spans="1:16" ht="70.8" customHeight="1" thickBot="1" x14ac:dyDescent="0.3">
      <c r="A95" s="262"/>
      <c r="B95" s="1288"/>
      <c r="C95" s="965">
        <v>71</v>
      </c>
      <c r="D95" s="814">
        <f>_xlfn.IFNA(VLOOKUP(E95,Data!C:I,3,FALSE),"")</f>
        <v>3</v>
      </c>
      <c r="E95" s="1165" t="s">
        <v>2532</v>
      </c>
      <c r="F95" s="803" t="str">
        <f>_xlfn.IFNA(IF(VLOOKUP(E95,Languages!$A:$D,1,TRUE)=E95,VLOOKUP(E95,Languages!$A:$D,Summary!$C$7,TRUE),NA()),"")</f>
        <v>Suojausmekanismeja / kontrolleja (esimerkiksi sallitut / estolistat, suojaavat asetukset) on käytössä estämään valtuuttamattoman / luvattoman koodin suorittaminen.</v>
      </c>
      <c r="G95" s="1064" t="s">
        <v>1627</v>
      </c>
      <c r="H95" s="802"/>
      <c r="I95" s="802" t="s">
        <v>1627</v>
      </c>
      <c r="J95" s="1062">
        <f>_xlfn.IFNA(VLOOKUP(E95,Data!C:I,6,FALSE),"")</f>
        <v>0</v>
      </c>
      <c r="K95" s="1038" t="str">
        <f>_xlfn.IFNA(VLOOKUP($D95,Table26[],3,FALSE),"")</f>
        <v/>
      </c>
      <c r="L95" s="1038" t="str">
        <f>_xlfn.IFNA(VLOOKUP($D95,Table26[],4,FALSE),"")</f>
        <v/>
      </c>
      <c r="M95" s="1038" t="str">
        <f>_xlfn.IFNA(VLOOKUP($D95,Table26[],5,FALSE),"")</f>
        <v/>
      </c>
      <c r="N95" s="1038" t="str">
        <f>_xlfn.IFNA(VLOOKUP($D95,Table26[],6,FALSE),"")</f>
        <v/>
      </c>
      <c r="O95" s="1016"/>
      <c r="P95" s="251"/>
    </row>
    <row r="96" spans="1:16" ht="70.8" customHeight="1" thickBot="1" x14ac:dyDescent="0.3">
      <c r="A96" s="262"/>
      <c r="B96" s="1288"/>
      <c r="C96" s="965">
        <v>72</v>
      </c>
      <c r="D96" s="814">
        <f>_xlfn.IFNA(VLOOKUP(E96,Data!C:I,3,FALSE),"")</f>
        <v>2</v>
      </c>
      <c r="E96" s="1165" t="s">
        <v>317</v>
      </c>
      <c r="F96" s="803" t="str">
        <f>_xlfn.IFNA(IF(VLOOKUP(E96,Languages!$A:$D,1,TRUE)=E96,VLOOKUP(E96,Languages!$A:$D,Summary!$C$7,TRUE),NA()),"")</f>
        <v>Sisäisesti kehitettävät ohjelmistot ja sovellukset, jotka on tarkoitettu otettavaksi käyttöön korkean prioriteetin laitteissa tai ohjelmistoissa [kts. ASSET-1c], kehitetään noudattaen turvallisen sovelluskehityksen periaatteita.</v>
      </c>
      <c r="G96" s="1065">
        <v>67</v>
      </c>
      <c r="H96" s="802" t="s">
        <v>3733</v>
      </c>
      <c r="I96" s="802" t="s">
        <v>3600</v>
      </c>
      <c r="J96" s="1062">
        <f>_xlfn.IFNA(VLOOKUP(E96,Data!C:I,6,FALSE),"")</f>
        <v>0</v>
      </c>
      <c r="K96" s="1038" t="str">
        <f>_xlfn.IFNA(VLOOKUP($D96,Table26[],3,FALSE),"")</f>
        <v/>
      </c>
      <c r="L96" s="1038" t="str">
        <f>_xlfn.IFNA(VLOOKUP($D96,Table26[],4,FALSE),"")</f>
        <v/>
      </c>
      <c r="M96" s="1038" t="str">
        <f>_xlfn.IFNA(VLOOKUP($D96,Table26[],5,FALSE),"")</f>
        <v/>
      </c>
      <c r="N96" s="1038" t="str">
        <f>_xlfn.IFNA(VLOOKUP($D96,Table26[],6,FALSE),"")</f>
        <v/>
      </c>
      <c r="O96" s="1016"/>
      <c r="P96" s="251"/>
    </row>
    <row r="97" spans="1:16" ht="70.8" customHeight="1" thickBot="1" x14ac:dyDescent="0.3">
      <c r="A97" s="262"/>
      <c r="B97" s="1288"/>
      <c r="C97" s="965">
        <v>73</v>
      </c>
      <c r="D97" s="814">
        <f>_xlfn.IFNA(VLOOKUP(E97,Data!C:I,3,FALSE),"")</f>
        <v>2</v>
      </c>
      <c r="E97" s="1165" t="s">
        <v>318</v>
      </c>
      <c r="F97" s="803" t="str">
        <f>_xlfn.IFNA(IF(VLOOKUP(E97,Languages!$A:$D,1,TRUE)=E97,VLOOKUP(E97,Languages!$A:$D,Summary!$C$7,TRUE),NA()),"")</f>
        <v>Korkean prioriteetin laitteisiin tai ohjelmistoihin [kts. ASSET-1c] tehtävien ohjelmisto- ja sovellushankintojen valinnassa huomioidaan, miten toimittaja noudattaa turvallisen sovelluskehityksen periaatteita.</v>
      </c>
      <c r="G97" s="1065">
        <v>68</v>
      </c>
      <c r="H97" s="802" t="s">
        <v>3772</v>
      </c>
      <c r="I97" s="802" t="s">
        <v>3601</v>
      </c>
      <c r="J97" s="1062">
        <f>_xlfn.IFNA(VLOOKUP(E97,Data!C:I,6,FALSE),"")</f>
        <v>0</v>
      </c>
      <c r="K97" s="1038" t="str">
        <f>_xlfn.IFNA(VLOOKUP($D97,Table26[],3,FALSE),"")</f>
        <v/>
      </c>
      <c r="L97" s="1038" t="str">
        <f>_xlfn.IFNA(VLOOKUP($D97,Table26[],4,FALSE),"")</f>
        <v/>
      </c>
      <c r="M97" s="1038" t="str">
        <f>_xlfn.IFNA(VLOOKUP($D97,Table26[],5,FALSE),"")</f>
        <v/>
      </c>
      <c r="N97" s="1038" t="str">
        <f>_xlfn.IFNA(VLOOKUP($D97,Table26[],6,FALSE),"")</f>
        <v/>
      </c>
      <c r="O97" s="1016"/>
      <c r="P97" s="251"/>
    </row>
    <row r="98" spans="1:16" ht="70.8" customHeight="1" thickBot="1" x14ac:dyDescent="0.3">
      <c r="A98" s="262"/>
      <c r="B98" s="1288"/>
      <c r="C98" s="965">
        <v>74</v>
      </c>
      <c r="D98" s="814">
        <f>_xlfn.IFNA(VLOOKUP(E98,Data!C:I,3,FALSE),"")</f>
        <v>2</v>
      </c>
      <c r="E98" s="1165" t="s">
        <v>319</v>
      </c>
      <c r="F98" s="803" t="str">
        <f>_xlfn.IFNA(IF(VLOOKUP(E98,Languages!$A:$D,1,TRUE)=E98,VLOOKUP(E98,Languages!$A:$D,Summary!$C$7,TRUE),NA()),"")</f>
        <v>Ohjelmistojen ja sovellusten käyttöönottoprosessissa edellytetään turvallisia ohjelmistokonfiguraatioita (sekä sisäisesti kehitettyjen että hankittujen ohjelmistojen osalta)</v>
      </c>
      <c r="G98" s="1064" t="s">
        <v>1627</v>
      </c>
      <c r="H98" s="802"/>
      <c r="I98" s="802" t="s">
        <v>1627</v>
      </c>
      <c r="J98" s="1062">
        <f>_xlfn.IFNA(VLOOKUP(E98,Data!C:I,6,FALSE),"")</f>
        <v>0</v>
      </c>
      <c r="K98" s="1038" t="str">
        <f>_xlfn.IFNA(VLOOKUP($D98,Table26[],3,FALSE),"")</f>
        <v/>
      </c>
      <c r="L98" s="1038" t="str">
        <f>_xlfn.IFNA(VLOOKUP($D98,Table26[],4,FALSE),"")</f>
        <v/>
      </c>
      <c r="M98" s="1038" t="str">
        <f>_xlfn.IFNA(VLOOKUP($D98,Table26[],5,FALSE),"")</f>
        <v/>
      </c>
      <c r="N98" s="1038" t="str">
        <f>_xlfn.IFNA(VLOOKUP($D98,Table26[],6,FALSE),"")</f>
        <v/>
      </c>
      <c r="O98" s="1016"/>
      <c r="P98" s="251"/>
    </row>
    <row r="99" spans="1:16" ht="70.8" customHeight="1" thickBot="1" x14ac:dyDescent="0.3">
      <c r="A99" s="262"/>
      <c r="B99" s="1288"/>
      <c r="C99" s="965">
        <v>75</v>
      </c>
      <c r="D99" s="814">
        <f>_xlfn.IFNA(VLOOKUP(E99,Data!C:I,3,FALSE),"")</f>
        <v>3</v>
      </c>
      <c r="E99" s="1165" t="s">
        <v>320</v>
      </c>
      <c r="F99" s="803" t="str">
        <f>_xlfn.IFNA(IF(VLOOKUP(E99,Languages!$A:$D,1,TRUE)=E99,VLOOKUP(E99,Languages!$A:$D,Summary!$C$7,TRUE),NA()),"")</f>
        <v>Kaikki sisäisesti kehitettävät ohjelmistot ja sovellukset kehitetään käyttäen turvallisen sovelluskehityksen periaatteita.</v>
      </c>
      <c r="G99" s="1065">
        <v>67</v>
      </c>
      <c r="H99" s="802" t="s">
        <v>3733</v>
      </c>
      <c r="I99" s="802" t="s">
        <v>3600</v>
      </c>
      <c r="J99" s="1062">
        <f>_xlfn.IFNA(VLOOKUP(E99,Data!C:I,6,FALSE),"")</f>
        <v>0</v>
      </c>
      <c r="K99" s="1038" t="str">
        <f>_xlfn.IFNA(VLOOKUP($D99,Table26[],3,FALSE),"")</f>
        <v/>
      </c>
      <c r="L99" s="1038" t="str">
        <f>_xlfn.IFNA(VLOOKUP($D99,Table26[],4,FALSE),"")</f>
        <v/>
      </c>
      <c r="M99" s="1038" t="str">
        <f>_xlfn.IFNA(VLOOKUP($D99,Table26[],5,FALSE),"")</f>
        <v/>
      </c>
      <c r="N99" s="1038" t="str">
        <f>_xlfn.IFNA(VLOOKUP($D99,Table26[],6,FALSE),"")</f>
        <v/>
      </c>
      <c r="O99" s="1016"/>
      <c r="P99" s="251"/>
    </row>
    <row r="100" spans="1:16" ht="70.8" customHeight="1" thickBot="1" x14ac:dyDescent="0.3">
      <c r="A100" s="262"/>
      <c r="B100" s="1288"/>
      <c r="C100" s="965">
        <v>76</v>
      </c>
      <c r="D100" s="814">
        <f>_xlfn.IFNA(VLOOKUP(E100,Data!C:I,3,FALSE),"")</f>
        <v>3</v>
      </c>
      <c r="E100" s="1165" t="s">
        <v>321</v>
      </c>
      <c r="F100" s="803" t="str">
        <f>_xlfn.IFNA(IF(VLOOKUP(E100,Languages!$A:$D,1,TRUE)=E100,VLOOKUP(E100,Languages!$A:$D,Summary!$C$7,TRUE),NA()),"")</f>
        <v>Kaikkien ohjelmisto- ja sovellushankintojen valinnassa huomioidaan noudattaako toimittaja turvallisen sovelluskehityksen periaatteita.</v>
      </c>
      <c r="G100" s="1065">
        <v>68</v>
      </c>
      <c r="H100" s="802" t="s">
        <v>3772</v>
      </c>
      <c r="I100" s="802" t="s">
        <v>3601</v>
      </c>
      <c r="J100" s="1062">
        <f>_xlfn.IFNA(VLOOKUP(E100,Data!C:I,6,FALSE),"")</f>
        <v>0</v>
      </c>
      <c r="K100" s="1038" t="str">
        <f>_xlfn.IFNA(VLOOKUP($D100,Table26[],3,FALSE),"")</f>
        <v/>
      </c>
      <c r="L100" s="1038" t="str">
        <f>_xlfn.IFNA(VLOOKUP($D100,Table26[],4,FALSE),"")</f>
        <v/>
      </c>
      <c r="M100" s="1038" t="str">
        <f>_xlfn.IFNA(VLOOKUP($D100,Table26[],5,FALSE),"")</f>
        <v/>
      </c>
      <c r="N100" s="1038" t="str">
        <f>_xlfn.IFNA(VLOOKUP($D100,Table26[],6,FALSE),"")</f>
        <v/>
      </c>
      <c r="O100" s="1016"/>
      <c r="P100" s="251"/>
    </row>
    <row r="101" spans="1:16" ht="70.8" customHeight="1" thickBot="1" x14ac:dyDescent="0.3">
      <c r="A101" s="262"/>
      <c r="B101" s="1288"/>
      <c r="C101" s="965">
        <v>77</v>
      </c>
      <c r="D101" s="814">
        <f>_xlfn.IFNA(VLOOKUP(E101,Data!C:I,3,FALSE),"")</f>
        <v>3</v>
      </c>
      <c r="E101" s="1165" t="s">
        <v>322</v>
      </c>
      <c r="F101" s="803" t="str">
        <f>_xlfn.IFNA(IF(VLOOKUP(E101,Languages!$A:$D,1,TRUE)=E101,VLOOKUP(E101,Languages!$A:$D,Summary!$C$7,TRUE),NA()),"")</f>
        <v>Arkkitehtuurikatselmointiprosessissa arvioidaan uusien ja päivitettyjen ohjelmistojen ja sovellusten turvallisuutta ennen niiden vientiä tuotantoon.</v>
      </c>
      <c r="G101" s="1065">
        <v>67</v>
      </c>
      <c r="H101" s="802" t="s">
        <v>3733</v>
      </c>
      <c r="I101" s="802" t="s">
        <v>3600</v>
      </c>
      <c r="J101" s="1062">
        <f>_xlfn.IFNA(VLOOKUP(E101,Data!C:I,6,FALSE),"")</f>
        <v>0</v>
      </c>
      <c r="K101" s="1038" t="str">
        <f>_xlfn.IFNA(VLOOKUP($D101,Table26[],3,FALSE),"")</f>
        <v/>
      </c>
      <c r="L101" s="1038" t="str">
        <f>_xlfn.IFNA(VLOOKUP($D101,Table26[],4,FALSE),"")</f>
        <v/>
      </c>
      <c r="M101" s="1038" t="str">
        <f>_xlfn.IFNA(VLOOKUP($D101,Table26[],5,FALSE),"")</f>
        <v/>
      </c>
      <c r="N101" s="1038" t="str">
        <f>_xlfn.IFNA(VLOOKUP($D101,Table26[],6,FALSE),"")</f>
        <v/>
      </c>
      <c r="O101" s="1016"/>
      <c r="P101" s="251"/>
    </row>
    <row r="102" spans="1:16" ht="70.8" customHeight="1" thickBot="1" x14ac:dyDescent="0.3">
      <c r="A102" s="262"/>
      <c r="B102" s="1288"/>
      <c r="C102" s="965">
        <v>78</v>
      </c>
      <c r="D102" s="814">
        <f>_xlfn.IFNA(VLOOKUP(E102,Data!C:I,3,FALSE),"")</f>
        <v>3</v>
      </c>
      <c r="E102" s="1165" t="s">
        <v>323</v>
      </c>
      <c r="F102" s="803" t="str">
        <f>_xlfn.IFNA(IF(VLOOKUP(E102,Languages!$A:$D,1,TRUE)=E102,VLOOKUP(E102,Languages!$A:$D,Summary!$C$7,TRUE),NA()),"")</f>
        <v>Ohjelmistojen ja laiteohjelmistojen (firmware) aitous varmistetaan ennen käyttöönottoa.</v>
      </c>
      <c r="G102" s="1065">
        <v>68</v>
      </c>
      <c r="H102" s="802" t="s">
        <v>3772</v>
      </c>
      <c r="I102" s="802" t="s">
        <v>3601</v>
      </c>
      <c r="J102" s="1062">
        <f>_xlfn.IFNA(VLOOKUP(E102,Data!C:I,6,FALSE),"")</f>
        <v>0</v>
      </c>
      <c r="K102" s="1038" t="str">
        <f>_xlfn.IFNA(VLOOKUP($D102,Table26[],3,FALSE),"")</f>
        <v/>
      </c>
      <c r="L102" s="1038" t="str">
        <f>_xlfn.IFNA(VLOOKUP($D102,Table26[],4,FALSE),"")</f>
        <v/>
      </c>
      <c r="M102" s="1038" t="str">
        <f>_xlfn.IFNA(VLOOKUP($D102,Table26[],5,FALSE),"")</f>
        <v/>
      </c>
      <c r="N102" s="1038" t="str">
        <f>_xlfn.IFNA(VLOOKUP($D102,Table26[],6,FALSE),"")</f>
        <v/>
      </c>
      <c r="O102" s="1016"/>
      <c r="P102" s="251"/>
    </row>
    <row r="103" spans="1:16" ht="70.8" customHeight="1" thickBot="1" x14ac:dyDescent="0.3">
      <c r="A103" s="262"/>
      <c r="B103" s="1288"/>
      <c r="C103" s="965">
        <v>79</v>
      </c>
      <c r="D103" s="814">
        <f>_xlfn.IFNA(VLOOKUP(E103,Data!C:I,3,FALSE),"")</f>
        <v>3</v>
      </c>
      <c r="E103" s="1165" t="s">
        <v>324</v>
      </c>
      <c r="F103" s="803" t="str">
        <f>_xlfn.IFNA(IF(VLOOKUP(E103,Languages!$A:$D,1,TRUE)=E103,VLOOKUP(E103,Languages!$A:$D,Summary!$C$7,TRUE),NA()),"")</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G103" s="1064" t="s">
        <v>3680</v>
      </c>
      <c r="H103" s="802" t="s">
        <v>3867</v>
      </c>
      <c r="I103" s="802" t="s">
        <v>3602</v>
      </c>
      <c r="J103" s="1062">
        <f>_xlfn.IFNA(VLOOKUP(E103,Data!C:I,6,FALSE),"")</f>
        <v>0</v>
      </c>
      <c r="K103" s="1038" t="str">
        <f>_xlfn.IFNA(VLOOKUP($D103,Table26[],3,FALSE),"")</f>
        <v/>
      </c>
      <c r="L103" s="1038" t="str">
        <f>_xlfn.IFNA(VLOOKUP($D103,Table26[],4,FALSE),"")</f>
        <v/>
      </c>
      <c r="M103" s="1038" t="str">
        <f>_xlfn.IFNA(VLOOKUP($D103,Table26[],5,FALSE),"")</f>
        <v/>
      </c>
      <c r="N103" s="1038" t="str">
        <f>_xlfn.IFNA(VLOOKUP($D103,Table26[],6,FALSE),"")</f>
        <v/>
      </c>
      <c r="O103" s="1016"/>
      <c r="P103" s="251"/>
    </row>
    <row r="104" spans="1:16" ht="70.8" customHeight="1" thickBot="1" x14ac:dyDescent="0.3">
      <c r="A104" s="262"/>
      <c r="B104" s="1288"/>
      <c r="C104" s="965">
        <v>80</v>
      </c>
      <c r="D104" s="814">
        <f>_xlfn.IFNA(VLOOKUP(E104,Data!C:I,3,FALSE),"")</f>
        <v>1</v>
      </c>
      <c r="E104" s="1165" t="s">
        <v>327</v>
      </c>
      <c r="F104" s="803" t="str">
        <f>_xlfn.IFNA(IF(VLOOKUP(E104,Languages!$A:$D,1,TRUE)=E104,VLOOKUP(E104,Languages!$A:$D,Summary!$C$7,TRUE),NA()),"")</f>
        <v>Tallennettua arkaluontoista tietoa ("data at rest") suojataan. Tasolla 1 tämän ei tarvitse olla systemaattista ja säännöllistä.</v>
      </c>
      <c r="G104" s="1065">
        <v>69</v>
      </c>
      <c r="H104" s="802" t="s">
        <v>3773</v>
      </c>
      <c r="I104" s="802" t="s">
        <v>3603</v>
      </c>
      <c r="J104" s="1062">
        <f>_xlfn.IFNA(VLOOKUP(E104,Data!C:I,6,FALSE),"")</f>
        <v>0</v>
      </c>
      <c r="K104" s="1038" t="str">
        <f>_xlfn.IFNA(VLOOKUP($D104,Table26[],3,FALSE),"")</f>
        <v/>
      </c>
      <c r="L104" s="1038" t="str">
        <f>_xlfn.IFNA(VLOOKUP($D104,Table26[],4,FALSE),"")</f>
        <v/>
      </c>
      <c r="M104" s="1038" t="str">
        <f>_xlfn.IFNA(VLOOKUP($D104,Table26[],5,FALSE),"")</f>
        <v/>
      </c>
      <c r="N104" s="1038" t="str">
        <f>_xlfn.IFNA(VLOOKUP($D104,Table26[],6,FALSE),"")</f>
        <v/>
      </c>
      <c r="O104" s="1016"/>
      <c r="P104" s="251"/>
    </row>
    <row r="105" spans="1:16" ht="70.8" customHeight="1" thickBot="1" x14ac:dyDescent="0.3">
      <c r="A105" s="262"/>
      <c r="B105" s="1288"/>
      <c r="C105" s="965">
        <v>81</v>
      </c>
      <c r="D105" s="814">
        <f>_xlfn.IFNA(VLOOKUP(E105,Data!C:I,3,FALSE),"")</f>
        <v>2</v>
      </c>
      <c r="E105" s="1165" t="s">
        <v>328</v>
      </c>
      <c r="F105" s="803" t="str">
        <f>_xlfn.IFNA(IF(VLOOKUP(E105,Languages!$A:$D,1,TRUE)=E105,VLOOKUP(E105,Languages!$A:$D,Summary!$C$7,TRUE),NA()),"")</f>
        <v>Kaikkea tallennettua tietoa ("data at rest") suojataan valittujen tietotyyppien osalta [kts. ASSET-2c].</v>
      </c>
      <c r="G105" s="1065">
        <v>69</v>
      </c>
      <c r="H105" s="802" t="s">
        <v>3773</v>
      </c>
      <c r="I105" s="802" t="s">
        <v>3603</v>
      </c>
      <c r="J105" s="1062">
        <f>_xlfn.IFNA(VLOOKUP(E105,Data!C:I,6,FALSE),"")</f>
        <v>0</v>
      </c>
      <c r="K105" s="1038" t="str">
        <f>_xlfn.IFNA(VLOOKUP($D105,Table26[],3,FALSE),"")</f>
        <v/>
      </c>
      <c r="L105" s="1038" t="str">
        <f>_xlfn.IFNA(VLOOKUP($D105,Table26[],4,FALSE),"")</f>
        <v/>
      </c>
      <c r="M105" s="1038" t="str">
        <f>_xlfn.IFNA(VLOOKUP($D105,Table26[],5,FALSE),"")</f>
        <v/>
      </c>
      <c r="N105" s="1038" t="str">
        <f>_xlfn.IFNA(VLOOKUP($D105,Table26[],6,FALSE),"")</f>
        <v/>
      </c>
      <c r="O105" s="1016"/>
      <c r="P105" s="251"/>
    </row>
    <row r="106" spans="1:16" ht="70.8" customHeight="1" thickBot="1" x14ac:dyDescent="0.3">
      <c r="A106" s="262"/>
      <c r="B106" s="1288"/>
      <c r="C106" s="965">
        <v>82</v>
      </c>
      <c r="D106" s="814">
        <f>_xlfn.IFNA(VLOOKUP(E106,Data!C:I,3,FALSE),"")</f>
        <v>2</v>
      </c>
      <c r="E106" s="1165" t="s">
        <v>329</v>
      </c>
      <c r="F106" s="803" t="str">
        <f>_xlfn.IFNA(IF(VLOOKUP(E106,Languages!$A:$D,1,TRUE)=E106,VLOOKUP(E106,Languages!$A:$D,Summary!$C$7,TRUE),NA()),"")</f>
        <v>Kaikkea siirrossa olevaa tietoa ("data in transit") suojataan valittujen tietotyyppien / kategorioiden osalta [kts. ASSET-2c].</v>
      </c>
      <c r="G106" s="1065">
        <v>69</v>
      </c>
      <c r="H106" s="802" t="s">
        <v>3773</v>
      </c>
      <c r="I106" s="802" t="s">
        <v>3603</v>
      </c>
      <c r="J106" s="1062">
        <f>_xlfn.IFNA(VLOOKUP(E106,Data!C:I,6,FALSE),"")</f>
        <v>0</v>
      </c>
      <c r="K106" s="1038" t="str">
        <f>_xlfn.IFNA(VLOOKUP($D106,Table26[],3,FALSE),"")</f>
        <v/>
      </c>
      <c r="L106" s="1038" t="str">
        <f>_xlfn.IFNA(VLOOKUP($D106,Table26[],4,FALSE),"")</f>
        <v/>
      </c>
      <c r="M106" s="1038" t="str">
        <f>_xlfn.IFNA(VLOOKUP($D106,Table26[],5,FALSE),"")</f>
        <v/>
      </c>
      <c r="N106" s="1038" t="str">
        <f>_xlfn.IFNA(VLOOKUP($D106,Table26[],6,FALSE),"")</f>
        <v/>
      </c>
      <c r="O106" s="1016"/>
      <c r="P106" s="251"/>
    </row>
    <row r="107" spans="1:16" ht="70.8" customHeight="1" thickBot="1" x14ac:dyDescent="0.3">
      <c r="A107" s="262"/>
      <c r="B107" s="1288"/>
      <c r="C107" s="965">
        <v>83</v>
      </c>
      <c r="D107" s="814">
        <f>_xlfn.IFNA(VLOOKUP(E107,Data!C:I,3,FALSE),"")</f>
        <v>2</v>
      </c>
      <c r="E107" s="1165" t="s">
        <v>330</v>
      </c>
      <c r="F107" s="803" t="str">
        <f>_xlfn.IFNA(IF(VLOOKUP(E107,Languages!$A:$D,1,TRUE)=E107,VLOOKUP(E107,Languages!$A:$D,Summary!$C$7,TRUE),NA()),"")</f>
        <v>Salausmenetelmät ovat käytössä tallennetulle ja siirrossa olevalle tiedolle valittujen tietotyyppien / kategorioiden osalta [kts. ASSET-2c].</v>
      </c>
      <c r="G107" s="1065">
        <v>69</v>
      </c>
      <c r="H107" s="802" t="s">
        <v>3773</v>
      </c>
      <c r="I107" s="802" t="s">
        <v>3603</v>
      </c>
      <c r="J107" s="1062">
        <f>_xlfn.IFNA(VLOOKUP(E107,Data!C:I,6,FALSE),"")</f>
        <v>0</v>
      </c>
      <c r="K107" s="1038" t="str">
        <f>_xlfn.IFNA(VLOOKUP($D107,Table26[],3,FALSE),"")</f>
        <v/>
      </c>
      <c r="L107" s="1038" t="str">
        <f>_xlfn.IFNA(VLOOKUP($D107,Table26[],4,FALSE),"")</f>
        <v/>
      </c>
      <c r="M107" s="1038" t="str">
        <f>_xlfn.IFNA(VLOOKUP($D107,Table26[],5,FALSE),"")</f>
        <v/>
      </c>
      <c r="N107" s="1038" t="str">
        <f>_xlfn.IFNA(VLOOKUP($D107,Table26[],6,FALSE),"")</f>
        <v/>
      </c>
      <c r="O107" s="1016"/>
      <c r="P107" s="251"/>
    </row>
    <row r="108" spans="1:16" ht="70.8" customHeight="1" thickBot="1" x14ac:dyDescent="0.3">
      <c r="A108" s="262"/>
      <c r="B108" s="1288"/>
      <c r="C108" s="965">
        <v>84</v>
      </c>
      <c r="D108" s="814">
        <f>_xlfn.IFNA(VLOOKUP(E108,Data!C:I,3,FALSE),"")</f>
        <v>2</v>
      </c>
      <c r="E108" s="1165" t="s">
        <v>331</v>
      </c>
      <c r="F108" s="803" t="str">
        <f>_xlfn.IFNA(IF(VLOOKUP(E108,Languages!$A:$D,1,TRUE)=E108,VLOOKUP(E108,Languages!$A:$D,Summary!$C$7,TRUE),NA()),"")</f>
        <v>Avaintenhallintainfrastruktuuri (eli avainten luonti, säilytys, tuhoaminen, päivittäminen ja kumoaminen) on käytössä salausmenetelmien tukemiseksi.</v>
      </c>
      <c r="G108" s="1065">
        <v>69</v>
      </c>
      <c r="H108" s="802" t="s">
        <v>3773</v>
      </c>
      <c r="I108" s="802" t="s">
        <v>3603</v>
      </c>
      <c r="J108" s="1062">
        <f>_xlfn.IFNA(VLOOKUP(E108,Data!C:I,6,FALSE),"")</f>
        <v>0</v>
      </c>
      <c r="K108" s="1038" t="str">
        <f>_xlfn.IFNA(VLOOKUP($D108,Table26[],3,FALSE),"")</f>
        <v/>
      </c>
      <c r="L108" s="1038" t="str">
        <f>_xlfn.IFNA(VLOOKUP($D108,Table26[],4,FALSE),"")</f>
        <v/>
      </c>
      <c r="M108" s="1038" t="str">
        <f>_xlfn.IFNA(VLOOKUP($D108,Table26[],5,FALSE),"")</f>
        <v/>
      </c>
      <c r="N108" s="1038" t="str">
        <f>_xlfn.IFNA(VLOOKUP($D108,Table26[],6,FALSE),"")</f>
        <v/>
      </c>
      <c r="O108" s="1016"/>
      <c r="P108" s="251"/>
    </row>
    <row r="109" spans="1:16" ht="70.8" customHeight="1" thickBot="1" x14ac:dyDescent="0.3">
      <c r="A109" s="262"/>
      <c r="B109" s="1288"/>
      <c r="C109" s="965">
        <v>85</v>
      </c>
      <c r="D109" s="814">
        <f>_xlfn.IFNA(VLOOKUP(E109,Data!C:I,3,FALSE),"")</f>
        <v>2</v>
      </c>
      <c r="E109" s="1165" t="s">
        <v>332</v>
      </c>
      <c r="F109" s="803" t="str">
        <f>_xlfn.IFNA(IF(VLOOKUP(E109,Languages!$A:$D,1,TRUE)=E109,VLOOKUP(E109,Languages!$A:$D,Summary!$C$7,TRUE),NA()),"")</f>
        <v>Käytössä on suojausmekanismeja rajoittamaan tiedon varastamisen mahdollisuutta (esimerkiksi tiedon hävittämistä estävät työkalut).</v>
      </c>
      <c r="G109" s="1065">
        <v>69</v>
      </c>
      <c r="H109" s="802" t="s">
        <v>3773</v>
      </c>
      <c r="I109" s="802" t="s">
        <v>3603</v>
      </c>
      <c r="J109" s="1062">
        <f>_xlfn.IFNA(VLOOKUP(E109,Data!C:I,6,FALSE),"")</f>
        <v>0</v>
      </c>
      <c r="K109" s="1038" t="str">
        <f>_xlfn.IFNA(VLOOKUP($D109,Table26[],3,FALSE),"")</f>
        <v/>
      </c>
      <c r="L109" s="1038" t="str">
        <f>_xlfn.IFNA(VLOOKUP($D109,Table26[],4,FALSE),"")</f>
        <v/>
      </c>
      <c r="M109" s="1038" t="str">
        <f>_xlfn.IFNA(VLOOKUP($D109,Table26[],5,FALSE),"")</f>
        <v/>
      </c>
      <c r="N109" s="1038" t="str">
        <f>_xlfn.IFNA(VLOOKUP($D109,Table26[],6,FALSE),"")</f>
        <v/>
      </c>
      <c r="O109" s="1016"/>
      <c r="P109" s="251"/>
    </row>
    <row r="110" spans="1:16" ht="70.8" customHeight="1" thickBot="1" x14ac:dyDescent="0.3">
      <c r="A110" s="262"/>
      <c r="B110" s="1288"/>
      <c r="C110" s="965">
        <v>86</v>
      </c>
      <c r="D110" s="814">
        <f>_xlfn.IFNA(VLOOKUP(E110,Data!C:I,3,FALSE),"")</f>
        <v>3</v>
      </c>
      <c r="E110" s="1165" t="s">
        <v>333</v>
      </c>
      <c r="F110" s="803" t="str">
        <f>_xlfn.IFNA(IF(VLOOKUP(E110,Languages!$A:$D,1,TRUE)=E110,VLOOKUP(E110,Languages!$A:$D,Summary!$C$7,TRUE),NA()),"")</f>
        <v>Kyberarkkitehtuuriin kuuluu suojausmekanismeja (esimerkiksi laitteiden kovalevyjen salaus) tiedolle, joka on tallennettu laitteille, jotka saatetaan hukata tai varastaa.</v>
      </c>
      <c r="G110" s="1065">
        <v>69</v>
      </c>
      <c r="H110" s="802" t="s">
        <v>3773</v>
      </c>
      <c r="I110" s="802" t="s">
        <v>3603</v>
      </c>
      <c r="J110" s="1062">
        <f>_xlfn.IFNA(VLOOKUP(E110,Data!C:I,6,FALSE),"")</f>
        <v>0</v>
      </c>
      <c r="K110" s="1038" t="str">
        <f>_xlfn.IFNA(VLOOKUP($D110,Table26[],3,FALSE),"")</f>
        <v/>
      </c>
      <c r="L110" s="1038" t="str">
        <f>_xlfn.IFNA(VLOOKUP($D110,Table26[],4,FALSE),"")</f>
        <v/>
      </c>
      <c r="M110" s="1038" t="str">
        <f>_xlfn.IFNA(VLOOKUP($D110,Table26[],5,FALSE),"")</f>
        <v/>
      </c>
      <c r="N110" s="1038" t="str">
        <f>_xlfn.IFNA(VLOOKUP($D110,Table26[],6,FALSE),"")</f>
        <v/>
      </c>
      <c r="O110" s="1016"/>
      <c r="P110" s="251"/>
    </row>
    <row r="111" spans="1:16" ht="70.8" customHeight="1" thickBot="1" x14ac:dyDescent="0.3">
      <c r="A111" s="262"/>
      <c r="B111" s="1288"/>
      <c r="C111" s="965">
        <v>87</v>
      </c>
      <c r="D111" s="814">
        <f>_xlfn.IFNA(VLOOKUP(E111,Data!C:I,3,FALSE),"")</f>
        <v>3</v>
      </c>
      <c r="E111" s="1165" t="s">
        <v>975</v>
      </c>
      <c r="F111" s="803" t="str">
        <f>_xlfn.IFNA(IF(VLOOKUP(E111,Languages!$A:$D,1,TRUE)=E111,VLOOKUP(E111,Languages!$A:$D,Summary!$C$7,TRUE),NA()),"")</f>
        <v>Kyberarkkitehtuuri kattaa suojausmenetelmät sovellusten, laiteohjelmistojen (firmware) ja tiedon luvattomien muutosten varalle.</v>
      </c>
      <c r="G111" s="1064" t="s">
        <v>3681</v>
      </c>
      <c r="H111" s="802" t="s">
        <v>3869</v>
      </c>
      <c r="I111" s="802" t="s">
        <v>3604</v>
      </c>
      <c r="J111" s="1062">
        <f>_xlfn.IFNA(VLOOKUP(E111,Data!C:I,6,FALSE),"")</f>
        <v>0</v>
      </c>
      <c r="K111" s="1038" t="str">
        <f>_xlfn.IFNA(VLOOKUP($D111,Table26[],3,FALSE),"")</f>
        <v/>
      </c>
      <c r="L111" s="1038" t="str">
        <f>_xlfn.IFNA(VLOOKUP($D111,Table26[],4,FALSE),"")</f>
        <v/>
      </c>
      <c r="M111" s="1038" t="str">
        <f>_xlfn.IFNA(VLOOKUP($D111,Table26[],5,FALSE),"")</f>
        <v/>
      </c>
      <c r="N111" s="1038" t="str">
        <f>_xlfn.IFNA(VLOOKUP($D111,Table26[],6,FALSE),"")</f>
        <v/>
      </c>
      <c r="O111" s="1016"/>
      <c r="P111" s="251"/>
    </row>
    <row r="112" spans="1:16" ht="70.8" customHeight="1" thickBot="1" x14ac:dyDescent="0.3">
      <c r="A112" s="262"/>
      <c r="B112" s="1288"/>
      <c r="C112" s="965">
        <v>88</v>
      </c>
      <c r="D112" s="814">
        <f>_xlfn.IFNA(VLOOKUP(E112,Data!C:I,3,FALSE),"")</f>
        <v>2</v>
      </c>
      <c r="E112" s="1165" t="s">
        <v>976</v>
      </c>
      <c r="F112" s="803" t="str">
        <f>_xlfn.IFNA(IF(VLOOKUP(E112,Languages!$A:$D,1,TRUE)=E112,VLOOKUP(E112,Languages!$A:$D,Summary!$C$7,TRUE),NA()),"")</f>
        <v>ARCHITECTURE-osion toimintaa varten on määritetty dokumentoidut toimintatavat, joita noudatetaan ja päivitetään säännöllisesti.</v>
      </c>
      <c r="G112" s="1064" t="s">
        <v>1627</v>
      </c>
      <c r="H112" s="802"/>
      <c r="I112" s="802" t="s">
        <v>1627</v>
      </c>
      <c r="J112" s="1062">
        <f>_xlfn.IFNA(VLOOKUP(E112,Data!C:I,6,FALSE),"")</f>
        <v>0</v>
      </c>
      <c r="K112" s="1038" t="str">
        <f>_xlfn.IFNA(VLOOKUP($D112,Table26[],3,FALSE),"")</f>
        <v/>
      </c>
      <c r="L112" s="1038" t="str">
        <f>_xlfn.IFNA(VLOOKUP($D112,Table26[],4,FALSE),"")</f>
        <v/>
      </c>
      <c r="M112" s="1038" t="str">
        <f>_xlfn.IFNA(VLOOKUP($D112,Table26[],5,FALSE),"")</f>
        <v/>
      </c>
      <c r="N112" s="1038" t="str">
        <f>_xlfn.IFNA(VLOOKUP($D112,Table26[],6,FALSE),"")</f>
        <v/>
      </c>
      <c r="O112" s="1016"/>
      <c r="P112" s="251"/>
    </row>
    <row r="113" spans="1:16" ht="70.8" customHeight="1" thickBot="1" x14ac:dyDescent="0.3">
      <c r="A113" s="262"/>
      <c r="B113" s="1288"/>
      <c r="C113" s="965">
        <v>89</v>
      </c>
      <c r="D113" s="814">
        <f>_xlfn.IFNA(VLOOKUP(E113,Data!C:I,3,FALSE),"")</f>
        <v>2</v>
      </c>
      <c r="E113" s="1165" t="s">
        <v>977</v>
      </c>
      <c r="F113" s="803" t="str">
        <f>_xlfn.IFNA(IF(VLOOKUP(E113,Languages!$A:$D,1,TRUE)=E113,VLOOKUP(E113,Languages!$A:$D,Summary!$C$7,TRUE),NA()),"")</f>
        <v>ARCHITECTURE-osion toimintaa varten on tarjolla riittävät resurssit (henkilöstö, rahoitus ja työkalut).</v>
      </c>
      <c r="G113" s="1064" t="s">
        <v>1627</v>
      </c>
      <c r="H113" s="802"/>
      <c r="I113" s="802" t="s">
        <v>1627</v>
      </c>
      <c r="J113" s="1062">
        <f>_xlfn.IFNA(VLOOKUP(E113,Data!C:I,6,FALSE),"")</f>
        <v>0</v>
      </c>
      <c r="K113" s="1038" t="str">
        <f>_xlfn.IFNA(VLOOKUP($D113,Table26[],3,FALSE),"")</f>
        <v/>
      </c>
      <c r="L113" s="1038" t="str">
        <f>_xlfn.IFNA(VLOOKUP($D113,Table26[],4,FALSE),"")</f>
        <v/>
      </c>
      <c r="M113" s="1038" t="str">
        <f>_xlfn.IFNA(VLOOKUP($D113,Table26[],5,FALSE),"")</f>
        <v/>
      </c>
      <c r="N113" s="1038" t="str">
        <f>_xlfn.IFNA(VLOOKUP($D113,Table26[],6,FALSE),"")</f>
        <v/>
      </c>
      <c r="O113" s="1016"/>
      <c r="P113" s="251"/>
    </row>
    <row r="114" spans="1:16" ht="70.8" customHeight="1" thickBot="1" x14ac:dyDescent="0.3">
      <c r="A114" s="262"/>
      <c r="B114" s="1288"/>
      <c r="C114" s="965">
        <v>90</v>
      </c>
      <c r="D114" s="814">
        <f>_xlfn.IFNA(VLOOKUP(E114,Data!C:I,3,FALSE),"")</f>
        <v>3</v>
      </c>
      <c r="E114" s="1165" t="s">
        <v>978</v>
      </c>
      <c r="F114" s="803" t="str">
        <f>_xlfn.IFNA(IF(VLOOKUP(E114,Languages!$A:$D,1,TRUE)=E114,VLOOKUP(E114,Languages!$A:$D,Summary!$C$7,TRUE),NA()),"")</f>
        <v>ARCHITECTURE-osion toimintaa ohjataan vaatimuksilla, jotka on asetettu organisaation johtotason politiikassa (tai vastaavassa ohjeistuksessa).</v>
      </c>
      <c r="G114" s="1064" t="s">
        <v>1627</v>
      </c>
      <c r="H114" s="802"/>
      <c r="I114" s="802" t="s">
        <v>1627</v>
      </c>
      <c r="J114" s="1062">
        <f>_xlfn.IFNA(VLOOKUP(E114,Data!C:I,6,FALSE),"")</f>
        <v>0</v>
      </c>
      <c r="K114" s="1038" t="str">
        <f>_xlfn.IFNA(VLOOKUP($D114,Table26[],3,FALSE),"")</f>
        <v/>
      </c>
      <c r="L114" s="1038" t="str">
        <f>_xlfn.IFNA(VLOOKUP($D114,Table26[],4,FALSE),"")</f>
        <v/>
      </c>
      <c r="M114" s="1038" t="str">
        <f>_xlfn.IFNA(VLOOKUP($D114,Table26[],5,FALSE),"")</f>
        <v/>
      </c>
      <c r="N114" s="1038" t="str">
        <f>_xlfn.IFNA(VLOOKUP($D114,Table26[],6,FALSE),"")</f>
        <v/>
      </c>
      <c r="O114" s="1016"/>
      <c r="P114" s="251"/>
    </row>
    <row r="115" spans="1:16" ht="70.8" customHeight="1" thickBot="1" x14ac:dyDescent="0.3">
      <c r="A115" s="262"/>
      <c r="B115" s="1288"/>
      <c r="C115" s="965">
        <v>91</v>
      </c>
      <c r="D115" s="814">
        <f>_xlfn.IFNA(VLOOKUP(E115,Data!C:I,3,FALSE),"")</f>
        <v>3</v>
      </c>
      <c r="E115" s="1165" t="s">
        <v>979</v>
      </c>
      <c r="F115" s="803" t="str">
        <f>_xlfn.IFNA(IF(VLOOKUP(E115,Languages!$A:$D,1,TRUE)=E115,VLOOKUP(E115,Languages!$A:$D,Summary!$C$7,TRUE),NA()),"")</f>
        <v>ARCHITECTURE-osion toiminnan suorittamiseen tarvittavat vastuut, tilivelvollisuudet ja valtuutukset on jalkautettu soveltuville työntekijöille.</v>
      </c>
      <c r="G115" s="1064" t="s">
        <v>1627</v>
      </c>
      <c r="H115" s="802"/>
      <c r="I115" s="802" t="s">
        <v>1627</v>
      </c>
      <c r="J115" s="1062">
        <f>_xlfn.IFNA(VLOOKUP(E115,Data!C:I,6,FALSE),"")</f>
        <v>0</v>
      </c>
      <c r="K115" s="1038" t="str">
        <f>_xlfn.IFNA(VLOOKUP($D115,Table26[],3,FALSE),"")</f>
        <v/>
      </c>
      <c r="L115" s="1038" t="str">
        <f>_xlfn.IFNA(VLOOKUP($D115,Table26[],4,FALSE),"")</f>
        <v/>
      </c>
      <c r="M115" s="1038" t="str">
        <f>_xlfn.IFNA(VLOOKUP($D115,Table26[],5,FALSE),"")</f>
        <v/>
      </c>
      <c r="N115" s="1038" t="str">
        <f>_xlfn.IFNA(VLOOKUP($D115,Table26[],6,FALSE),"")</f>
        <v/>
      </c>
      <c r="O115" s="1016"/>
      <c r="P115" s="251"/>
    </row>
    <row r="116" spans="1:16" ht="70.8" customHeight="1" thickBot="1" x14ac:dyDescent="0.3">
      <c r="A116" s="262"/>
      <c r="B116" s="1288"/>
      <c r="C116" s="965">
        <v>92</v>
      </c>
      <c r="D116" s="814">
        <f>_xlfn.IFNA(VLOOKUP(E116,Data!C:I,3,FALSE),"")</f>
        <v>3</v>
      </c>
      <c r="E116" s="1165" t="s">
        <v>980</v>
      </c>
      <c r="F116" s="803" t="str">
        <f>_xlfn.IFNA(IF(VLOOKUP(E116,Languages!$A:$D,1,TRUE)=E116,VLOOKUP(E116,Languages!$A:$D,Summary!$C$7,TRUE),NA()),"")</f>
        <v>ARCHITECTURE-osion toimintaa suorittavilla työntekijöillä on riittävät tiedot ja taidot tehtäviensä suorittamiseen.</v>
      </c>
      <c r="G116" s="1064" t="s">
        <v>1627</v>
      </c>
      <c r="H116" s="802"/>
      <c r="I116" s="802" t="s">
        <v>1627</v>
      </c>
      <c r="J116" s="1062">
        <f>_xlfn.IFNA(VLOOKUP(E116,Data!C:I,6,FALSE),"")</f>
        <v>0</v>
      </c>
      <c r="K116" s="1038" t="str">
        <f>_xlfn.IFNA(VLOOKUP($D116,Table26[],3,FALSE),"")</f>
        <v/>
      </c>
      <c r="L116" s="1038" t="str">
        <f>_xlfn.IFNA(VLOOKUP($D116,Table26[],4,FALSE),"")</f>
        <v/>
      </c>
      <c r="M116" s="1038" t="str">
        <f>_xlfn.IFNA(VLOOKUP($D116,Table26[],5,FALSE),"")</f>
        <v/>
      </c>
      <c r="N116" s="1038" t="str">
        <f>_xlfn.IFNA(VLOOKUP($D116,Table26[],6,FALSE),"")</f>
        <v/>
      </c>
      <c r="O116" s="1016"/>
      <c r="P116" s="251"/>
    </row>
    <row r="117" spans="1:16" ht="70.8" customHeight="1" thickBot="1" x14ac:dyDescent="0.3">
      <c r="A117" s="262"/>
      <c r="B117" s="1288"/>
      <c r="C117" s="965">
        <v>93</v>
      </c>
      <c r="D117" s="814">
        <f>_xlfn.IFNA(VLOOKUP(E117,Data!C:I,3,FALSE),"")</f>
        <v>3</v>
      </c>
      <c r="E117" s="1165" t="s">
        <v>981</v>
      </c>
      <c r="F117" s="803" t="str">
        <f>_xlfn.IFNA(IF(VLOOKUP(E117,Languages!$A:$D,1,TRUE)=E117,VLOOKUP(E117,Languages!$A:$D,Summary!$C$7,TRUE),NA()),"")</f>
        <v>ARCHITECTURE-osion toiminnan vaikuttavuutta arvioidaan ja seurataan.</v>
      </c>
      <c r="G117" s="1064" t="s">
        <v>1627</v>
      </c>
      <c r="H117" s="802"/>
      <c r="I117" s="802" t="s">
        <v>1627</v>
      </c>
      <c r="J117" s="1062">
        <f>_xlfn.IFNA(VLOOKUP(E117,Data!C:I,6,FALSE),"")</f>
        <v>0</v>
      </c>
      <c r="K117" s="1038" t="str">
        <f>_xlfn.IFNA(VLOOKUP($D117,Table26[],3,FALSE),"")</f>
        <v/>
      </c>
      <c r="L117" s="1038" t="str">
        <f>_xlfn.IFNA(VLOOKUP($D117,Table26[],4,FALSE),"")</f>
        <v/>
      </c>
      <c r="M117" s="1038" t="str">
        <f>_xlfn.IFNA(VLOOKUP($D117,Table26[],5,FALSE),"")</f>
        <v/>
      </c>
      <c r="N117" s="1038" t="str">
        <f>_xlfn.IFNA(VLOOKUP($D117,Table26[],6,FALSE),"")</f>
        <v/>
      </c>
      <c r="O117" s="1016"/>
      <c r="P117" s="251"/>
    </row>
    <row r="118" spans="1:16" ht="70.8" customHeight="1" thickBot="1" x14ac:dyDescent="0.3">
      <c r="A118" s="262"/>
      <c r="B118" s="1288"/>
      <c r="C118" s="965">
        <v>94</v>
      </c>
      <c r="D118" s="814">
        <f>_xlfn.IFNA(VLOOKUP(E118,Data!C:I,3,FALSE),"")</f>
        <v>1</v>
      </c>
      <c r="E118" s="1165" t="s">
        <v>84</v>
      </c>
      <c r="F118" s="803" t="str">
        <f>_xlfn.IFNA(IF(VLOOKUP(E118,Languages!$A:$D,1,TRUE)=E118,VLOOKUP(E118,Languages!$A:$D,Summary!$C$7,TRUE),NA()),"")</f>
        <v>Toiminnon kannalta tärkeistä IT- ja OT-laitteista ja ohjelmistoista on olemassa rekisteri. (Huomioi myös mahdollisten OT-ympäristöjen laitteet ja ohjelmistot). Tasolla 1 rekisterin ylläpidon ei tarvitse olla systemaattista ja säännöllistä.</v>
      </c>
      <c r="G118" s="1065">
        <v>1</v>
      </c>
      <c r="H118" s="802" t="s">
        <v>3707</v>
      </c>
      <c r="I118" s="802" t="s">
        <v>3605</v>
      </c>
      <c r="J118" s="1062">
        <f>_xlfn.IFNA(VLOOKUP(E118,Data!C:I,6,FALSE),"")</f>
        <v>0</v>
      </c>
      <c r="K118" s="1038" t="str">
        <f>_xlfn.IFNA(VLOOKUP($D118,Table26[],3,FALSE),"")</f>
        <v/>
      </c>
      <c r="L118" s="1038" t="str">
        <f>_xlfn.IFNA(VLOOKUP($D118,Table26[],4,FALSE),"")</f>
        <v/>
      </c>
      <c r="M118" s="1038" t="str">
        <f>_xlfn.IFNA(VLOOKUP($D118,Table26[],5,FALSE),"")</f>
        <v/>
      </c>
      <c r="N118" s="1038" t="str">
        <f>_xlfn.IFNA(VLOOKUP($D118,Table26[],6,FALSE),"")</f>
        <v/>
      </c>
      <c r="O118" s="1016"/>
      <c r="P118" s="251"/>
    </row>
    <row r="119" spans="1:16" ht="70.8" customHeight="1" thickBot="1" x14ac:dyDescent="0.3">
      <c r="A119" s="262"/>
      <c r="B119" s="1288"/>
      <c r="C119" s="965">
        <v>95</v>
      </c>
      <c r="D119" s="814">
        <f>_xlfn.IFNA(VLOOKUP(E119,Data!C:I,3,FALSE),"")</f>
        <v>2</v>
      </c>
      <c r="E119" s="1165" t="s">
        <v>86</v>
      </c>
      <c r="F119" s="803" t="str">
        <f>_xlfn.IFNA(IF(VLOOKUP(E119,Languages!$A:$D,1,TRUE)=E119,VLOOKUP(E119,Languages!$A:$D,Summary!$C$7,TRUE),NA()),"")</f>
        <v>Rekisteriin on kirjattu sellaiset toimintoon kuuluvat laitteet ja ohjelmistot, joita voitaisiin käyttää hyökkääjän tavoitteen saavuttamiseen.</v>
      </c>
      <c r="G119" s="1065">
        <v>1</v>
      </c>
      <c r="H119" s="802" t="s">
        <v>3707</v>
      </c>
      <c r="I119" s="802" t="s">
        <v>3605</v>
      </c>
      <c r="J119" s="1062">
        <f>_xlfn.IFNA(VLOOKUP(E119,Data!C:I,6,FALSE),"")</f>
        <v>0</v>
      </c>
      <c r="K119" s="1038" t="str">
        <f>_xlfn.IFNA(VLOOKUP($D119,Table26[],3,FALSE),"")</f>
        <v/>
      </c>
      <c r="L119" s="1038" t="str">
        <f>_xlfn.IFNA(VLOOKUP($D119,Table26[],4,FALSE),"")</f>
        <v/>
      </c>
      <c r="M119" s="1038" t="str">
        <f>_xlfn.IFNA(VLOOKUP($D119,Table26[],5,FALSE),"")</f>
        <v/>
      </c>
      <c r="N119" s="1038" t="str">
        <f>_xlfn.IFNA(VLOOKUP($D119,Table26[],6,FALSE),"")</f>
        <v/>
      </c>
      <c r="O119" s="1016"/>
      <c r="P119" s="251"/>
    </row>
    <row r="120" spans="1:16" ht="70.8" customHeight="1" thickBot="1" x14ac:dyDescent="0.3">
      <c r="A120" s="262"/>
      <c r="B120" s="1288"/>
      <c r="C120" s="965">
        <v>96</v>
      </c>
      <c r="D120" s="814">
        <f>_xlfn.IFNA(VLOOKUP(E120,Data!C:I,3,FALSE),"")</f>
        <v>2</v>
      </c>
      <c r="E120" s="1165" t="s">
        <v>87</v>
      </c>
      <c r="F120" s="803" t="str">
        <f>_xlfn.IFNA(IF(VLOOKUP(E120,Languages!$A:$D,1,TRUE)=E120,VLOOKUP(E120,Languages!$A:$D,Summary!$C$7,TRUE),NA()),"")</f>
        <v>Rekisteriin kirjatut laitteet ja ohjelmistot on priorisoitu noudattaen määriteltyjä priorisointikriteerejä, joihin kuuluu arviointi laitteen tai ohjelmiston tärkeydestä toiminnolle.</v>
      </c>
      <c r="G120" s="1065">
        <v>2</v>
      </c>
      <c r="H120" s="802" t="s">
        <v>3750</v>
      </c>
      <c r="I120" s="802" t="s">
        <v>3606</v>
      </c>
      <c r="J120" s="1062">
        <f>_xlfn.IFNA(VLOOKUP(E120,Data!C:I,6,FALSE),"")</f>
        <v>0</v>
      </c>
      <c r="K120" s="1038" t="str">
        <f>_xlfn.IFNA(VLOOKUP($D120,Table26[],3,FALSE),"")</f>
        <v/>
      </c>
      <c r="L120" s="1038" t="str">
        <f>_xlfn.IFNA(VLOOKUP($D120,Table26[],4,FALSE),"")</f>
        <v/>
      </c>
      <c r="M120" s="1038" t="str">
        <f>_xlfn.IFNA(VLOOKUP($D120,Table26[],5,FALSE),"")</f>
        <v/>
      </c>
      <c r="N120" s="1038" t="str">
        <f>_xlfn.IFNA(VLOOKUP($D120,Table26[],6,FALSE),"")</f>
        <v/>
      </c>
      <c r="O120" s="1016"/>
      <c r="P120" s="251"/>
    </row>
    <row r="121" spans="1:16" ht="70.8" customHeight="1" thickBot="1" x14ac:dyDescent="0.3">
      <c r="A121" s="262"/>
      <c r="B121" s="1288"/>
      <c r="C121" s="965">
        <v>97</v>
      </c>
      <c r="D121" s="814">
        <f>_xlfn.IFNA(VLOOKUP(E121,Data!C:I,3,FALSE),"")</f>
        <v>2</v>
      </c>
      <c r="E121" s="1165" t="s">
        <v>89</v>
      </c>
      <c r="F121" s="803" t="str">
        <f>_xlfn.IFNA(IF(VLOOKUP(E121,Languages!$A:$D,1,TRUE)=E121,VLOOKUP(E121,Languages!$A:$D,Summary!$C$7,TRUE),NA()),"")</f>
        <v>Priorisointikriteereissä huomioidaan lisäksi missä laajuudessa hyökkääjä voisi käyttää laitetta tai ohjelmistoa [ks. ASSET-1b] tavoitteensa saavuttamiseen (tietomurto, toiminnan häiriö jne.).</v>
      </c>
      <c r="G121" s="1065">
        <v>2</v>
      </c>
      <c r="H121" s="802" t="s">
        <v>3750</v>
      </c>
      <c r="I121" s="802" t="s">
        <v>3606</v>
      </c>
      <c r="J121" s="1062">
        <f>_xlfn.IFNA(VLOOKUP(E121,Data!C:I,6,FALSE),"")</f>
        <v>0</v>
      </c>
      <c r="K121" s="1038" t="str">
        <f>_xlfn.IFNA(VLOOKUP($D121,Table26[],3,FALSE),"")</f>
        <v/>
      </c>
      <c r="L121" s="1038" t="str">
        <f>_xlfn.IFNA(VLOOKUP($D121,Table26[],4,FALSE),"")</f>
        <v/>
      </c>
      <c r="M121" s="1038" t="str">
        <f>_xlfn.IFNA(VLOOKUP($D121,Table26[],5,FALSE),"")</f>
        <v/>
      </c>
      <c r="N121" s="1038" t="str">
        <f>_xlfn.IFNA(VLOOKUP($D121,Table26[],6,FALSE),"")</f>
        <v/>
      </c>
      <c r="O121" s="1016"/>
      <c r="P121" s="251"/>
    </row>
    <row r="122" spans="1:16" ht="70.8" customHeight="1" thickBot="1" x14ac:dyDescent="0.3">
      <c r="A122" s="262"/>
      <c r="B122" s="1288"/>
      <c r="C122" s="965">
        <v>98</v>
      </c>
      <c r="D122" s="814">
        <f>_xlfn.IFNA(VLOOKUP(E122,Data!C:I,3,FALSE),"")</f>
        <v>2</v>
      </c>
      <c r="E122" s="1165" t="s">
        <v>91</v>
      </c>
      <c r="F122" s="803" t="str">
        <f>_xlfn.IFNA(IF(VLOOKUP(E122,Languages!$A:$D,1,TRUE)=E122,VLOOKUP(E122,Languages!$A:$D,Summary!$C$7,TRUE),NA()),"")</f>
        <v>Rekisteriin on kirjattu laitteista ja ohjelmistoista sellaisia ominaisuuksia, jotka tukevat organisaation kybertoimintaa (esimerkiksi laitteen tai ohjelmiston sijainti, prioriteetti, käyttöjärjestelmä tai firmware-versio).</v>
      </c>
      <c r="G122" s="1064" t="s">
        <v>1627</v>
      </c>
      <c r="H122" s="802"/>
      <c r="I122" s="802" t="s">
        <v>1627</v>
      </c>
      <c r="J122" s="1062">
        <f>_xlfn.IFNA(VLOOKUP(E122,Data!C:I,6,FALSE),"")</f>
        <v>0</v>
      </c>
      <c r="K122" s="1038" t="str">
        <f>_xlfn.IFNA(VLOOKUP($D122,Table26[],3,FALSE),"")</f>
        <v/>
      </c>
      <c r="L122" s="1038" t="str">
        <f>_xlfn.IFNA(VLOOKUP($D122,Table26[],4,FALSE),"")</f>
        <v/>
      </c>
      <c r="M122" s="1038" t="str">
        <f>_xlfn.IFNA(VLOOKUP($D122,Table26[],5,FALSE),"")</f>
        <v/>
      </c>
      <c r="N122" s="1038" t="str">
        <f>_xlfn.IFNA(VLOOKUP($D122,Table26[],6,FALSE),"")</f>
        <v/>
      </c>
      <c r="O122" s="1016"/>
      <c r="P122" s="251"/>
    </row>
    <row r="123" spans="1:16" ht="70.8" customHeight="1" thickBot="1" x14ac:dyDescent="0.3">
      <c r="A123" s="262"/>
      <c r="B123" s="1288"/>
      <c r="C123" s="965">
        <v>99</v>
      </c>
      <c r="D123" s="814">
        <f>_xlfn.IFNA(VLOOKUP(E123,Data!C:I,3,FALSE),"")</f>
        <v>3</v>
      </c>
      <c r="E123" s="1165" t="s">
        <v>93</v>
      </c>
      <c r="F123" s="803" t="str">
        <f>_xlfn.IFNA(IF(VLOOKUP(E123,Languages!$A:$D,1,TRUE)=E123,VLOOKUP(E123,Languages!$A:$D,Summary!$C$7,TRUE),NA()),"")</f>
        <v>Rekisteri (IT ja OT) on täydellinen (eli rekisteri kattaa kaikki toiminnon pyörittämiseen tarvittavat laitteet, ohjelmistot ja tietovarannot).</v>
      </c>
      <c r="G123" s="1065">
        <v>1</v>
      </c>
      <c r="H123" s="802" t="s">
        <v>3707</v>
      </c>
      <c r="I123" s="802" t="s">
        <v>3605</v>
      </c>
      <c r="J123" s="1062">
        <f>_xlfn.IFNA(VLOOKUP(E123,Data!C:I,6,FALSE),"")</f>
        <v>0</v>
      </c>
      <c r="K123" s="1038" t="str">
        <f>_xlfn.IFNA(VLOOKUP($D123,Table26[],3,FALSE),"")</f>
        <v/>
      </c>
      <c r="L123" s="1038" t="str">
        <f>_xlfn.IFNA(VLOOKUP($D123,Table26[],4,FALSE),"")</f>
        <v/>
      </c>
      <c r="M123" s="1038" t="str">
        <f>_xlfn.IFNA(VLOOKUP($D123,Table26[],5,FALSE),"")</f>
        <v/>
      </c>
      <c r="N123" s="1038" t="str">
        <f>_xlfn.IFNA(VLOOKUP($D123,Table26[],6,FALSE),"")</f>
        <v/>
      </c>
      <c r="O123" s="1016"/>
      <c r="P123" s="251"/>
    </row>
    <row r="124" spans="1:16" ht="70.8" customHeight="1" thickBot="1" x14ac:dyDescent="0.3">
      <c r="A124" s="262"/>
      <c r="B124" s="1288"/>
      <c r="C124" s="965">
        <v>100</v>
      </c>
      <c r="D124" s="814">
        <f>_xlfn.IFNA(VLOOKUP(E124,Data!C:I,3,FALSE),"")</f>
        <v>3</v>
      </c>
      <c r="E124" s="1165" t="s">
        <v>906</v>
      </c>
      <c r="F124" s="803" t="str">
        <f>_xlfn.IFNA(IF(VLOOKUP(E124,Languages!$A:$D,1,TRUE)=E124,VLOOKUP(E124,Languages!$A:$D,Summary!$C$7,TRUE),NA()),"")</f>
        <v>Rekisteri on ajan tasalla (eli rekisteriä päivitetään aika ajoin ja määriteltyjen tilanteiden kuten järjestelmämuutosten yhteydessä).</v>
      </c>
      <c r="G124" s="1065">
        <v>1</v>
      </c>
      <c r="H124" s="802" t="s">
        <v>3707</v>
      </c>
      <c r="I124" s="802" t="s">
        <v>3605</v>
      </c>
      <c r="J124" s="1062">
        <f>_xlfn.IFNA(VLOOKUP(E124,Data!C:I,6,FALSE),"")</f>
        <v>0</v>
      </c>
      <c r="K124" s="1038" t="str">
        <f>_xlfn.IFNA(VLOOKUP($D124,Table26[],3,FALSE),"")</f>
        <v/>
      </c>
      <c r="L124" s="1038" t="str">
        <f>_xlfn.IFNA(VLOOKUP($D124,Table26[],4,FALSE),"")</f>
        <v/>
      </c>
      <c r="M124" s="1038" t="str">
        <f>_xlfn.IFNA(VLOOKUP($D124,Table26[],5,FALSE),"")</f>
        <v/>
      </c>
      <c r="N124" s="1038" t="str">
        <f>_xlfn.IFNA(VLOOKUP($D124,Table26[],6,FALSE),"")</f>
        <v/>
      </c>
      <c r="O124" s="1016"/>
      <c r="P124" s="251"/>
    </row>
    <row r="125" spans="1:16" ht="70.8" customHeight="1" thickBot="1" x14ac:dyDescent="0.3">
      <c r="A125" s="262"/>
      <c r="B125" s="1288"/>
      <c r="C125" s="965">
        <v>101</v>
      </c>
      <c r="D125" s="814">
        <f>_xlfn.IFNA(VLOOKUP(E125,Data!C:I,3,FALSE),"")</f>
        <v>3</v>
      </c>
      <c r="E125" s="1165" t="s">
        <v>907</v>
      </c>
      <c r="F125" s="803" t="str">
        <f>_xlfn.IFNA(IF(VLOOKUP(E125,Languages!$A:$D,1,TRUE)=E125,VLOOKUP(E125,Languages!$A:$D,Summary!$C$7,TRUE),NA()),"")</f>
        <v>Kaikki tiedot on tuhottu tai poistettu laitteista ennen käyttöönottoa uudessa kohteessa ja ennen käytöstä poistamista.</v>
      </c>
      <c r="G125" s="1064" t="s">
        <v>1627</v>
      </c>
      <c r="H125" s="802"/>
      <c r="I125" s="802" t="s">
        <v>1627</v>
      </c>
      <c r="J125" s="1062">
        <f>_xlfn.IFNA(VLOOKUP(E125,Data!C:I,6,FALSE),"")</f>
        <v>0</v>
      </c>
      <c r="K125" s="1038" t="str">
        <f>_xlfn.IFNA(VLOOKUP($D125,Table26[],3,FALSE),"")</f>
        <v/>
      </c>
      <c r="L125" s="1038" t="str">
        <f>_xlfn.IFNA(VLOOKUP($D125,Table26[],4,FALSE),"")</f>
        <v/>
      </c>
      <c r="M125" s="1038" t="str">
        <f>_xlfn.IFNA(VLOOKUP($D125,Table26[],5,FALSE),"")</f>
        <v/>
      </c>
      <c r="N125" s="1038" t="str">
        <f>_xlfn.IFNA(VLOOKUP($D125,Table26[],6,FALSE),"")</f>
        <v/>
      </c>
      <c r="O125" s="1016"/>
      <c r="P125" s="251"/>
    </row>
    <row r="126" spans="1:16" ht="70.8" customHeight="1" thickBot="1" x14ac:dyDescent="0.3">
      <c r="A126" s="262"/>
      <c r="B126" s="1288"/>
      <c r="C126" s="965">
        <v>102</v>
      </c>
      <c r="D126" s="814">
        <f>_xlfn.IFNA(VLOOKUP(E126,Data!C:I,3,FALSE),"")</f>
        <v>1</v>
      </c>
      <c r="E126" s="1165" t="s">
        <v>95</v>
      </c>
      <c r="F126" s="803" t="str">
        <f>_xlfn.IFNA(IF(VLOOKUP(E126,Languages!$A:$D,1,TRUE)=E126,VLOOKUP(E126,Languages!$A:$D,Summary!$C$7,TRUE),NA()),"")</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G126" s="1065">
        <v>3</v>
      </c>
      <c r="H126" s="802" t="s">
        <v>3218</v>
      </c>
      <c r="I126" s="802" t="s">
        <v>3607</v>
      </c>
      <c r="J126" s="1062">
        <f>_xlfn.IFNA(VLOOKUP(E126,Data!C:I,6,FALSE),"")</f>
        <v>0</v>
      </c>
      <c r="K126" s="1038" t="str">
        <f>_xlfn.IFNA(VLOOKUP($D126,Table26[],3,FALSE),"")</f>
        <v/>
      </c>
      <c r="L126" s="1038" t="str">
        <f>_xlfn.IFNA(VLOOKUP($D126,Table26[],4,FALSE),"")</f>
        <v/>
      </c>
      <c r="M126" s="1038" t="str">
        <f>_xlfn.IFNA(VLOOKUP($D126,Table26[],5,FALSE),"")</f>
        <v/>
      </c>
      <c r="N126" s="1038" t="str">
        <f>_xlfn.IFNA(VLOOKUP($D126,Table26[],6,FALSE),"")</f>
        <v/>
      </c>
      <c r="O126" s="1016"/>
      <c r="P126" s="251"/>
    </row>
    <row r="127" spans="1:16" ht="70.8" customHeight="1" thickBot="1" x14ac:dyDescent="0.3">
      <c r="A127" s="262"/>
      <c r="B127" s="1288"/>
      <c r="C127" s="965">
        <v>103</v>
      </c>
      <c r="D127" s="814">
        <f>_xlfn.IFNA(VLOOKUP(E127,Data!C:I,3,FALSE),"")</f>
        <v>2</v>
      </c>
      <c r="E127" s="1165" t="s">
        <v>96</v>
      </c>
      <c r="F127" s="803" t="str">
        <f>_xlfn.IFNA(IF(VLOOKUP(E127,Languages!$A:$D,1,TRUE)=E127,VLOOKUP(E127,Languages!$A:$D,Summary!$C$7,TRUE),NA()),"")</f>
        <v>Rekisteriin on kirjattu sellaiset toimintoon kuuluvat tietovarannot, joita voitaisiin käyttää hyökkääjän tavoitteen saavuttamiseen.</v>
      </c>
      <c r="G127" s="1065">
        <v>3</v>
      </c>
      <c r="H127" s="802" t="s">
        <v>3218</v>
      </c>
      <c r="I127" s="802" t="s">
        <v>3607</v>
      </c>
      <c r="J127" s="1062">
        <f>_xlfn.IFNA(VLOOKUP(E127,Data!C:I,6,FALSE),"")</f>
        <v>0</v>
      </c>
      <c r="K127" s="1038" t="str">
        <f>_xlfn.IFNA(VLOOKUP($D127,Table26[],3,FALSE),"")</f>
        <v/>
      </c>
      <c r="L127" s="1038" t="str">
        <f>_xlfn.IFNA(VLOOKUP($D127,Table26[],4,FALSE),"")</f>
        <v/>
      </c>
      <c r="M127" s="1038" t="str">
        <f>_xlfn.IFNA(VLOOKUP($D127,Table26[],5,FALSE),"")</f>
        <v/>
      </c>
      <c r="N127" s="1038" t="str">
        <f>_xlfn.IFNA(VLOOKUP($D127,Table26[],6,FALSE),"")</f>
        <v/>
      </c>
      <c r="O127" s="1016"/>
      <c r="P127" s="251"/>
    </row>
    <row r="128" spans="1:16" ht="70.8" customHeight="1" thickBot="1" x14ac:dyDescent="0.3">
      <c r="A128" s="262"/>
      <c r="B128" s="1288"/>
      <c r="C128" s="965">
        <v>104</v>
      </c>
      <c r="D128" s="814">
        <f>_xlfn.IFNA(VLOOKUP(E128,Data!C:I,3,FALSE),"")</f>
        <v>2</v>
      </c>
      <c r="E128" s="1165" t="s">
        <v>97</v>
      </c>
      <c r="F128" s="803" t="str">
        <f>_xlfn.IFNA(IF(VLOOKUP(E128,Languages!$A:$D,1,TRUE)=E128,VLOOKUP(E128,Languages!$A:$D,Summary!$C$7,TRUE),NA()),"")</f>
        <v>Rekisteriin kirjatut tietovarannot on priorisoitu noudattaen määriteltyjä priorisointikriteerejä, joihin kuuluu arviointi tietovarannon tärkeydestä toiminnolle.</v>
      </c>
      <c r="G128" s="1065">
        <v>4</v>
      </c>
      <c r="H128" s="802" t="s">
        <v>3735</v>
      </c>
      <c r="I128" s="802" t="s">
        <v>3608</v>
      </c>
      <c r="J128" s="1062">
        <f>_xlfn.IFNA(VLOOKUP(E128,Data!C:I,6,FALSE),"")</f>
        <v>0</v>
      </c>
      <c r="K128" s="1038" t="str">
        <f>_xlfn.IFNA(VLOOKUP($D128,Table26[],3,FALSE),"")</f>
        <v/>
      </c>
      <c r="L128" s="1038" t="str">
        <f>_xlfn.IFNA(VLOOKUP($D128,Table26[],4,FALSE),"")</f>
        <v/>
      </c>
      <c r="M128" s="1038" t="str">
        <f>_xlfn.IFNA(VLOOKUP($D128,Table26[],5,FALSE),"")</f>
        <v/>
      </c>
      <c r="N128" s="1038" t="str">
        <f>_xlfn.IFNA(VLOOKUP($D128,Table26[],6,FALSE),"")</f>
        <v/>
      </c>
      <c r="O128" s="1016"/>
      <c r="P128" s="251"/>
    </row>
    <row r="129" spans="1:16" ht="70.8" customHeight="1" thickBot="1" x14ac:dyDescent="0.3">
      <c r="A129" s="262"/>
      <c r="B129" s="1288"/>
      <c r="C129" s="965">
        <v>105</v>
      </c>
      <c r="D129" s="814">
        <f>_xlfn.IFNA(VLOOKUP(E129,Data!C:I,3,FALSE),"")</f>
        <v>2</v>
      </c>
      <c r="E129" s="1165" t="s">
        <v>98</v>
      </c>
      <c r="F129" s="803" t="str">
        <f>_xlfn.IFNA(IF(VLOOKUP(E129,Languages!$A:$D,1,TRUE)=E129,VLOOKUP(E129,Languages!$A:$D,Summary!$C$7,TRUE),NA()),"")</f>
        <v xml:space="preserve">Luokittelukriteereissä huomioidaan missä laajuudessa hyökkääjä voisi käyttää tietovarantoa tavoitteensa (tietovuoto, toiminnan keskeytys jne) saavuttamiseen. </v>
      </c>
      <c r="G129" s="1065">
        <v>4</v>
      </c>
      <c r="H129" s="802" t="s">
        <v>3735</v>
      </c>
      <c r="I129" s="802" t="s">
        <v>3608</v>
      </c>
      <c r="J129" s="1062">
        <f>_xlfn.IFNA(VLOOKUP(E129,Data!C:I,6,FALSE),"")</f>
        <v>0</v>
      </c>
      <c r="K129" s="1038" t="str">
        <f>_xlfn.IFNA(VLOOKUP($D129,Table26[],3,FALSE),"")</f>
        <v/>
      </c>
      <c r="L129" s="1038" t="str">
        <f>_xlfn.IFNA(VLOOKUP($D129,Table26[],4,FALSE),"")</f>
        <v/>
      </c>
      <c r="M129" s="1038" t="str">
        <f>_xlfn.IFNA(VLOOKUP($D129,Table26[],5,FALSE),"")</f>
        <v/>
      </c>
      <c r="N129" s="1038" t="str">
        <f>_xlfn.IFNA(VLOOKUP($D129,Table26[],6,FALSE),"")</f>
        <v/>
      </c>
      <c r="O129" s="1016"/>
      <c r="P129" s="251"/>
    </row>
    <row r="130" spans="1:16" ht="70.8" customHeight="1" thickBot="1" x14ac:dyDescent="0.3">
      <c r="A130" s="262"/>
      <c r="B130" s="1288"/>
      <c r="C130" s="965">
        <v>106</v>
      </c>
      <c r="D130" s="814">
        <f>_xlfn.IFNA(VLOOKUP(E130,Data!C:I,3,FALSE),"")</f>
        <v>2</v>
      </c>
      <c r="E130" s="1165" t="s">
        <v>99</v>
      </c>
      <c r="F130" s="803" t="str">
        <f>_xlfn.IFNA(IF(VLOOKUP(E130,Languages!$A:$D,1,TRUE)=E130,VLOOKUP(E130,Languages!$A:$D,Summary!$C$7,TRUE),NA()),"")</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G130" s="1064" t="s">
        <v>1627</v>
      </c>
      <c r="H130" s="802"/>
      <c r="I130" s="802" t="s">
        <v>1627</v>
      </c>
      <c r="J130" s="1062">
        <f>_xlfn.IFNA(VLOOKUP(E130,Data!C:I,6,FALSE),"")</f>
        <v>0</v>
      </c>
      <c r="K130" s="1038" t="str">
        <f>_xlfn.IFNA(VLOOKUP($D130,Table26[],3,FALSE),"")</f>
        <v/>
      </c>
      <c r="L130" s="1038" t="str">
        <f>_xlfn.IFNA(VLOOKUP($D130,Table26[],4,FALSE),"")</f>
        <v/>
      </c>
      <c r="M130" s="1038" t="str">
        <f>_xlfn.IFNA(VLOOKUP($D130,Table26[],5,FALSE),"")</f>
        <v/>
      </c>
      <c r="N130" s="1038" t="str">
        <f>_xlfn.IFNA(VLOOKUP($D130,Table26[],6,FALSE),"")</f>
        <v/>
      </c>
      <c r="O130" s="1016"/>
      <c r="P130" s="251"/>
    </row>
    <row r="131" spans="1:16" ht="70.8" customHeight="1" thickBot="1" x14ac:dyDescent="0.3">
      <c r="A131" s="262"/>
      <c r="B131" s="1288"/>
      <c r="C131" s="965">
        <v>107</v>
      </c>
      <c r="D131" s="814">
        <f>_xlfn.IFNA(VLOOKUP(E131,Data!C:I,3,FALSE),"")</f>
        <v>3</v>
      </c>
      <c r="E131" s="1165" t="s">
        <v>100</v>
      </c>
      <c r="F131" s="803" t="str">
        <f>_xlfn.IFNA(IF(VLOOKUP(E131,Languages!$A:$D,1,TRUE)=E131,VLOOKUP(E131,Languages!$A:$D,Summary!$C$7,TRUE),NA()),"")</f>
        <v>Tietovarantojen rekisteri on täydellinen (eli rekisteri kattaa kaikki toiminnon tietovarannot).</v>
      </c>
      <c r="G131" s="1065">
        <v>3</v>
      </c>
      <c r="H131" s="802" t="s">
        <v>3218</v>
      </c>
      <c r="I131" s="802" t="s">
        <v>3607</v>
      </c>
      <c r="J131" s="1062">
        <f>_xlfn.IFNA(VLOOKUP(E131,Data!C:I,6,FALSE),"")</f>
        <v>0</v>
      </c>
      <c r="K131" s="1038" t="str">
        <f>_xlfn.IFNA(VLOOKUP($D131,Table26[],3,FALSE),"")</f>
        <v/>
      </c>
      <c r="L131" s="1038" t="str">
        <f>_xlfn.IFNA(VLOOKUP($D131,Table26[],4,FALSE),"")</f>
        <v/>
      </c>
      <c r="M131" s="1038" t="str">
        <f>_xlfn.IFNA(VLOOKUP($D131,Table26[],5,FALSE),"")</f>
        <v/>
      </c>
      <c r="N131" s="1038" t="str">
        <f>_xlfn.IFNA(VLOOKUP($D131,Table26[],6,FALSE),"")</f>
        <v/>
      </c>
      <c r="O131" s="1016"/>
      <c r="P131" s="251"/>
    </row>
    <row r="132" spans="1:16" ht="70.8" customHeight="1" thickBot="1" x14ac:dyDescent="0.3">
      <c r="A132" s="262"/>
      <c r="B132" s="1288"/>
      <c r="C132" s="965">
        <v>108</v>
      </c>
      <c r="D132" s="814">
        <f>_xlfn.IFNA(VLOOKUP(E132,Data!C:I,3,FALSE),"")</f>
        <v>3</v>
      </c>
      <c r="E132" s="1165" t="s">
        <v>909</v>
      </c>
      <c r="F132" s="803" t="str">
        <f>_xlfn.IFNA(IF(VLOOKUP(E132,Languages!$A:$D,1,TRUE)=E132,VLOOKUP(E132,Languages!$A:$D,Summary!$C$7,TRUE),NA()),"")</f>
        <v>Rekisteri on ajan tasalla (eli rekisteriä päivitetään aika ajoin ja määriteltyjen tilanteiden kuten järjestelmämuutosten yhteydessä).</v>
      </c>
      <c r="G132" s="1065">
        <v>3</v>
      </c>
      <c r="H132" s="802" t="s">
        <v>3218</v>
      </c>
      <c r="I132" s="802" t="s">
        <v>3607</v>
      </c>
      <c r="J132" s="1062">
        <f>_xlfn.IFNA(VLOOKUP(E132,Data!C:I,6,FALSE),"")</f>
        <v>0</v>
      </c>
      <c r="K132" s="1038" t="str">
        <f>_xlfn.IFNA(VLOOKUP($D132,Table26[],3,FALSE),"")</f>
        <v/>
      </c>
      <c r="L132" s="1038" t="str">
        <f>_xlfn.IFNA(VLOOKUP($D132,Table26[],4,FALSE),"")</f>
        <v/>
      </c>
      <c r="M132" s="1038" t="str">
        <f>_xlfn.IFNA(VLOOKUP($D132,Table26[],5,FALSE),"")</f>
        <v/>
      </c>
      <c r="N132" s="1038" t="str">
        <f>_xlfn.IFNA(VLOOKUP($D132,Table26[],6,FALSE),"")</f>
        <v/>
      </c>
      <c r="O132" s="1016"/>
      <c r="P132" s="251"/>
    </row>
    <row r="133" spans="1:16" ht="70.8" customHeight="1" thickBot="1" x14ac:dyDescent="0.3">
      <c r="A133" s="262"/>
      <c r="B133" s="1288"/>
      <c r="C133" s="965">
        <v>109</v>
      </c>
      <c r="D133" s="814">
        <f>_xlfn.IFNA(VLOOKUP(E133,Data!C:I,3,FALSE),"")</f>
        <v>3</v>
      </c>
      <c r="E133" s="1165" t="s">
        <v>910</v>
      </c>
      <c r="F133" s="803" t="str">
        <f>_xlfn.IFNA(IF(VLOOKUP(E133,Languages!$A:$D,1,TRUE)=E133,VLOOKUP(E133,Languages!$A:$D,Summary!$C$7,TRUE),NA()),"")</f>
        <v>Tietovarannot poistetaan, ylikirjoitetaan tai tuhotaan elinkaaren lopussa käyttäen turvallisuusvaatimusten mukaisia menetelmiä. (huomioidaan mm. tiedon suojaustaso)</v>
      </c>
      <c r="G133" s="1064" t="s">
        <v>1627</v>
      </c>
      <c r="H133" s="802"/>
      <c r="I133" s="802" t="s">
        <v>1627</v>
      </c>
      <c r="J133" s="1062">
        <f>_xlfn.IFNA(VLOOKUP(E133,Data!C:I,6,FALSE),"")</f>
        <v>0</v>
      </c>
      <c r="K133" s="1038" t="str">
        <f>_xlfn.IFNA(VLOOKUP($D133,Table26[],3,FALSE),"")</f>
        <v/>
      </c>
      <c r="L133" s="1038" t="str">
        <f>_xlfn.IFNA(VLOOKUP($D133,Table26[],4,FALSE),"")</f>
        <v/>
      </c>
      <c r="M133" s="1038" t="str">
        <f>_xlfn.IFNA(VLOOKUP($D133,Table26[],5,FALSE),"")</f>
        <v/>
      </c>
      <c r="N133" s="1038" t="str">
        <f>_xlfn.IFNA(VLOOKUP($D133,Table26[],6,FALSE),"")</f>
        <v/>
      </c>
      <c r="O133" s="1016"/>
      <c r="P133" s="251"/>
    </row>
    <row r="134" spans="1:16" ht="70.8" customHeight="1" thickBot="1" x14ac:dyDescent="0.3">
      <c r="A134" s="262"/>
      <c r="B134" s="1288"/>
      <c r="C134" s="965">
        <v>110</v>
      </c>
      <c r="D134" s="814">
        <f>_xlfn.IFNA(VLOOKUP(E134,Data!C:I,3,FALSE),"")</f>
        <v>1</v>
      </c>
      <c r="E134" s="1165" t="s">
        <v>103</v>
      </c>
      <c r="F134" s="803" t="str">
        <f>_xlfn.IFNA(IF(VLOOKUP(E134,Languages!$A:$D,1,TRUE)=E134,VLOOKUP(E134,Languages!$A:$D,Summary!$C$7,TRUE),NA()),"")</f>
        <v>Laitteiden, ohjelmistojen ja tietovarantojen konfiguraatioista on luotu vakioidut perusasetukset. Tasolla 1 tämän ei tarvitse olla systemaattista ja säännöllistä.</v>
      </c>
      <c r="G134" s="1065">
        <v>5</v>
      </c>
      <c r="H134" s="802" t="s">
        <v>3751</v>
      </c>
      <c r="I134" s="802" t="s">
        <v>3609</v>
      </c>
      <c r="J134" s="1062">
        <f>_xlfn.IFNA(VLOOKUP(E134,Data!C:I,6,FALSE),"")</f>
        <v>0</v>
      </c>
      <c r="K134" s="1038" t="str">
        <f>_xlfn.IFNA(VLOOKUP($D134,Table26[],3,FALSE),"")</f>
        <v/>
      </c>
      <c r="L134" s="1038" t="str">
        <f>_xlfn.IFNA(VLOOKUP($D134,Table26[],4,FALSE),"")</f>
        <v/>
      </c>
      <c r="M134" s="1038" t="str">
        <f>_xlfn.IFNA(VLOOKUP($D134,Table26[],5,FALSE),"")</f>
        <v/>
      </c>
      <c r="N134" s="1038" t="str">
        <f>_xlfn.IFNA(VLOOKUP($D134,Table26[],6,FALSE),"")</f>
        <v/>
      </c>
      <c r="O134" s="1016"/>
      <c r="P134" s="251"/>
    </row>
    <row r="135" spans="1:16" ht="70.8" customHeight="1" thickBot="1" x14ac:dyDescent="0.3">
      <c r="A135" s="262"/>
      <c r="B135" s="1288"/>
      <c r="C135" s="965">
        <v>111</v>
      </c>
      <c r="D135" s="814">
        <f>_xlfn.IFNA(VLOOKUP(E135,Data!C:I,3,FALSE),"")</f>
        <v>2</v>
      </c>
      <c r="E135" s="1165" t="s">
        <v>105</v>
      </c>
      <c r="F135" s="803" t="str">
        <f>_xlfn.IFNA(IF(VLOOKUP(E135,Languages!$A:$D,1,TRUE)=E135,VLOOKUP(E135,Languages!$A:$D,Summary!$C$7,TRUE),NA()),"")</f>
        <v>Vakioituja perusasetuksia käytetään, kun laitteille, ohjelmistoille tai tietovarannoille luodaan uusi konfiguraatio tai palautetaan vanha konfiguraatio.</v>
      </c>
      <c r="G135" s="1065">
        <v>6</v>
      </c>
      <c r="H135" s="802" t="s">
        <v>3752</v>
      </c>
      <c r="I135" s="802" t="s">
        <v>3610</v>
      </c>
      <c r="J135" s="1062">
        <f>_xlfn.IFNA(VLOOKUP(E135,Data!C:I,6,FALSE),"")</f>
        <v>0</v>
      </c>
      <c r="K135" s="1038" t="str">
        <f>_xlfn.IFNA(VLOOKUP($D135,Table26[],3,FALSE),"")</f>
        <v/>
      </c>
      <c r="L135" s="1038" t="str">
        <f>_xlfn.IFNA(VLOOKUP($D135,Table26[],4,FALSE),"")</f>
        <v/>
      </c>
      <c r="M135" s="1038" t="str">
        <f>_xlfn.IFNA(VLOOKUP($D135,Table26[],5,FALSE),"")</f>
        <v/>
      </c>
      <c r="N135" s="1038" t="str">
        <f>_xlfn.IFNA(VLOOKUP($D135,Table26[],6,FALSE),"")</f>
        <v/>
      </c>
      <c r="O135" s="1016"/>
      <c r="P135" s="251"/>
    </row>
    <row r="136" spans="1:16" ht="70.8" customHeight="1" thickBot="1" x14ac:dyDescent="0.3">
      <c r="A136" s="262"/>
      <c r="B136" s="1288"/>
      <c r="C136" s="965">
        <v>112</v>
      </c>
      <c r="D136" s="814">
        <f>_xlfn.IFNA(VLOOKUP(E136,Data!C:I,3,FALSE),"")</f>
        <v>2</v>
      </c>
      <c r="E136" s="1165" t="s">
        <v>107</v>
      </c>
      <c r="F136" s="803" t="str">
        <f>_xlfn.IFNA(IF(VLOOKUP(E136,Languages!$A:$D,1,TRUE)=E136,VLOOKUP(E136,Languages!$A:$D,Summary!$C$7,TRUE),NA()),"")</f>
        <v>Vakioidut perusasetukset sisältävät soveltuvilta osin organisaation kyberarkkitehtuurissa määritellyt vaatimukset [kts. ARCHITECTURE-1f].</v>
      </c>
      <c r="G136" s="1065">
        <v>5</v>
      </c>
      <c r="H136" s="802" t="s">
        <v>3751</v>
      </c>
      <c r="I136" s="802" t="s">
        <v>3609</v>
      </c>
      <c r="J136" s="1062">
        <f>_xlfn.IFNA(VLOOKUP(E136,Data!C:I,6,FALSE),"")</f>
        <v>0</v>
      </c>
      <c r="K136" s="1038" t="str">
        <f>_xlfn.IFNA(VLOOKUP($D136,Table26[],3,FALSE),"")</f>
        <v/>
      </c>
      <c r="L136" s="1038" t="str">
        <f>_xlfn.IFNA(VLOOKUP($D136,Table26[],4,FALSE),"")</f>
        <v/>
      </c>
      <c r="M136" s="1038" t="str">
        <f>_xlfn.IFNA(VLOOKUP($D136,Table26[],5,FALSE),"")</f>
        <v/>
      </c>
      <c r="N136" s="1038" t="str">
        <f>_xlfn.IFNA(VLOOKUP($D136,Table26[],6,FALSE),"")</f>
        <v/>
      </c>
      <c r="O136" s="1016"/>
      <c r="P136" s="251"/>
    </row>
    <row r="137" spans="1:16" ht="70.8" customHeight="1" thickBot="1" x14ac:dyDescent="0.3">
      <c r="A137" s="262"/>
      <c r="B137" s="1288"/>
      <c r="C137" s="965">
        <v>113</v>
      </c>
      <c r="D137" s="814">
        <f>_xlfn.IFNA(VLOOKUP(E137,Data!C:I,3,FALSE),"")</f>
        <v>2</v>
      </c>
      <c r="E137" s="1165" t="s">
        <v>109</v>
      </c>
      <c r="F137" s="803" t="str">
        <f>_xlfn.IFNA(IF(VLOOKUP(E137,Languages!$A:$D,1,TRUE)=E137,VLOOKUP(E137,Languages!$A:$D,Summary!$C$7,TRUE),NA()),"")</f>
        <v>Perusasetuksia katselmoidaan ja päivitetään säännöllisesti ja ja määriteltyjen tilanteiden kuten järjestelmämuutosten tai kyberarkkitehtuurin muutosten yhteydessä.</v>
      </c>
      <c r="G137" s="1065">
        <v>5</v>
      </c>
      <c r="H137" s="802" t="s">
        <v>3751</v>
      </c>
      <c r="I137" s="802" t="s">
        <v>3609</v>
      </c>
      <c r="J137" s="1062">
        <f>_xlfn.IFNA(VLOOKUP(E137,Data!C:I,6,FALSE),"")</f>
        <v>0</v>
      </c>
      <c r="K137" s="1038" t="str">
        <f>_xlfn.IFNA(VLOOKUP($D137,Table26[],3,FALSE),"")</f>
        <v/>
      </c>
      <c r="L137" s="1038" t="str">
        <f>_xlfn.IFNA(VLOOKUP($D137,Table26[],4,FALSE),"")</f>
        <v/>
      </c>
      <c r="M137" s="1038" t="str">
        <f>_xlfn.IFNA(VLOOKUP($D137,Table26[],5,FALSE),"")</f>
        <v/>
      </c>
      <c r="N137" s="1038" t="str">
        <f>_xlfn.IFNA(VLOOKUP($D137,Table26[],6,FALSE),"")</f>
        <v/>
      </c>
      <c r="O137" s="1016"/>
      <c r="P137" s="251"/>
    </row>
    <row r="138" spans="1:16" ht="70.8" customHeight="1" thickBot="1" x14ac:dyDescent="0.3">
      <c r="A138" s="262"/>
      <c r="B138" s="1288"/>
      <c r="C138" s="965">
        <v>114</v>
      </c>
      <c r="D138" s="814">
        <f>_xlfn.IFNA(VLOOKUP(E138,Data!C:I,3,FALSE),"")</f>
        <v>3</v>
      </c>
      <c r="E138" s="1165" t="s">
        <v>111</v>
      </c>
      <c r="F138" s="803" t="str">
        <f>_xlfn.IFNA(IF(VLOOKUP(E138,Languages!$A:$D,1,TRUE)=E138,VLOOKUP(E138,Languages!$A:$D,Summary!$C$7,TRUE),NA()),"")</f>
        <v>Konfiguraatioiden yhdenmukaisuutta vakioituihin perusasetuksiin seurataan säännöllisesti koko laitteen, ohjelmiston tai tietovarannon elinkaaren ajan.</v>
      </c>
      <c r="G138" s="1065">
        <v>6</v>
      </c>
      <c r="H138" s="802" t="s">
        <v>3752</v>
      </c>
      <c r="I138" s="802" t="s">
        <v>3610</v>
      </c>
      <c r="J138" s="1062">
        <f>_xlfn.IFNA(VLOOKUP(E138,Data!C:I,6,FALSE),"")</f>
        <v>0</v>
      </c>
      <c r="K138" s="1038" t="str">
        <f>_xlfn.IFNA(VLOOKUP($D138,Table26[],3,FALSE),"")</f>
        <v/>
      </c>
      <c r="L138" s="1038" t="str">
        <f>_xlfn.IFNA(VLOOKUP($D138,Table26[],4,FALSE),"")</f>
        <v/>
      </c>
      <c r="M138" s="1038" t="str">
        <f>_xlfn.IFNA(VLOOKUP($D138,Table26[],5,FALSE),"")</f>
        <v/>
      </c>
      <c r="N138" s="1038" t="str">
        <f>_xlfn.IFNA(VLOOKUP($D138,Table26[],6,FALSE),"")</f>
        <v/>
      </c>
      <c r="O138" s="1016"/>
      <c r="P138" s="251"/>
    </row>
    <row r="139" spans="1:16" ht="70.8" customHeight="1" thickBot="1" x14ac:dyDescent="0.3">
      <c r="A139" s="262"/>
      <c r="B139" s="1288"/>
      <c r="C139" s="965">
        <v>115</v>
      </c>
      <c r="D139" s="814">
        <f>_xlfn.IFNA(VLOOKUP(E139,Data!C:I,3,FALSE),"")</f>
        <v>1</v>
      </c>
      <c r="E139" s="1165" t="s">
        <v>114</v>
      </c>
      <c r="F139" s="803" t="str">
        <f>_xlfn.IFNA(IF(VLOOKUP(E139,Languages!$A:$D,1,TRUE)=E139,VLOOKUP(E139,Languages!$A:$D,Summary!$C$7,TRUE),NA()),"")</f>
        <v>Laitteisiin, ohjelmistoihin ja tietovarantoihin tehtävät muutokset arvioidaan ja hyväksytetään ennen niiden toteuttamista. Tasolla 1 tämän ei tarvitse olla systemaattista ja säännöllistä. (ad hoc, tapauskohtaisesti)</v>
      </c>
      <c r="G139" s="1065">
        <v>7</v>
      </c>
      <c r="H139" s="802" t="s">
        <v>3753</v>
      </c>
      <c r="I139" s="802" t="s">
        <v>3611</v>
      </c>
      <c r="J139" s="1062">
        <f>_xlfn.IFNA(VLOOKUP(E139,Data!C:I,6,FALSE),"")</f>
        <v>0</v>
      </c>
      <c r="K139" s="1038" t="str">
        <f>_xlfn.IFNA(VLOOKUP($D139,Table26[],3,FALSE),"")</f>
        <v/>
      </c>
      <c r="L139" s="1038" t="str">
        <f>_xlfn.IFNA(VLOOKUP($D139,Table26[],4,FALSE),"")</f>
        <v/>
      </c>
      <c r="M139" s="1038" t="str">
        <f>_xlfn.IFNA(VLOOKUP($D139,Table26[],5,FALSE),"")</f>
        <v/>
      </c>
      <c r="N139" s="1038" t="str">
        <f>_xlfn.IFNA(VLOOKUP($D139,Table26[],6,FALSE),"")</f>
        <v/>
      </c>
      <c r="O139" s="1016"/>
      <c r="P139" s="251"/>
    </row>
    <row r="140" spans="1:16" ht="70.8" customHeight="1" thickBot="1" x14ac:dyDescent="0.3">
      <c r="A140" s="262"/>
      <c r="B140" s="1288"/>
      <c r="C140" s="965">
        <v>116</v>
      </c>
      <c r="D140" s="814">
        <f>_xlfn.IFNA(VLOOKUP(E140,Data!C:I,3,FALSE),"")</f>
        <v>1</v>
      </c>
      <c r="E140" s="1165" t="s">
        <v>117</v>
      </c>
      <c r="F140" s="803" t="str">
        <f>_xlfn.IFNA(IF(VLOOKUP(E140,Languages!$A:$D,1,TRUE)=E140,VLOOKUP(E140,Languages!$A:$D,Summary!$C$7,TRUE),NA()),"")</f>
        <v>Laitteisiin, ohjelmistoihin ja tietovarantoihin tehtävistä muutoksista pidetään lokia. Tasolla 1 tämän ei tarvitse olla systemaattista ja säännöllistä. (ad hoc, tapauskohtaisesti)</v>
      </c>
      <c r="G140" s="1065">
        <v>8</v>
      </c>
      <c r="H140" s="802" t="s">
        <v>3754</v>
      </c>
      <c r="I140" s="802" t="s">
        <v>3612</v>
      </c>
      <c r="J140" s="1062">
        <f>_xlfn.IFNA(VLOOKUP(E140,Data!C:I,6,FALSE),"")</f>
        <v>0</v>
      </c>
      <c r="K140" s="1038" t="str">
        <f>_xlfn.IFNA(VLOOKUP($D140,Table26[],3,FALSE),"")</f>
        <v/>
      </c>
      <c r="L140" s="1038" t="str">
        <f>_xlfn.IFNA(VLOOKUP($D140,Table26[],4,FALSE),"")</f>
        <v/>
      </c>
      <c r="M140" s="1038" t="str">
        <f>_xlfn.IFNA(VLOOKUP($D140,Table26[],5,FALSE),"")</f>
        <v/>
      </c>
      <c r="N140" s="1038" t="str">
        <f>_xlfn.IFNA(VLOOKUP($D140,Table26[],6,FALSE),"")</f>
        <v/>
      </c>
      <c r="O140" s="1016"/>
      <c r="P140" s="251"/>
    </row>
    <row r="141" spans="1:16" ht="70.8" customHeight="1" thickBot="1" x14ac:dyDescent="0.3">
      <c r="A141" s="262"/>
      <c r="B141" s="1288"/>
      <c r="C141" s="965">
        <v>117</v>
      </c>
      <c r="D141" s="814">
        <f>_xlfn.IFNA(VLOOKUP(E141,Data!C:I,3,FALSE),"")</f>
        <v>2</v>
      </c>
      <c r="E141" s="1165" t="s">
        <v>120</v>
      </c>
      <c r="F141" s="803" t="str">
        <f>_xlfn.IFNA(IF(VLOOKUP(E141,Languages!$A:$D,1,TRUE)=E141,VLOOKUP(E141,Languages!$A:$D,Summary!$C$7,TRUE),NA()),"")</f>
        <v>Laitteiden, ohjelmistojen ja tietovarantojen muutoksille on määritelty dokumentointivaatimukset, joita myös ylläpidetään.</v>
      </c>
      <c r="G141" s="1065">
        <v>8</v>
      </c>
      <c r="H141" s="802" t="s">
        <v>3754</v>
      </c>
      <c r="I141" s="802" t="s">
        <v>3612</v>
      </c>
      <c r="J141" s="1062">
        <f>_xlfn.IFNA(VLOOKUP(E141,Data!C:I,6,FALSE),"")</f>
        <v>0</v>
      </c>
      <c r="K141" s="1038" t="str">
        <f>_xlfn.IFNA(VLOOKUP($D141,Table26[],3,FALSE),"")</f>
        <v/>
      </c>
      <c r="L141" s="1038" t="str">
        <f>_xlfn.IFNA(VLOOKUP($D141,Table26[],4,FALSE),"")</f>
        <v/>
      </c>
      <c r="M141" s="1038" t="str">
        <f>_xlfn.IFNA(VLOOKUP($D141,Table26[],5,FALSE),"")</f>
        <v/>
      </c>
      <c r="N141" s="1038" t="str">
        <f>_xlfn.IFNA(VLOOKUP($D141,Table26[],6,FALSE),"")</f>
        <v/>
      </c>
      <c r="O141" s="1016"/>
      <c r="P141" s="251"/>
    </row>
    <row r="142" spans="1:16" ht="70.8" customHeight="1" thickBot="1" x14ac:dyDescent="0.3">
      <c r="A142" s="262"/>
      <c r="B142" s="1288"/>
      <c r="C142" s="965">
        <v>118</v>
      </c>
      <c r="D142" s="814">
        <f>_xlfn.IFNA(VLOOKUP(E142,Data!C:I,3,FALSE),"")</f>
        <v>2</v>
      </c>
      <c r="E142" s="1165" t="s">
        <v>123</v>
      </c>
      <c r="F142" s="803" t="str">
        <f>_xlfn.IFNA(IF(VLOOKUP(E142,Languages!$A:$D,1,TRUE)=E142,VLOOKUP(E142,Languages!$A:$D,Summary!$C$7,TRUE),NA()),"")</f>
        <v>Tärkeisiin (korkean prioriteetin) laitteisiin, ohjelmistoihin ja tietovarantoihin tehtävät muutokset testataan ennen niiden toteuttamista.</v>
      </c>
      <c r="G142" s="1065">
        <v>7</v>
      </c>
      <c r="H142" s="802" t="s">
        <v>3753</v>
      </c>
      <c r="I142" s="802" t="s">
        <v>3611</v>
      </c>
      <c r="J142" s="1062">
        <f>_xlfn.IFNA(VLOOKUP(E142,Data!C:I,6,FALSE),"")</f>
        <v>0</v>
      </c>
      <c r="K142" s="1038" t="str">
        <f>_xlfn.IFNA(VLOOKUP($D142,Table26[],3,FALSE),"")</f>
        <v/>
      </c>
      <c r="L142" s="1038" t="str">
        <f>_xlfn.IFNA(VLOOKUP($D142,Table26[],4,FALSE),"")</f>
        <v/>
      </c>
      <c r="M142" s="1038" t="str">
        <f>_xlfn.IFNA(VLOOKUP($D142,Table26[],5,FALSE),"")</f>
        <v/>
      </c>
      <c r="N142" s="1038" t="str">
        <f>_xlfn.IFNA(VLOOKUP($D142,Table26[],6,FALSE),"")</f>
        <v/>
      </c>
      <c r="O142" s="1016"/>
      <c r="P142" s="251"/>
    </row>
    <row r="143" spans="1:16" ht="70.8" customHeight="1" thickBot="1" x14ac:dyDescent="0.3">
      <c r="A143" s="262"/>
      <c r="B143" s="1288"/>
      <c r="C143" s="965">
        <v>119</v>
      </c>
      <c r="D143" s="814">
        <f>_xlfn.IFNA(VLOOKUP(E143,Data!C:I,3,FALSE),"")</f>
        <v>2</v>
      </c>
      <c r="E143" s="1165" t="s">
        <v>126</v>
      </c>
      <c r="F143" s="803" t="str">
        <f>_xlfn.IFNA(IF(VLOOKUP(E143,Languages!$A:$D,1,TRUE)=E143,VLOOKUP(E143,Languages!$A:$D,Summary!$C$7,TRUE),NA()),"")</f>
        <v>Muutokset ja päivitykset toteutetaan turvallisesti.</v>
      </c>
      <c r="G143" s="1065">
        <v>7</v>
      </c>
      <c r="H143" s="802" t="s">
        <v>3753</v>
      </c>
      <c r="I143" s="802" t="s">
        <v>3611</v>
      </c>
      <c r="J143" s="1062">
        <f>_xlfn.IFNA(VLOOKUP(E143,Data!C:I,6,FALSE),"")</f>
        <v>0</v>
      </c>
      <c r="K143" s="1038" t="str">
        <f>_xlfn.IFNA(VLOOKUP($D143,Table26[],3,FALSE),"")</f>
        <v/>
      </c>
      <c r="L143" s="1038" t="str">
        <f>_xlfn.IFNA(VLOOKUP($D143,Table26[],4,FALSE),"")</f>
        <v/>
      </c>
      <c r="M143" s="1038" t="str">
        <f>_xlfn.IFNA(VLOOKUP($D143,Table26[],5,FALSE),"")</f>
        <v/>
      </c>
      <c r="N143" s="1038" t="str">
        <f>_xlfn.IFNA(VLOOKUP($D143,Table26[],6,FALSE),"")</f>
        <v/>
      </c>
      <c r="O143" s="1016"/>
      <c r="P143" s="251"/>
    </row>
    <row r="144" spans="1:16" ht="70.8" customHeight="1" thickBot="1" x14ac:dyDescent="0.3">
      <c r="A144" s="262"/>
      <c r="B144" s="1288"/>
      <c r="C144" s="965">
        <v>120</v>
      </c>
      <c r="D144" s="814">
        <f>_xlfn.IFNA(VLOOKUP(E144,Data!C:I,3,FALSE),"")</f>
        <v>2</v>
      </c>
      <c r="E144" s="1165" t="s">
        <v>128</v>
      </c>
      <c r="F144" s="803" t="str">
        <f>_xlfn.IFNA(IF(VLOOKUP(E144,Languages!$A:$D,1,TRUE)=E144,VLOOKUP(E144,Languages!$A:$D,Summary!$C$7,TRUE),NA()),"")</f>
        <v>Kyvykkyys palautua muutoksia edeltävään tilaan on olemassa ja sitä ylläpidetään niiden laitteiden, ohjelmistojen ja tietovarantojen osalta, jotka ovat tärkeitä toiminnolle.</v>
      </c>
      <c r="G144" s="1065">
        <v>7</v>
      </c>
      <c r="H144" s="802" t="s">
        <v>3753</v>
      </c>
      <c r="I144" s="802" t="s">
        <v>3611</v>
      </c>
      <c r="J144" s="1062">
        <f>_xlfn.IFNA(VLOOKUP(E144,Data!C:I,6,FALSE),"")</f>
        <v>0</v>
      </c>
      <c r="K144" s="1038" t="str">
        <f>_xlfn.IFNA(VLOOKUP($D144,Table26[],3,FALSE),"")</f>
        <v/>
      </c>
      <c r="L144" s="1038" t="str">
        <f>_xlfn.IFNA(VLOOKUP($D144,Table26[],4,FALSE),"")</f>
        <v/>
      </c>
      <c r="M144" s="1038" t="str">
        <f>_xlfn.IFNA(VLOOKUP($D144,Table26[],5,FALSE),"")</f>
        <v/>
      </c>
      <c r="N144" s="1038" t="str">
        <f>_xlfn.IFNA(VLOOKUP($D144,Table26[],6,FALSE),"")</f>
        <v/>
      </c>
      <c r="O144" s="1016"/>
      <c r="P144" s="251"/>
    </row>
    <row r="145" spans="1:16" ht="70.8" customHeight="1" thickBot="1" x14ac:dyDescent="0.3">
      <c r="A145" s="262"/>
      <c r="B145" s="1288"/>
      <c r="C145" s="965">
        <v>121</v>
      </c>
      <c r="D145" s="814">
        <f>_xlfn.IFNA(VLOOKUP(E145,Data!C:I,3,FALSE),"")</f>
        <v>2</v>
      </c>
      <c r="E145" s="1165" t="s">
        <v>2533</v>
      </c>
      <c r="F145" s="803" t="str">
        <f>_xlfn.IFNA(IF(VLOOKUP(E145,Languages!$A:$D,1,TRUE)=E145,VLOOKUP(E145,Languages!$A:$D,Summary!$C$7,TRUE),NA()),"")</f>
        <v>Muutoksenhallinnan käytännöt kattavat laitteiden, ohjelmistojen ja tiedon koko elinkaaren (esimerkiksi hankinnan, käyttöönoton, käytön ja käytöstä poiston).</v>
      </c>
      <c r="G145" s="1064" t="s">
        <v>1627</v>
      </c>
      <c r="H145" s="802"/>
      <c r="I145" s="802" t="s">
        <v>1627</v>
      </c>
      <c r="J145" s="1062">
        <f>_xlfn.IFNA(VLOOKUP(E145,Data!C:I,6,FALSE),"")</f>
        <v>0</v>
      </c>
      <c r="K145" s="1038" t="str">
        <f>_xlfn.IFNA(VLOOKUP($D145,Table26[],3,FALSE),"")</f>
        <v/>
      </c>
      <c r="L145" s="1038" t="str">
        <f>_xlfn.IFNA(VLOOKUP($D145,Table26[],4,FALSE),"")</f>
        <v/>
      </c>
      <c r="M145" s="1038" t="str">
        <f>_xlfn.IFNA(VLOOKUP($D145,Table26[],5,FALSE),"")</f>
        <v/>
      </c>
      <c r="N145" s="1038" t="str">
        <f>_xlfn.IFNA(VLOOKUP($D145,Table26[],6,FALSE),"")</f>
        <v/>
      </c>
      <c r="O145" s="1016"/>
      <c r="P145" s="251"/>
    </row>
    <row r="146" spans="1:16" ht="70.8" customHeight="1" thickBot="1" x14ac:dyDescent="0.3">
      <c r="A146" s="262"/>
      <c r="B146" s="1288"/>
      <c r="C146" s="965">
        <v>122</v>
      </c>
      <c r="D146" s="814">
        <f>_xlfn.IFNA(VLOOKUP(E146,Data!C:I,3,FALSE),"")</f>
        <v>3</v>
      </c>
      <c r="E146" s="1165" t="s">
        <v>2534</v>
      </c>
      <c r="F146" s="803" t="str">
        <f>_xlfn.IFNA(IF(VLOOKUP(E146,Languages!$A:$D,1,TRUE)=E146,VLOOKUP(E146,Languages!$A:$D,Summary!$C$7,TRUE),NA()),"")</f>
        <v>Tärkeisiin (korkean prioriteetin) laitteisiin, ohjelmistoihin ja tietovarantoihin tehtävien muutosten kyberturvallisuusvaikutus testataan ennen niiden toteuttamista.</v>
      </c>
      <c r="G146" s="1065">
        <v>7</v>
      </c>
      <c r="H146" s="802" t="s">
        <v>3753</v>
      </c>
      <c r="I146" s="802" t="s">
        <v>3611</v>
      </c>
      <c r="J146" s="1062">
        <f>_xlfn.IFNA(VLOOKUP(E146,Data!C:I,6,FALSE),"")</f>
        <v>0</v>
      </c>
      <c r="K146" s="1038" t="str">
        <f>_xlfn.IFNA(VLOOKUP($D146,Table26[],3,FALSE),"")</f>
        <v/>
      </c>
      <c r="L146" s="1038" t="str">
        <f>_xlfn.IFNA(VLOOKUP($D146,Table26[],4,FALSE),"")</f>
        <v/>
      </c>
      <c r="M146" s="1038" t="str">
        <f>_xlfn.IFNA(VLOOKUP($D146,Table26[],5,FALSE),"")</f>
        <v/>
      </c>
      <c r="N146" s="1038" t="str">
        <f>_xlfn.IFNA(VLOOKUP($D146,Table26[],6,FALSE),"")</f>
        <v/>
      </c>
      <c r="O146" s="1016"/>
      <c r="P146" s="251"/>
    </row>
    <row r="147" spans="1:16" ht="70.8" customHeight="1" thickBot="1" x14ac:dyDescent="0.3">
      <c r="A147" s="262"/>
      <c r="B147" s="1288"/>
      <c r="C147" s="965">
        <v>123</v>
      </c>
      <c r="D147" s="814">
        <f>_xlfn.IFNA(VLOOKUP(E147,Data!C:I,3,FALSE),"")</f>
        <v>3</v>
      </c>
      <c r="E147" s="1165" t="s">
        <v>2535</v>
      </c>
      <c r="F147" s="803" t="str">
        <f>_xlfn.IFNA(IF(VLOOKUP(E147,Languages!$A:$D,1,TRUE)=E147,VLOOKUP(E147,Languages!$A:$D,Summary!$C$7,TRUE),NA()),"")</f>
        <v>Muutoksenhallinnan lokit sisältävät tietoa sellaisista tehdyistä muutoksista, jotka vaikuttavat kyseisen laitteen, ohjelmiston tai tietovarannon kyberturvallisuusvaatimuksiin.</v>
      </c>
      <c r="G147" s="1065">
        <v>8</v>
      </c>
      <c r="H147" s="802" t="s">
        <v>3754</v>
      </c>
      <c r="I147" s="802" t="s">
        <v>3612</v>
      </c>
      <c r="J147" s="1062">
        <f>_xlfn.IFNA(VLOOKUP(E147,Data!C:I,6,FALSE),"")</f>
        <v>0</v>
      </c>
      <c r="K147" s="1038" t="str">
        <f>_xlfn.IFNA(VLOOKUP($D147,Table26[],3,FALSE),"")</f>
        <v/>
      </c>
      <c r="L147" s="1038" t="str">
        <f>_xlfn.IFNA(VLOOKUP($D147,Table26[],4,FALSE),"")</f>
        <v/>
      </c>
      <c r="M147" s="1038" t="str">
        <f>_xlfn.IFNA(VLOOKUP($D147,Table26[],5,FALSE),"")</f>
        <v/>
      </c>
      <c r="N147" s="1038" t="str">
        <f>_xlfn.IFNA(VLOOKUP($D147,Table26[],6,FALSE),"")</f>
        <v/>
      </c>
      <c r="O147" s="1016"/>
      <c r="P147" s="251"/>
    </row>
    <row r="148" spans="1:16" ht="70.8" customHeight="1" thickBot="1" x14ac:dyDescent="0.3">
      <c r="A148" s="262"/>
      <c r="B148" s="1288"/>
      <c r="C148" s="965">
        <v>124</v>
      </c>
      <c r="D148" s="814">
        <f>_xlfn.IFNA(VLOOKUP(E148,Data!C:I,3,FALSE),"")</f>
        <v>2</v>
      </c>
      <c r="E148" s="1165" t="s">
        <v>131</v>
      </c>
      <c r="F148" s="803" t="str">
        <f>_xlfn.IFNA(IF(VLOOKUP(E148,Languages!$A:$D,1,TRUE)=E148,VLOOKUP(E148,Languages!$A:$D,Summary!$C$7,TRUE),NA()),"")</f>
        <v>ASSET-osion toimintaa varten on määritetty dokumentoidut toimintatavat, joita noudatetaan ja päivitetään säännöllisesti.</v>
      </c>
      <c r="G148" s="1064" t="s">
        <v>1627</v>
      </c>
      <c r="H148" s="802"/>
      <c r="I148" s="802" t="s">
        <v>1627</v>
      </c>
      <c r="J148" s="1062">
        <f>_xlfn.IFNA(VLOOKUP(E148,Data!C:I,6,FALSE),"")</f>
        <v>0</v>
      </c>
      <c r="K148" s="1038" t="str">
        <f>_xlfn.IFNA(VLOOKUP($D148,Table26[],3,FALSE),"")</f>
        <v/>
      </c>
      <c r="L148" s="1038" t="str">
        <f>_xlfn.IFNA(VLOOKUP($D148,Table26[],4,FALSE),"")</f>
        <v/>
      </c>
      <c r="M148" s="1038" t="str">
        <f>_xlfn.IFNA(VLOOKUP($D148,Table26[],5,FALSE),"")</f>
        <v/>
      </c>
      <c r="N148" s="1038" t="str">
        <f>_xlfn.IFNA(VLOOKUP($D148,Table26[],6,FALSE),"")</f>
        <v/>
      </c>
      <c r="O148" s="1016"/>
      <c r="P148" s="251"/>
    </row>
    <row r="149" spans="1:16" ht="70.8" customHeight="1" thickBot="1" x14ac:dyDescent="0.3">
      <c r="A149" s="262"/>
      <c r="B149" s="1288"/>
      <c r="C149" s="965">
        <v>125</v>
      </c>
      <c r="D149" s="814">
        <f>_xlfn.IFNA(VLOOKUP(E149,Data!C:I,3,FALSE),"")</f>
        <v>2</v>
      </c>
      <c r="E149" s="1165" t="s">
        <v>134</v>
      </c>
      <c r="F149" s="803" t="str">
        <f>_xlfn.IFNA(IF(VLOOKUP(E149,Languages!$A:$D,1,TRUE)=E149,VLOOKUP(E149,Languages!$A:$D,Summary!$C$7,TRUE),NA()),"")</f>
        <v>ASSET-osion toimintaa varten on tarjolla riittävät resurssit (henkilöstö, rahoitus ja työkalut).</v>
      </c>
      <c r="G149" s="1064" t="s">
        <v>1627</v>
      </c>
      <c r="H149" s="802"/>
      <c r="I149" s="802" t="s">
        <v>1627</v>
      </c>
      <c r="J149" s="1062">
        <f>_xlfn.IFNA(VLOOKUP(E149,Data!C:I,6,FALSE),"")</f>
        <v>0</v>
      </c>
      <c r="K149" s="1038" t="str">
        <f>_xlfn.IFNA(VLOOKUP($D149,Table26[],3,FALSE),"")</f>
        <v/>
      </c>
      <c r="L149" s="1038" t="str">
        <f>_xlfn.IFNA(VLOOKUP($D149,Table26[],4,FALSE),"")</f>
        <v/>
      </c>
      <c r="M149" s="1038" t="str">
        <f>_xlfn.IFNA(VLOOKUP($D149,Table26[],5,FALSE),"")</f>
        <v/>
      </c>
      <c r="N149" s="1038" t="str">
        <f>_xlfn.IFNA(VLOOKUP($D149,Table26[],6,FALSE),"")</f>
        <v/>
      </c>
      <c r="O149" s="1016"/>
      <c r="P149" s="251"/>
    </row>
    <row r="150" spans="1:16" ht="70.8" customHeight="1" thickBot="1" x14ac:dyDescent="0.3">
      <c r="A150" s="262"/>
      <c r="B150" s="1288"/>
      <c r="C150" s="965">
        <v>126</v>
      </c>
      <c r="D150" s="814">
        <f>_xlfn.IFNA(VLOOKUP(E150,Data!C:I,3,FALSE),"")</f>
        <v>3</v>
      </c>
      <c r="E150" s="1165" t="s">
        <v>137</v>
      </c>
      <c r="F150" s="803" t="str">
        <f>_xlfn.IFNA(IF(VLOOKUP(E150,Languages!$A:$D,1,TRUE)=E150,VLOOKUP(E150,Languages!$A:$D,Summary!$C$7,TRUE),NA()),"")</f>
        <v>ASSET-osion toimintaa ohjataan vaatimuksilla, jotka on asetettu organisaation johtotason politiikassa (tai vastaavassa ohjeistuksessa).</v>
      </c>
      <c r="G150" s="1064" t="s">
        <v>1627</v>
      </c>
      <c r="H150" s="802"/>
      <c r="I150" s="802" t="s">
        <v>1627</v>
      </c>
      <c r="J150" s="1062">
        <f>_xlfn.IFNA(VLOOKUP(E150,Data!C:I,6,FALSE),"")</f>
        <v>0</v>
      </c>
      <c r="K150" s="1038" t="str">
        <f>_xlfn.IFNA(VLOOKUP($D150,Table26[],3,FALSE),"")</f>
        <v/>
      </c>
      <c r="L150" s="1038" t="str">
        <f>_xlfn.IFNA(VLOOKUP($D150,Table26[],4,FALSE),"")</f>
        <v/>
      </c>
      <c r="M150" s="1038" t="str">
        <f>_xlfn.IFNA(VLOOKUP($D150,Table26[],5,FALSE),"")</f>
        <v/>
      </c>
      <c r="N150" s="1038" t="str">
        <f>_xlfn.IFNA(VLOOKUP($D150,Table26[],6,FALSE),"")</f>
        <v/>
      </c>
      <c r="O150" s="1016"/>
      <c r="P150" s="251"/>
    </row>
    <row r="151" spans="1:16" ht="70.8" customHeight="1" thickBot="1" x14ac:dyDescent="0.3">
      <c r="A151" s="262"/>
      <c r="B151" s="1288"/>
      <c r="C151" s="965">
        <v>127</v>
      </c>
      <c r="D151" s="814">
        <f>_xlfn.IFNA(VLOOKUP(E151,Data!C:I,3,FALSE),"")</f>
        <v>3</v>
      </c>
      <c r="E151" s="1165" t="s">
        <v>139</v>
      </c>
      <c r="F151" s="803" t="str">
        <f>_xlfn.IFNA(IF(VLOOKUP(E151,Languages!$A:$D,1,TRUE)=E151,VLOOKUP(E151,Languages!$A:$D,Summary!$C$7,TRUE),NA()),"")</f>
        <v>ASSET-osion toiminnan suorittamiseen tarvittavat vastuut, tilivelvollisuudet ja valtuutukset on jalkautettu soveltuville työntekijöille.</v>
      </c>
      <c r="G151" s="1064" t="s">
        <v>1627</v>
      </c>
      <c r="H151" s="802"/>
      <c r="I151" s="802" t="s">
        <v>1627</v>
      </c>
      <c r="J151" s="1062">
        <f>_xlfn.IFNA(VLOOKUP(E151,Data!C:I,6,FALSE),"")</f>
        <v>0</v>
      </c>
      <c r="K151" s="1038" t="str">
        <f>_xlfn.IFNA(VLOOKUP($D151,Table26[],3,FALSE),"")</f>
        <v/>
      </c>
      <c r="L151" s="1038" t="str">
        <f>_xlfn.IFNA(VLOOKUP($D151,Table26[],4,FALSE),"")</f>
        <v/>
      </c>
      <c r="M151" s="1038" t="str">
        <f>_xlfn.IFNA(VLOOKUP($D151,Table26[],5,FALSE),"")</f>
        <v/>
      </c>
      <c r="N151" s="1038" t="str">
        <f>_xlfn.IFNA(VLOOKUP($D151,Table26[],6,FALSE),"")</f>
        <v/>
      </c>
      <c r="O151" s="1016"/>
      <c r="P151" s="251"/>
    </row>
    <row r="152" spans="1:16" ht="70.8" customHeight="1" thickBot="1" x14ac:dyDescent="0.3">
      <c r="A152" s="262"/>
      <c r="B152" s="1288"/>
      <c r="C152" s="965">
        <v>128</v>
      </c>
      <c r="D152" s="814">
        <f>_xlfn.IFNA(VLOOKUP(E152,Data!C:I,3,FALSE),"")</f>
        <v>3</v>
      </c>
      <c r="E152" s="1165" t="s">
        <v>141</v>
      </c>
      <c r="F152" s="803" t="str">
        <f>_xlfn.IFNA(IF(VLOOKUP(E152,Languages!$A:$D,1,TRUE)=E152,VLOOKUP(E152,Languages!$A:$D,Summary!$C$7,TRUE),NA()),"")</f>
        <v>ASSET-osion toimintaa suorittavilla työntekijöillä on riittävät tiedot ja taidot tehtäviensä suorittamiseen.</v>
      </c>
      <c r="G152" s="1064" t="s">
        <v>1627</v>
      </c>
      <c r="H152" s="802"/>
      <c r="I152" s="802" t="s">
        <v>1627</v>
      </c>
      <c r="J152" s="1062">
        <f>_xlfn.IFNA(VLOOKUP(E152,Data!C:I,6,FALSE),"")</f>
        <v>0</v>
      </c>
      <c r="K152" s="1038" t="str">
        <f>_xlfn.IFNA(VLOOKUP($D152,Table26[],3,FALSE),"")</f>
        <v/>
      </c>
      <c r="L152" s="1038" t="str">
        <f>_xlfn.IFNA(VLOOKUP($D152,Table26[],4,FALSE),"")</f>
        <v/>
      </c>
      <c r="M152" s="1038" t="str">
        <f>_xlfn.IFNA(VLOOKUP($D152,Table26[],5,FALSE),"")</f>
        <v/>
      </c>
      <c r="N152" s="1038" t="str">
        <f>_xlfn.IFNA(VLOOKUP($D152,Table26[],6,FALSE),"")</f>
        <v/>
      </c>
      <c r="O152" s="1016"/>
      <c r="P152" s="251"/>
    </row>
    <row r="153" spans="1:16" ht="70.8" customHeight="1" thickBot="1" x14ac:dyDescent="0.3">
      <c r="A153" s="262"/>
      <c r="B153" s="1288"/>
      <c r="C153" s="965">
        <v>129</v>
      </c>
      <c r="D153" s="814">
        <f>_xlfn.IFNA(VLOOKUP(E153,Data!C:I,3,FALSE),"")</f>
        <v>3</v>
      </c>
      <c r="E153" s="1165" t="s">
        <v>143</v>
      </c>
      <c r="F153" s="803" t="str">
        <f>_xlfn.IFNA(IF(VLOOKUP(E153,Languages!$A:$D,1,TRUE)=E153,VLOOKUP(E153,Languages!$A:$D,Summary!$C$7,TRUE),NA()),"")</f>
        <v>ASSET-osion toiminnan vaikuttavuutta arvioidaan ja seurataan.</v>
      </c>
      <c r="G153" s="1064" t="s">
        <v>1627</v>
      </c>
      <c r="H153" s="802"/>
      <c r="I153" s="802" t="s">
        <v>1627</v>
      </c>
      <c r="J153" s="1062">
        <f>_xlfn.IFNA(VLOOKUP(E153,Data!C:I,6,FALSE),"")</f>
        <v>0</v>
      </c>
      <c r="K153" s="1038" t="str">
        <f>_xlfn.IFNA(VLOOKUP($D153,Table26[],3,FALSE),"")</f>
        <v/>
      </c>
      <c r="L153" s="1038" t="str">
        <f>_xlfn.IFNA(VLOOKUP($D153,Table26[],4,FALSE),"")</f>
        <v/>
      </c>
      <c r="M153" s="1038" t="str">
        <f>_xlfn.IFNA(VLOOKUP($D153,Table26[],5,FALSE),"")</f>
        <v/>
      </c>
      <c r="N153" s="1038" t="str">
        <f>_xlfn.IFNA(VLOOKUP($D153,Table26[],6,FALSE),"")</f>
        <v/>
      </c>
      <c r="O153" s="1016"/>
      <c r="P153" s="251"/>
    </row>
    <row r="154" spans="1:16" ht="70.8" customHeight="1" thickBot="1" x14ac:dyDescent="0.3">
      <c r="A154" s="262"/>
      <c r="B154" s="1288"/>
      <c r="C154" s="965">
        <v>130</v>
      </c>
      <c r="D154" s="814">
        <f>_xlfn.IFNA(VLOOKUP(E154,Data!C:I,3,FALSE),"")</f>
        <v>1</v>
      </c>
      <c r="E154" s="1165" t="s">
        <v>360</v>
      </c>
      <c r="F154" s="803" t="str">
        <f>_xlfn.IFNA(IF(VLOOKUP(E154,Languages!$A:$D,1,TRUE)=E154,VLOOKUP(E154,Languages!$A:$D,Summary!$C$7,TRUE),NA()),"")</f>
        <v>Organisaation tuottamat yhteiskunnalle kriittiset palvelut on tunnistettu ja dokumentoitu.</v>
      </c>
      <c r="G154" s="1064" t="s">
        <v>1627</v>
      </c>
      <c r="H154" s="802"/>
      <c r="I154" s="802" t="s">
        <v>1627</v>
      </c>
      <c r="J154" s="1062">
        <f>_xlfn.IFNA(VLOOKUP(E154,Data!C:I,6,FALSE),"")</f>
        <v>0</v>
      </c>
      <c r="K154" s="1038" t="str">
        <f>_xlfn.IFNA(VLOOKUP($D154,Table26[],3,FALSE),"")</f>
        <v/>
      </c>
      <c r="L154" s="1038" t="str">
        <f>_xlfn.IFNA(VLOOKUP($D154,Table26[],4,FALSE),"")</f>
        <v/>
      </c>
      <c r="M154" s="1038" t="str">
        <f>_xlfn.IFNA(VLOOKUP($D154,Table26[],5,FALSE),"")</f>
        <v/>
      </c>
      <c r="N154" s="1038" t="str">
        <f>_xlfn.IFNA(VLOOKUP($D154,Table26[],6,FALSE),"")</f>
        <v/>
      </c>
      <c r="O154" s="1016"/>
      <c r="P154" s="251"/>
    </row>
    <row r="155" spans="1:16" ht="70.8" customHeight="1" thickBot="1" x14ac:dyDescent="0.3">
      <c r="A155" s="262"/>
      <c r="B155" s="1288"/>
      <c r="C155" s="965">
        <v>131</v>
      </c>
      <c r="D155" s="814">
        <f>_xlfn.IFNA(VLOOKUP(E155,Data!C:I,3,FALSE),"")</f>
        <v>1</v>
      </c>
      <c r="E155" s="1165" t="s">
        <v>361</v>
      </c>
      <c r="F155" s="803" t="str">
        <f>_xlfn.IFNA(IF(VLOOKUP(E155,Languages!$A:$D,1,TRUE)=E155,VLOOKUP(E155,Languages!$A:$D,Summary!$C$7,TRUE),NA()),"")</f>
        <v>(Yhteiskunnalle kriittisten) palveluiden tuottamiseen tarvittava data on tunnistettu ja dokumentoitu.</v>
      </c>
      <c r="G155" s="1064" t="s">
        <v>1627</v>
      </c>
      <c r="H155" s="802"/>
      <c r="I155" s="802" t="s">
        <v>1627</v>
      </c>
      <c r="J155" s="1062">
        <f>_xlfn.IFNA(VLOOKUP(E155,Data!C:I,6,FALSE),"")</f>
        <v>0</v>
      </c>
      <c r="K155" s="1038" t="str">
        <f>_xlfn.IFNA(VLOOKUP($D155,Table26[],3,FALSE),"")</f>
        <v/>
      </c>
      <c r="L155" s="1038" t="str">
        <f>_xlfn.IFNA(VLOOKUP($D155,Table26[],4,FALSE),"")</f>
        <v/>
      </c>
      <c r="M155" s="1038" t="str">
        <f>_xlfn.IFNA(VLOOKUP($D155,Table26[],5,FALSE),"")</f>
        <v/>
      </c>
      <c r="N155" s="1038" t="str">
        <f>_xlfn.IFNA(VLOOKUP($D155,Table26[],6,FALSE),"")</f>
        <v/>
      </c>
      <c r="O155" s="1016"/>
      <c r="P155" s="251"/>
    </row>
    <row r="156" spans="1:16" ht="70.8" customHeight="1" thickBot="1" x14ac:dyDescent="0.3">
      <c r="A156" s="262"/>
      <c r="B156" s="1288"/>
      <c r="C156" s="965">
        <v>132</v>
      </c>
      <c r="D156" s="814">
        <f>_xlfn.IFNA(VLOOKUP(E156,Data!C:I,3,FALSE),"")</f>
        <v>1</v>
      </c>
      <c r="E156" s="1165" t="s">
        <v>362</v>
      </c>
      <c r="F156" s="803" t="str">
        <f>_xlfn.IFNA(IF(VLOOKUP(E156,Languages!$A:$D,1,TRUE)=E156,VLOOKUP(E156,Languages!$A:$D,Summary!$C$7,TRUE),NA()),"")</f>
        <v>Palveluiden tuottamiseen tarvittavat prosessit on tunnistettu ja dokumentoitu.</v>
      </c>
      <c r="G156" s="1064" t="s">
        <v>1627</v>
      </c>
      <c r="H156" s="802"/>
      <c r="I156" s="802" t="s">
        <v>1627</v>
      </c>
      <c r="J156" s="1062">
        <f>_xlfn.IFNA(VLOOKUP(E156,Data!C:I,6,FALSE),"")</f>
        <v>0</v>
      </c>
      <c r="K156" s="1038" t="str">
        <f>_xlfn.IFNA(VLOOKUP($D156,Table26[],3,FALSE),"")</f>
        <v/>
      </c>
      <c r="L156" s="1038" t="str">
        <f>_xlfn.IFNA(VLOOKUP($D156,Table26[],4,FALSE),"")</f>
        <v/>
      </c>
      <c r="M156" s="1038" t="str">
        <f>_xlfn.IFNA(VLOOKUP($D156,Table26[],5,FALSE),"")</f>
        <v/>
      </c>
      <c r="N156" s="1038" t="str">
        <f>_xlfn.IFNA(VLOOKUP($D156,Table26[],6,FALSE),"")</f>
        <v/>
      </c>
      <c r="O156" s="1016"/>
      <c r="P156" s="251"/>
    </row>
    <row r="157" spans="1:16" ht="70.8" customHeight="1" thickBot="1" x14ac:dyDescent="0.3">
      <c r="A157" s="262"/>
      <c r="B157" s="1288"/>
      <c r="C157" s="965">
        <v>133</v>
      </c>
      <c r="D157" s="814">
        <f>_xlfn.IFNA(VLOOKUP(E157,Data!C:I,3,FALSE),"")</f>
        <v>1</v>
      </c>
      <c r="E157" s="1165" t="s">
        <v>363</v>
      </c>
      <c r="F157" s="803" t="str">
        <f>_xlfn.IFNA(IF(VLOOKUP(E157,Languages!$A:$D,1,TRUE)=E157,VLOOKUP(E157,Languages!$A:$D,Summary!$C$7,TRUE),NA()),"")</f>
        <v>Palveluiden tuottamiseen tarvittavat järjestelmät (IT- ja OT-omaisuus) on tunnistettu ja dokumentoitu.</v>
      </c>
      <c r="G157" s="1064" t="s">
        <v>1627</v>
      </c>
      <c r="H157" s="802"/>
      <c r="I157" s="802" t="s">
        <v>1627</v>
      </c>
      <c r="J157" s="1062">
        <f>_xlfn.IFNA(VLOOKUP(E157,Data!C:I,6,FALSE),"")</f>
        <v>0</v>
      </c>
      <c r="K157" s="1038" t="str">
        <f>_xlfn.IFNA(VLOOKUP($D157,Table26[],3,FALSE),"")</f>
        <v/>
      </c>
      <c r="L157" s="1038" t="str">
        <f>_xlfn.IFNA(VLOOKUP($D157,Table26[],4,FALSE),"")</f>
        <v/>
      </c>
      <c r="M157" s="1038" t="str">
        <f>_xlfn.IFNA(VLOOKUP($D157,Table26[],5,FALSE),"")</f>
        <v/>
      </c>
      <c r="N157" s="1038" t="str">
        <f>_xlfn.IFNA(VLOOKUP($D157,Table26[],6,FALSE),"")</f>
        <v/>
      </c>
      <c r="O157" s="1016"/>
      <c r="P157" s="251"/>
    </row>
    <row r="158" spans="1:16" ht="70.8" customHeight="1" thickBot="1" x14ac:dyDescent="0.3">
      <c r="A158" s="262"/>
      <c r="B158" s="1288"/>
      <c r="C158" s="965">
        <v>134</v>
      </c>
      <c r="D158" s="814">
        <f>_xlfn.IFNA(VLOOKUP(E158,Data!C:I,3,FALSE),"")</f>
        <v>2</v>
      </c>
      <c r="E158" s="1165" t="s">
        <v>364</v>
      </c>
      <c r="F158" s="803" t="str">
        <f>_xlfn.IFNA(IF(VLOOKUP(E158,Languages!$A:$D,1,TRUE)=E158,VLOOKUP(E158,Languages!$A:$D,Summary!$C$7,TRUE),NA()),"")</f>
        <v>Palveluiden tuottamiseen tarvittavat tilat ja laitteet on tunnistettu ja dokumentoitu.</v>
      </c>
      <c r="G158" s="1064" t="s">
        <v>1627</v>
      </c>
      <c r="H158" s="802"/>
      <c r="I158" s="802" t="s">
        <v>1627</v>
      </c>
      <c r="J158" s="1062">
        <f>_xlfn.IFNA(VLOOKUP(E158,Data!C:I,6,FALSE),"")</f>
        <v>0</v>
      </c>
      <c r="K158" s="1038" t="str">
        <f>_xlfn.IFNA(VLOOKUP($D158,Table26[],3,FALSE),"")</f>
        <v/>
      </c>
      <c r="L158" s="1038" t="str">
        <f>_xlfn.IFNA(VLOOKUP($D158,Table26[],4,FALSE),"")</f>
        <v/>
      </c>
      <c r="M158" s="1038" t="str">
        <f>_xlfn.IFNA(VLOOKUP($D158,Table26[],5,FALSE),"")</f>
        <v/>
      </c>
      <c r="N158" s="1038" t="str">
        <f>_xlfn.IFNA(VLOOKUP($D158,Table26[],6,FALSE),"")</f>
        <v/>
      </c>
      <c r="O158" s="1016"/>
      <c r="P158" s="251"/>
    </row>
    <row r="159" spans="1:16" ht="70.8" customHeight="1" thickBot="1" x14ac:dyDescent="0.3">
      <c r="A159" s="262"/>
      <c r="B159" s="1288"/>
      <c r="C159" s="965">
        <v>135</v>
      </c>
      <c r="D159" s="814">
        <f>_xlfn.IFNA(VLOOKUP(E159,Data!C:I,3,FALSE),"")</f>
        <v>2</v>
      </c>
      <c r="E159" s="1165" t="s">
        <v>365</v>
      </c>
      <c r="F159" s="803" t="str">
        <f>_xlfn.IFNA(IF(VLOOKUP(E159,Languages!$A:$D,1,TRUE)=E159,VLOOKUP(E159,Languages!$A:$D,Summary!$C$7,TRUE),NA()),"")</f>
        <v>Palveluiden tuottamiseen tarvittavat toimitusketjut on tunnistettu ja dokumentoitu.</v>
      </c>
      <c r="G159" s="1064" t="s">
        <v>1627</v>
      </c>
      <c r="H159" s="802"/>
      <c r="I159" s="802" t="s">
        <v>1627</v>
      </c>
      <c r="J159" s="1062">
        <f>_xlfn.IFNA(VLOOKUP(E159,Data!C:I,6,FALSE),"")</f>
        <v>0</v>
      </c>
      <c r="K159" s="1038" t="str">
        <f>_xlfn.IFNA(VLOOKUP($D159,Table26[],3,FALSE),"")</f>
        <v/>
      </c>
      <c r="L159" s="1038" t="str">
        <f>_xlfn.IFNA(VLOOKUP($D159,Table26[],4,FALSE),"")</f>
        <v/>
      </c>
      <c r="M159" s="1038" t="str">
        <f>_xlfn.IFNA(VLOOKUP($D159,Table26[],5,FALSE),"")</f>
        <v/>
      </c>
      <c r="N159" s="1038" t="str">
        <f>_xlfn.IFNA(VLOOKUP($D159,Table26[],6,FALSE),"")</f>
        <v/>
      </c>
      <c r="O159" s="1016"/>
      <c r="P159" s="251"/>
    </row>
    <row r="160" spans="1:16" ht="70.8" customHeight="1" thickBot="1" x14ac:dyDescent="0.3">
      <c r="A160" s="262"/>
      <c r="B160" s="1288"/>
      <c r="C160" s="965">
        <v>136</v>
      </c>
      <c r="D160" s="814">
        <f>_xlfn.IFNA(VLOOKUP(E160,Data!C:I,3,FALSE),"")</f>
        <v>2</v>
      </c>
      <c r="E160" s="1165" t="s">
        <v>366</v>
      </c>
      <c r="F160" s="803" t="str">
        <f>_xlfn.IFNA(IF(VLOOKUP(E160,Languages!$A:$D,1,TRUE)=E160,VLOOKUP(E160,Languages!$A:$D,Summary!$C$7,TRUE),NA()),"")</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G160" s="1064" t="s">
        <v>1627</v>
      </c>
      <c r="H160" s="802"/>
      <c r="I160" s="802" t="s">
        <v>1627</v>
      </c>
      <c r="J160" s="1062">
        <f>_xlfn.IFNA(VLOOKUP(E160,Data!C:I,6,FALSE),"")</f>
        <v>0</v>
      </c>
      <c r="K160" s="1038" t="str">
        <f>_xlfn.IFNA(VLOOKUP($D160,Table26[],3,FALSE),"")</f>
        <v/>
      </c>
      <c r="L160" s="1038" t="str">
        <f>_xlfn.IFNA(VLOOKUP($D160,Table26[],4,FALSE),"")</f>
        <v/>
      </c>
      <c r="M160" s="1038" t="str">
        <f>_xlfn.IFNA(VLOOKUP($D160,Table26[],5,FALSE),"")</f>
        <v/>
      </c>
      <c r="N160" s="1038" t="str">
        <f>_xlfn.IFNA(VLOOKUP($D160,Table26[],6,FALSE),"")</f>
        <v/>
      </c>
      <c r="O160" s="1016"/>
      <c r="P160" s="251"/>
    </row>
    <row r="161" spans="1:16" ht="70.8" customHeight="1" thickBot="1" x14ac:dyDescent="0.3">
      <c r="A161" s="262"/>
      <c r="B161" s="1288"/>
      <c r="C161" s="965">
        <v>137</v>
      </c>
      <c r="D161" s="814">
        <f>_xlfn.IFNA(VLOOKUP(E161,Data!C:I,3,FALSE),"")</f>
        <v>3</v>
      </c>
      <c r="E161" s="1165" t="s">
        <v>367</v>
      </c>
      <c r="F161" s="803" t="str">
        <f>_xlfn.IFNA(IF(VLOOKUP(E161,Languages!$A:$D,1,TRUE)=E161,VLOOKUP(E161,Languages!$A:$D,Summary!$C$7,TRUE),NA()),"")</f>
        <v>Palvelujen heikentymisen tai keskeytymisen aiheuttamat seurannaisvaikutukset yhteiskunnalle on tunnistettu ja dokumentoitu.</v>
      </c>
      <c r="G161" s="1064" t="s">
        <v>1627</v>
      </c>
      <c r="H161" s="802"/>
      <c r="I161" s="802" t="s">
        <v>1627</v>
      </c>
      <c r="J161" s="1062">
        <f>_xlfn.IFNA(VLOOKUP(E161,Data!C:I,6,FALSE),"")</f>
        <v>0</v>
      </c>
      <c r="K161" s="1038" t="str">
        <f>_xlfn.IFNA(VLOOKUP($D161,Table26[],3,FALSE),"")</f>
        <v/>
      </c>
      <c r="L161" s="1038" t="str">
        <f>_xlfn.IFNA(VLOOKUP($D161,Table26[],4,FALSE),"")</f>
        <v/>
      </c>
      <c r="M161" s="1038" t="str">
        <f>_xlfn.IFNA(VLOOKUP($D161,Table26[],5,FALSE),"")</f>
        <v/>
      </c>
      <c r="N161" s="1038" t="str">
        <f>_xlfn.IFNA(VLOOKUP($D161,Table26[],6,FALSE),"")</f>
        <v/>
      </c>
      <c r="O161" s="1016"/>
      <c r="P161" s="251"/>
    </row>
    <row r="162" spans="1:16" ht="70.8" customHeight="1" thickBot="1" x14ac:dyDescent="0.3">
      <c r="A162" s="262"/>
      <c r="B162" s="1288"/>
      <c r="C162" s="965">
        <v>138</v>
      </c>
      <c r="D162" s="814">
        <f>_xlfn.IFNA(VLOOKUP(E162,Data!C:I,3,FALSE),"")</f>
        <v>1</v>
      </c>
      <c r="E162" s="1165" t="s">
        <v>368</v>
      </c>
      <c r="F162" s="803" t="str">
        <f>_xlfn.IFNA(IF(VLOOKUP(E162,Languages!$A:$D,1,TRUE)=E162,VLOOKUP(E162,Languages!$A:$D,Summary!$C$7,TRUE),NA()),"")</f>
        <v>Kaikki resurssit (data, prosessit, järjestelmät, tilat ja toimitusketjut), joita tarvitaan (yhteiskunnalle kriittisten) palveluiden tuottamiseen, ovat organisaation turvallisuuden hallinnan politiikkojen ja prosessien piirissä.</v>
      </c>
      <c r="G162" s="1064" t="s">
        <v>1627</v>
      </c>
      <c r="H162" s="802"/>
      <c r="I162" s="802" t="s">
        <v>1627</v>
      </c>
      <c r="J162" s="1062">
        <f>_xlfn.IFNA(VLOOKUP(E162,Data!C:I,6,FALSE),"")</f>
        <v>0</v>
      </c>
      <c r="K162" s="1038" t="str">
        <f>_xlfn.IFNA(VLOOKUP($D162,Table26[],3,FALSE),"")</f>
        <v/>
      </c>
      <c r="L162" s="1038" t="str">
        <f>_xlfn.IFNA(VLOOKUP($D162,Table26[],4,FALSE),"")</f>
        <v/>
      </c>
      <c r="M162" s="1038" t="str">
        <f>_xlfn.IFNA(VLOOKUP($D162,Table26[],5,FALSE),"")</f>
        <v/>
      </c>
      <c r="N162" s="1038" t="str">
        <f>_xlfn.IFNA(VLOOKUP($D162,Table26[],6,FALSE),"")</f>
        <v/>
      </c>
      <c r="O162" s="1016"/>
      <c r="P162" s="251"/>
    </row>
    <row r="163" spans="1:16" ht="70.8" customHeight="1" thickBot="1" x14ac:dyDescent="0.3">
      <c r="A163" s="262"/>
      <c r="B163" s="1288"/>
      <c r="C163" s="965">
        <v>139</v>
      </c>
      <c r="D163" s="814">
        <f>_xlfn.IFNA(VLOOKUP(E163,Data!C:I,3,FALSE),"")</f>
        <v>1</v>
      </c>
      <c r="E163" s="1165" t="s">
        <v>369</v>
      </c>
      <c r="F163" s="803" t="str">
        <f>_xlfn.IFNA(IF(VLOOKUP(E163,Languages!$A:$D,1,TRUE)=E163,VLOOKUP(E163,Languages!$A:$D,Summary!$C$7,TRUE),NA()),"")</f>
        <v>Kaikki resurssit (data, prosessit, järjestelmät, tilat ja toimitusketjut), joita tarvitaan yhteiskunnallisesti kriittisten palvelujen tuottamiseen, ovat organisaation riskienhallinnan politiikkojen ja prosessien piirissä.</v>
      </c>
      <c r="G163" s="1064" t="s">
        <v>1627</v>
      </c>
      <c r="H163" s="802"/>
      <c r="I163" s="802" t="s">
        <v>1627</v>
      </c>
      <c r="J163" s="1062">
        <f>_xlfn.IFNA(VLOOKUP(E163,Data!C:I,6,FALSE),"")</f>
        <v>0</v>
      </c>
      <c r="K163" s="1038" t="str">
        <f>_xlfn.IFNA(VLOOKUP($D163,Table26[],3,FALSE),"")</f>
        <v/>
      </c>
      <c r="L163" s="1038" t="str">
        <f>_xlfn.IFNA(VLOOKUP($D163,Table26[],4,FALSE),"")</f>
        <v/>
      </c>
      <c r="M163" s="1038" t="str">
        <f>_xlfn.IFNA(VLOOKUP($D163,Table26[],5,FALSE),"")</f>
        <v/>
      </c>
      <c r="N163" s="1038" t="str">
        <f>_xlfn.IFNA(VLOOKUP($D163,Table26[],6,FALSE),"")</f>
        <v/>
      </c>
      <c r="O163" s="1016"/>
      <c r="P163" s="251"/>
    </row>
    <row r="164" spans="1:16" ht="70.8" customHeight="1" thickBot="1" x14ac:dyDescent="0.3">
      <c r="A164" s="262"/>
      <c r="B164" s="1288"/>
      <c r="C164" s="965">
        <v>140</v>
      </c>
      <c r="D164" s="814">
        <f>_xlfn.IFNA(VLOOKUP(E164,Data!C:I,3,FALSE),"")</f>
        <v>2</v>
      </c>
      <c r="E164" s="1165" t="s">
        <v>370</v>
      </c>
      <c r="F164" s="803" t="str">
        <f>_xlfn.IFNA(IF(VLOOKUP(E164,Languages!$A:$D,1,TRUE)=E164,VLOOKUP(E164,Languages!$A:$D,Summary!$C$7,TRUE),NA()),"")</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G164" s="1064" t="s">
        <v>1627</v>
      </c>
      <c r="H164" s="802"/>
      <c r="I164" s="802" t="s">
        <v>1627</v>
      </c>
      <c r="J164" s="1062">
        <f>_xlfn.IFNA(VLOOKUP(E164,Data!C:I,6,FALSE),"")</f>
        <v>0</v>
      </c>
      <c r="K164" s="1038" t="str">
        <f>_xlfn.IFNA(VLOOKUP($D164,Table26[],3,FALSE),"")</f>
        <v/>
      </c>
      <c r="L164" s="1038" t="str">
        <f>_xlfn.IFNA(VLOOKUP($D164,Table26[],4,FALSE),"")</f>
        <v/>
      </c>
      <c r="M164" s="1038" t="str">
        <f>_xlfn.IFNA(VLOOKUP($D164,Table26[],5,FALSE),"")</f>
        <v/>
      </c>
      <c r="N164" s="1038" t="str">
        <f>_xlfn.IFNA(VLOOKUP($D164,Table26[],6,FALSE),"")</f>
        <v/>
      </c>
      <c r="O164" s="1016"/>
      <c r="P164" s="251"/>
    </row>
    <row r="165" spans="1:16" ht="70.8" customHeight="1" thickBot="1" x14ac:dyDescent="0.3">
      <c r="A165" s="262"/>
      <c r="B165" s="1288"/>
      <c r="C165" s="965">
        <v>141</v>
      </c>
      <c r="D165" s="814">
        <f>_xlfn.IFNA(VLOOKUP(E165,Data!C:I,3,FALSE),"")</f>
        <v>2</v>
      </c>
      <c r="E165" s="1165" t="s">
        <v>371</v>
      </c>
      <c r="F165" s="803" t="str">
        <f>_xlfn.IFNA(IF(VLOOKUP(E165,Languages!$A:$D,1,TRUE)=E165,VLOOKUP(E165,Languages!$A:$D,Summary!$C$7,TRUE),NA()),"")</f>
        <v>Johtoryhmä käsittelee palveluiden tuottamiseen tarvittavien tietoverkkojen ja -järjestelmien turvallisuuden tasoa säännöllisesti; käyttäen pohjana ajantasaista ja tarkkaa tietoa sekä organisaation ammattilaisten asiantuntemusta.</v>
      </c>
      <c r="G165" s="1064" t="s">
        <v>1627</v>
      </c>
      <c r="H165" s="802"/>
      <c r="I165" s="802" t="s">
        <v>1627</v>
      </c>
      <c r="J165" s="1062">
        <f>_xlfn.IFNA(VLOOKUP(E165,Data!C:I,6,FALSE),"")</f>
        <v>0</v>
      </c>
      <c r="K165" s="1038" t="str">
        <f>_xlfn.IFNA(VLOOKUP($D165,Table26[],3,FALSE),"")</f>
        <v/>
      </c>
      <c r="L165" s="1038" t="str">
        <f>_xlfn.IFNA(VLOOKUP($D165,Table26[],4,FALSE),"")</f>
        <v/>
      </c>
      <c r="M165" s="1038" t="str">
        <f>_xlfn.IFNA(VLOOKUP($D165,Table26[],5,FALSE),"")</f>
        <v/>
      </c>
      <c r="N165" s="1038" t="str">
        <f>_xlfn.IFNA(VLOOKUP($D165,Table26[],6,FALSE),"")</f>
        <v/>
      </c>
      <c r="O165" s="1016"/>
      <c r="P165" s="251"/>
    </row>
    <row r="166" spans="1:16" ht="70.8" customHeight="1" thickBot="1" x14ac:dyDescent="0.3">
      <c r="A166" s="262"/>
      <c r="B166" s="1288"/>
      <c r="C166" s="965">
        <v>142</v>
      </c>
      <c r="D166" s="814">
        <f>_xlfn.IFNA(VLOOKUP(E166,Data!C:I,3,FALSE),"")</f>
        <v>2</v>
      </c>
      <c r="E166" s="1165" t="s">
        <v>372</v>
      </c>
      <c r="F166" s="803" t="str">
        <f>_xlfn.IFNA(IF(VLOOKUP(E166,Languages!$A:$D,1,TRUE)=E166,VLOOKUP(E166,Languages!$A:$D,Summary!$C$7,TRUE),NA()),"")</f>
        <v>Johtoryhmän nimetyllä jäsenellä on vastuu palveluiden tuottamiseen tarvittavien tietoverkkojen ja -järjestelmien turvallisuuden tasosta. Henkilö ohjaa johtoryhmän säännöllistä keskustelua aiheesta.</v>
      </c>
      <c r="G166" s="1064" t="s">
        <v>1627</v>
      </c>
      <c r="H166" s="802"/>
      <c r="I166" s="802" t="s">
        <v>1627</v>
      </c>
      <c r="J166" s="1062">
        <f>_xlfn.IFNA(VLOOKUP(E166,Data!C:I,6,FALSE),"")</f>
        <v>0</v>
      </c>
      <c r="K166" s="1038" t="str">
        <f>_xlfn.IFNA(VLOOKUP($D166,Table26[],3,FALSE),"")</f>
        <v/>
      </c>
      <c r="L166" s="1038" t="str">
        <f>_xlfn.IFNA(VLOOKUP($D166,Table26[],4,FALSE),"")</f>
        <v/>
      </c>
      <c r="M166" s="1038" t="str">
        <f>_xlfn.IFNA(VLOOKUP($D166,Table26[],5,FALSE),"")</f>
        <v/>
      </c>
      <c r="N166" s="1038" t="str">
        <f>_xlfn.IFNA(VLOOKUP($D166,Table26[],6,FALSE),"")</f>
        <v/>
      </c>
      <c r="O166" s="1016"/>
      <c r="P166" s="251"/>
    </row>
    <row r="167" spans="1:16" ht="70.8" customHeight="1" thickBot="1" x14ac:dyDescent="0.3">
      <c r="A167" s="262"/>
      <c r="B167" s="1288"/>
      <c r="C167" s="965">
        <v>143</v>
      </c>
      <c r="D167" s="814">
        <f>_xlfn.IFNA(VLOOKUP(E167,Data!C:I,3,FALSE),"")</f>
        <v>2</v>
      </c>
      <c r="E167" s="1165" t="s">
        <v>373</v>
      </c>
      <c r="F167" s="803" t="str">
        <f>_xlfn.IFNA(IF(VLOOKUP(E167,Languages!$A:$D,1,TRUE)=E167,VLOOKUP(E167,Languages!$A:$D,Summary!$C$7,TRUE),NA()),"")</f>
        <v>Johtoryhmä asettaa suunnan ja tahtotilan, joista johdetaan tehokkaita toimintatapoja tietoverkkojen ja -järjestelmien turvallisuuden valvontaan ja ohjaukseen.</v>
      </c>
      <c r="G167" s="1064" t="s">
        <v>1627</v>
      </c>
      <c r="H167" s="802"/>
      <c r="I167" s="802" t="s">
        <v>1627</v>
      </c>
      <c r="J167" s="1062">
        <f>_xlfn.IFNA(VLOOKUP(E167,Data!C:I,6,FALSE),"")</f>
        <v>0</v>
      </c>
      <c r="K167" s="1038" t="str">
        <f>_xlfn.IFNA(VLOOKUP($D167,Table26[],3,FALSE),"")</f>
        <v/>
      </c>
      <c r="L167" s="1038" t="str">
        <f>_xlfn.IFNA(VLOOKUP($D167,Table26[],4,FALSE),"")</f>
        <v/>
      </c>
      <c r="M167" s="1038" t="str">
        <f>_xlfn.IFNA(VLOOKUP($D167,Table26[],5,FALSE),"")</f>
        <v/>
      </c>
      <c r="N167" s="1038" t="str">
        <f>_xlfn.IFNA(VLOOKUP($D167,Table26[],6,FALSE),"")</f>
        <v/>
      </c>
      <c r="O167" s="1016"/>
      <c r="P167" s="251"/>
    </row>
    <row r="168" spans="1:16" ht="70.8" customHeight="1" thickBot="1" x14ac:dyDescent="0.3">
      <c r="A168" s="262"/>
      <c r="B168" s="1288"/>
      <c r="C168" s="965">
        <v>144</v>
      </c>
      <c r="D168" s="814">
        <f>_xlfn.IFNA(VLOOKUP(E168,Data!C:I,3,FALSE),"")</f>
        <v>2</v>
      </c>
      <c r="E168" s="1165" t="s">
        <v>374</v>
      </c>
      <c r="F168" s="803" t="str">
        <f>_xlfn.IFNA(IF(VLOOKUP(E168,Languages!$A:$D,1,TRUE)=E168,VLOOKUP(E168,Languages!$A:$D,Summary!$C$7,TRUE),NA()),"")</f>
        <v>Organisaation ylimmällä johdolla on näkyvyys tärkeimpiin riskipäätöksiin läpi koko organisaation.</v>
      </c>
      <c r="G168" s="1064" t="s">
        <v>1627</v>
      </c>
      <c r="H168" s="802"/>
      <c r="I168" s="802" t="s">
        <v>1627</v>
      </c>
      <c r="J168" s="1062">
        <f>_xlfn.IFNA(VLOOKUP(E168,Data!C:I,6,FALSE),"")</f>
        <v>0</v>
      </c>
      <c r="K168" s="1038" t="str">
        <f>_xlfn.IFNA(VLOOKUP($D168,Table26[],3,FALSE),"")</f>
        <v/>
      </c>
      <c r="L168" s="1038" t="str">
        <f>_xlfn.IFNA(VLOOKUP($D168,Table26[],4,FALSE),"")</f>
        <v/>
      </c>
      <c r="M168" s="1038" t="str">
        <f>_xlfn.IFNA(VLOOKUP($D168,Table26[],5,FALSE),"")</f>
        <v/>
      </c>
      <c r="N168" s="1038" t="str">
        <f>_xlfn.IFNA(VLOOKUP($D168,Table26[],6,FALSE),"")</f>
        <v/>
      </c>
      <c r="O168" s="1016"/>
      <c r="P168" s="251"/>
    </row>
    <row r="169" spans="1:16" ht="70.8" customHeight="1" thickBot="1" x14ac:dyDescent="0.3">
      <c r="A169" s="262"/>
      <c r="B169" s="1288"/>
      <c r="C169" s="965">
        <v>145</v>
      </c>
      <c r="D169" s="814">
        <f>_xlfn.IFNA(VLOOKUP(E169,Data!C:I,3,FALSE),"")</f>
        <v>2</v>
      </c>
      <c r="E169" s="1165" t="s">
        <v>375</v>
      </c>
      <c r="F169" s="803" t="str">
        <f>_xlfn.IFNA(IF(VLOOKUP(E169,Languages!$A:$D,1,TRUE)=E169,VLOOKUP(E169,Languages!$A:$D,Summary!$C$7,TRUE),NA()),"")</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G169" s="1064" t="s">
        <v>1627</v>
      </c>
      <c r="H169" s="802"/>
      <c r="I169" s="802" t="s">
        <v>1627</v>
      </c>
      <c r="J169" s="1062">
        <f>_xlfn.IFNA(VLOOKUP(E169,Data!C:I,6,FALSE),"")</f>
        <v>0</v>
      </c>
      <c r="K169" s="1038" t="str">
        <f>_xlfn.IFNA(VLOOKUP($D169,Table26[],3,FALSE),"")</f>
        <v/>
      </c>
      <c r="L169" s="1038" t="str">
        <f>_xlfn.IFNA(VLOOKUP($D169,Table26[],4,FALSE),"")</f>
        <v/>
      </c>
      <c r="M169" s="1038" t="str">
        <f>_xlfn.IFNA(VLOOKUP($D169,Table26[],5,FALSE),"")</f>
        <v/>
      </c>
      <c r="N169" s="1038" t="str">
        <f>_xlfn.IFNA(VLOOKUP($D169,Table26[],6,FALSE),"")</f>
        <v/>
      </c>
      <c r="O169" s="1016"/>
      <c r="P169" s="251"/>
    </row>
    <row r="170" spans="1:16" ht="70.8" customHeight="1" thickBot="1" x14ac:dyDescent="0.3">
      <c r="A170" s="262"/>
      <c r="B170" s="1288"/>
      <c r="C170" s="965">
        <v>146</v>
      </c>
      <c r="D170" s="814">
        <f>_xlfn.IFNA(VLOOKUP(E170,Data!C:I,3,FALSE),"")</f>
        <v>2</v>
      </c>
      <c r="E170" s="1165" t="s">
        <v>376</v>
      </c>
      <c r="F170" s="803" t="str">
        <f>_xlfn.IFNA(IF(VLOOKUP(E170,Languages!$A:$D,1,TRUE)=E170,VLOOKUP(E170,Languages!$A:$D,Summary!$C$7,TRUE),NA()),"")</f>
        <v>Riskienhallinnan päätöksentekoa voidaan tarvittaessa delegoida tai korottaa ("escalate") läpi koko organisaation sellaisille henkilöille, joilla on sopivat tiedot, taidot ja valtuudet päätösten tekemiseen.</v>
      </c>
      <c r="G170" s="1064" t="s">
        <v>1627</v>
      </c>
      <c r="H170" s="802"/>
      <c r="I170" s="802" t="s">
        <v>1627</v>
      </c>
      <c r="J170" s="1062">
        <f>_xlfn.IFNA(VLOOKUP(E170,Data!C:I,6,FALSE),"")</f>
        <v>0</v>
      </c>
      <c r="K170" s="1038" t="str">
        <f>_xlfn.IFNA(VLOOKUP($D170,Table26[],3,FALSE),"")</f>
        <v/>
      </c>
      <c r="L170" s="1038" t="str">
        <f>_xlfn.IFNA(VLOOKUP($D170,Table26[],4,FALSE),"")</f>
        <v/>
      </c>
      <c r="M170" s="1038" t="str">
        <f>_xlfn.IFNA(VLOOKUP($D170,Table26[],5,FALSE),"")</f>
        <v/>
      </c>
      <c r="N170" s="1038" t="str">
        <f>_xlfn.IFNA(VLOOKUP($D170,Table26[],6,FALSE),"")</f>
        <v/>
      </c>
      <c r="O170" s="1016"/>
      <c r="P170" s="251"/>
    </row>
    <row r="171" spans="1:16" ht="70.8" customHeight="1" thickBot="1" x14ac:dyDescent="0.3">
      <c r="A171" s="262"/>
      <c r="B171" s="1288"/>
      <c r="C171" s="965">
        <v>147</v>
      </c>
      <c r="D171" s="814">
        <f>_xlfn.IFNA(VLOOKUP(E171,Data!C:I,3,FALSE),"")</f>
        <v>3</v>
      </c>
      <c r="E171" s="1165" t="s">
        <v>377</v>
      </c>
      <c r="F171" s="803" t="str">
        <f>_xlfn.IFNA(IF(VLOOKUP(E171,Languages!$A:$D,1,TRUE)=E171,VLOOKUP(E171,Languages!$A:$D,Summary!$C$7,TRUE),NA()),"")</f>
        <v>Tehdyt riskienhallintapäätökset käydään läpi aika ajoin, jotta varmistutaan siitä, että ne ovat pysyneet relevantteina ja pätevinä.</v>
      </c>
      <c r="G171" s="1064" t="s">
        <v>1627</v>
      </c>
      <c r="H171" s="802"/>
      <c r="I171" s="802" t="s">
        <v>1627</v>
      </c>
      <c r="J171" s="1062">
        <f>_xlfn.IFNA(VLOOKUP(E171,Data!C:I,6,FALSE),"")</f>
        <v>0</v>
      </c>
      <c r="K171" s="1038" t="str">
        <f>_xlfn.IFNA(VLOOKUP($D171,Table26[],3,FALSE),"")</f>
        <v/>
      </c>
      <c r="L171" s="1038" t="str">
        <f>_xlfn.IFNA(VLOOKUP($D171,Table26[],4,FALSE),"")</f>
        <v/>
      </c>
      <c r="M171" s="1038" t="str">
        <f>_xlfn.IFNA(VLOOKUP($D171,Table26[],5,FALSE),"")</f>
        <v/>
      </c>
      <c r="N171" s="1038" t="str">
        <f>_xlfn.IFNA(VLOOKUP($D171,Table26[],6,FALSE),"")</f>
        <v/>
      </c>
      <c r="O171" s="1016"/>
      <c r="P171" s="251"/>
    </row>
    <row r="172" spans="1:16" ht="70.8" customHeight="1" thickBot="1" x14ac:dyDescent="0.3">
      <c r="A172" s="262"/>
      <c r="B172" s="1288"/>
      <c r="C172" s="965">
        <v>148</v>
      </c>
      <c r="D172" s="814">
        <f>_xlfn.IFNA(VLOOKUP(E172,Data!C:I,3,FALSE),"")</f>
        <v>3</v>
      </c>
      <c r="E172" s="1165" t="s">
        <v>378</v>
      </c>
      <c r="F172" s="803" t="str">
        <f>_xlfn.IFNA(IF(VLOOKUP(E172,Languages!$A:$D,1,TRUE)=E172,VLOOKUP(E172,Languages!$A:$D,Summary!$C$7,TRUE),NA()),"")</f>
        <v>Riskienhallintaprosessissa ja -päätöksenteossa otetaan huomioon resurssit (data, prosessit, järjestelmät, laitteet ja toimitusketju), kriittinen ajanjakso ja seurannaisvaikutukset [kts. CRITICAL-1b-h].</v>
      </c>
      <c r="G172" s="1064" t="s">
        <v>1627</v>
      </c>
      <c r="H172" s="802"/>
      <c r="I172" s="802" t="s">
        <v>1627</v>
      </c>
      <c r="J172" s="1062">
        <f>_xlfn.IFNA(VLOOKUP(E172,Data!C:I,6,FALSE),"")</f>
        <v>0</v>
      </c>
      <c r="K172" s="1038" t="str">
        <f>_xlfn.IFNA(VLOOKUP($D172,Table26[],3,FALSE),"")</f>
        <v/>
      </c>
      <c r="L172" s="1038" t="str">
        <f>_xlfn.IFNA(VLOOKUP($D172,Table26[],4,FALSE),"")</f>
        <v/>
      </c>
      <c r="M172" s="1038" t="str">
        <f>_xlfn.IFNA(VLOOKUP($D172,Table26[],5,FALSE),"")</f>
        <v/>
      </c>
      <c r="N172" s="1038" t="str">
        <f>_xlfn.IFNA(VLOOKUP($D172,Table26[],6,FALSE),"")</f>
        <v/>
      </c>
      <c r="O172" s="1016"/>
      <c r="P172" s="251"/>
    </row>
    <row r="173" spans="1:16" ht="70.8" customHeight="1" thickBot="1" x14ac:dyDescent="0.3">
      <c r="A173" s="262"/>
      <c r="B173" s="1288"/>
      <c r="C173" s="965">
        <v>149</v>
      </c>
      <c r="D173" s="814">
        <f>_xlfn.IFNA(VLOOKUP(E173,Data!C:I,3,FALSE),"")</f>
        <v>1</v>
      </c>
      <c r="E173" s="1165" t="s">
        <v>379</v>
      </c>
      <c r="F173" s="803" t="str">
        <f>_xlfn.IFNA(IF(VLOOKUP(E173,Languages!$A:$D,1,TRUE)=E173,VLOOKUP(E173,Languages!$A:$D,Summary!$C$7,TRUE),NA()),"")</f>
        <v>Organisaatiolla on kybertapahtumien ja -poikkeamien hallintasuunnitelma, joka kattaa kaikki (organisaation tuottamat yhteiskunnalle kriittiset) palvelut.</v>
      </c>
      <c r="G173" s="1064" t="s">
        <v>1627</v>
      </c>
      <c r="H173" s="802"/>
      <c r="I173" s="802" t="s">
        <v>1627</v>
      </c>
      <c r="J173" s="1062">
        <f>_xlfn.IFNA(VLOOKUP(E173,Data!C:I,6,FALSE),"")</f>
        <v>0</v>
      </c>
      <c r="K173" s="1038" t="str">
        <f>_xlfn.IFNA(VLOOKUP($D173,Table26[],3,FALSE),"")</f>
        <v/>
      </c>
      <c r="L173" s="1038" t="str">
        <f>_xlfn.IFNA(VLOOKUP($D173,Table26[],4,FALSE),"")</f>
        <v/>
      </c>
      <c r="M173" s="1038" t="str">
        <f>_xlfn.IFNA(VLOOKUP($D173,Table26[],5,FALSE),"")</f>
        <v/>
      </c>
      <c r="N173" s="1038" t="str">
        <f>_xlfn.IFNA(VLOOKUP($D173,Table26[],6,FALSE),"")</f>
        <v/>
      </c>
      <c r="O173" s="1016"/>
      <c r="P173" s="251"/>
    </row>
    <row r="174" spans="1:16" ht="70.8" customHeight="1" thickBot="1" x14ac:dyDescent="0.3">
      <c r="A174" s="262"/>
      <c r="B174" s="1288"/>
      <c r="C174" s="965">
        <v>150</v>
      </c>
      <c r="D174" s="814">
        <f>_xlfn.IFNA(VLOOKUP(E174,Data!C:I,3,FALSE),"")</f>
        <v>1</v>
      </c>
      <c r="E174" s="1165" t="s">
        <v>380</v>
      </c>
      <c r="F174" s="803" t="str">
        <f>_xlfn.IFNA(IF(VLOOKUP(E174,Languages!$A:$D,1,TRUE)=E174,VLOOKUP(E174,Languages!$A:$D,Summary!$C$7,TRUE),NA()),"")</f>
        <v>Hallintasuunnitelma rajoittuu tunnettuihin hyökkäyksiin, mutta kattaa perusteellisesti näiden hyökkäysten todennäköiset vaikutukset.</v>
      </c>
      <c r="G174" s="1064" t="s">
        <v>1627</v>
      </c>
      <c r="H174" s="802"/>
      <c r="I174" s="802" t="s">
        <v>1627</v>
      </c>
      <c r="J174" s="1062">
        <f>_xlfn.IFNA(VLOOKUP(E174,Data!C:I,6,FALSE),"")</f>
        <v>0</v>
      </c>
      <c r="K174" s="1038" t="str">
        <f>_xlfn.IFNA(VLOOKUP($D174,Table26[],3,FALSE),"")</f>
        <v/>
      </c>
      <c r="L174" s="1038" t="str">
        <f>_xlfn.IFNA(VLOOKUP($D174,Table26[],4,FALSE),"")</f>
        <v/>
      </c>
      <c r="M174" s="1038" t="str">
        <f>_xlfn.IFNA(VLOOKUP($D174,Table26[],5,FALSE),"")</f>
        <v/>
      </c>
      <c r="N174" s="1038" t="str">
        <f>_xlfn.IFNA(VLOOKUP($D174,Table26[],6,FALSE),"")</f>
        <v/>
      </c>
      <c r="O174" s="1016"/>
      <c r="P174" s="251"/>
    </row>
    <row r="175" spans="1:16" ht="70.8" customHeight="1" thickBot="1" x14ac:dyDescent="0.3">
      <c r="A175" s="262"/>
      <c r="B175" s="1288"/>
      <c r="C175" s="965">
        <v>151</v>
      </c>
      <c r="D175" s="814">
        <f>_xlfn.IFNA(VLOOKUP(E175,Data!C:I,3,FALSE),"")</f>
        <v>1</v>
      </c>
      <c r="E175" s="1165" t="s">
        <v>381</v>
      </c>
      <c r="F175" s="803" t="str">
        <f>_xlfn.IFNA(IF(VLOOKUP(E175,Languages!$A:$D,1,TRUE)=E175,VLOOKUP(E175,Languages!$A:$D,Summary!$C$7,TRUE),NA()),"")</f>
        <v>Kybertapahtumien ja -poikkeamien hallintaan osallistuva henkilöstö on sisäistänyt ja ymmärtää hallintasuunnitelman hyvin.</v>
      </c>
      <c r="G175" s="1064" t="s">
        <v>1627</v>
      </c>
      <c r="H175" s="802"/>
      <c r="I175" s="802" t="s">
        <v>1627</v>
      </c>
      <c r="J175" s="1062">
        <f>_xlfn.IFNA(VLOOKUP(E175,Data!C:I,6,FALSE),"")</f>
        <v>0</v>
      </c>
      <c r="K175" s="1038" t="str">
        <f>_xlfn.IFNA(VLOOKUP($D175,Table26[],3,FALSE),"")</f>
        <v/>
      </c>
      <c r="L175" s="1038" t="str">
        <f>_xlfn.IFNA(VLOOKUP($D175,Table26[],4,FALSE),"")</f>
        <v/>
      </c>
      <c r="M175" s="1038" t="str">
        <f>_xlfn.IFNA(VLOOKUP($D175,Table26[],5,FALSE),"")</f>
        <v/>
      </c>
      <c r="N175" s="1038" t="str">
        <f>_xlfn.IFNA(VLOOKUP($D175,Table26[],6,FALSE),"")</f>
        <v/>
      </c>
      <c r="O175" s="1016"/>
      <c r="P175" s="251"/>
    </row>
    <row r="176" spans="1:16" ht="70.8" customHeight="1" thickBot="1" x14ac:dyDescent="0.3">
      <c r="A176" s="262"/>
      <c r="B176" s="1288"/>
      <c r="C176" s="965">
        <v>152</v>
      </c>
      <c r="D176" s="814">
        <f>_xlfn.IFNA(VLOOKUP(E176,Data!C:I,3,FALSE),"")</f>
        <v>1</v>
      </c>
      <c r="E176" s="1165" t="s">
        <v>382</v>
      </c>
      <c r="F176" s="803" t="str">
        <f>_xlfn.IFNA(IF(VLOOKUP(E176,Languages!$A:$D,1,TRUE)=E176,VLOOKUP(E176,Languages!$A:$D,Summary!$C$7,TRUE),NA()),"")</f>
        <v>Hallintasuunnitelma on dokumentoitu ja se jaetaan kaikille relevanteille sidosryhmille.</v>
      </c>
      <c r="G176" s="1064" t="s">
        <v>1627</v>
      </c>
      <c r="H176" s="802"/>
      <c r="I176" s="802" t="s">
        <v>1627</v>
      </c>
      <c r="J176" s="1062">
        <f>_xlfn.IFNA(VLOOKUP(E176,Data!C:I,6,FALSE),"")</f>
        <v>0</v>
      </c>
      <c r="K176" s="1038" t="str">
        <f>_xlfn.IFNA(VLOOKUP($D176,Table26[],3,FALSE),"")</f>
        <v/>
      </c>
      <c r="L176" s="1038" t="str">
        <f>_xlfn.IFNA(VLOOKUP($D176,Table26[],4,FALSE),"")</f>
        <v/>
      </c>
      <c r="M176" s="1038" t="str">
        <f>_xlfn.IFNA(VLOOKUP($D176,Table26[],5,FALSE),"")</f>
        <v/>
      </c>
      <c r="N176" s="1038" t="str">
        <f>_xlfn.IFNA(VLOOKUP($D176,Table26[],6,FALSE),"")</f>
        <v/>
      </c>
      <c r="O176" s="1016"/>
      <c r="P176" s="251"/>
    </row>
    <row r="177" spans="1:16" ht="70.8" customHeight="1" thickBot="1" x14ac:dyDescent="0.3">
      <c r="A177" s="262"/>
      <c r="B177" s="1288"/>
      <c r="C177" s="965">
        <v>153</v>
      </c>
      <c r="D177" s="814">
        <f>_xlfn.IFNA(VLOOKUP(E177,Data!C:I,3,FALSE),"")</f>
        <v>2</v>
      </c>
      <c r="E177" s="1165" t="s">
        <v>383</v>
      </c>
      <c r="F177" s="803" t="str">
        <f>_xlfn.IFNA(IF(VLOOKUP(E177,Languages!$A:$D,1,TRUE)=E177,VLOOKUP(E177,Languages!$A:$D,Summary!$C$7,TRUE),NA()),"")</f>
        <v>Hallintasuunnitelma perustuu (yhteiskunnalle kriittisten palveluiden tuottamiseen tarvittavien) tietoverkkojen ja -järjestelmien riskien perusteelliseen tunnistamiseen ja ymmärtämiseen.</v>
      </c>
      <c r="G177" s="1064" t="s">
        <v>1627</v>
      </c>
      <c r="H177" s="802"/>
      <c r="I177" s="802" t="s">
        <v>1627</v>
      </c>
      <c r="J177" s="1062">
        <f>_xlfn.IFNA(VLOOKUP(E177,Data!C:I,6,FALSE),"")</f>
        <v>0</v>
      </c>
      <c r="K177" s="1038" t="str">
        <f>_xlfn.IFNA(VLOOKUP($D177,Table26[],3,FALSE),"")</f>
        <v/>
      </c>
      <c r="L177" s="1038" t="str">
        <f>_xlfn.IFNA(VLOOKUP($D177,Table26[],4,FALSE),"")</f>
        <v/>
      </c>
      <c r="M177" s="1038" t="str">
        <f>_xlfn.IFNA(VLOOKUP($D177,Table26[],5,FALSE),"")</f>
        <v/>
      </c>
      <c r="N177" s="1038" t="str">
        <f>_xlfn.IFNA(VLOOKUP($D177,Table26[],6,FALSE),"")</f>
        <v/>
      </c>
      <c r="O177" s="1016"/>
      <c r="P177" s="251"/>
    </row>
    <row r="178" spans="1:16" ht="70.8" customHeight="1" thickBot="1" x14ac:dyDescent="0.3">
      <c r="A178" s="262"/>
      <c r="B178" s="1288"/>
      <c r="C178" s="965">
        <v>154</v>
      </c>
      <c r="D178" s="814">
        <f>_xlfn.IFNA(VLOOKUP(E178,Data!C:I,3,FALSE),"")</f>
        <v>2</v>
      </c>
      <c r="E178" s="1165" t="s">
        <v>384</v>
      </c>
      <c r="F178" s="803" t="str">
        <f>_xlfn.IFNA(IF(VLOOKUP(E178,Languages!$A:$D,1,TRUE)=E178,VLOOKUP(E178,Languages!$A:$D,Summary!$C$7,TRUE),NA()),"")</f>
        <v>Hallintasuunnitelma kattaa perusteellisesti sekä tunnettujen hyökkäysten, että toistaiseksi tuntemattomien hyökkäysten todennäköiset vaikutukset. Suunnitelma kattaa perusteellisesti poikkeaman koko elinkaaren, roolit ja vastuut sekä raportointivelvoitteet.</v>
      </c>
      <c r="G178" s="1064" t="s">
        <v>1627</v>
      </c>
      <c r="H178" s="802"/>
      <c r="I178" s="802" t="s">
        <v>1627</v>
      </c>
      <c r="J178" s="1062">
        <f>_xlfn.IFNA(VLOOKUP(E178,Data!C:I,6,FALSE),"")</f>
        <v>0</v>
      </c>
      <c r="K178" s="1038" t="str">
        <f>_xlfn.IFNA(VLOOKUP($D178,Table26[],3,FALSE),"")</f>
        <v/>
      </c>
      <c r="L178" s="1038" t="str">
        <f>_xlfn.IFNA(VLOOKUP($D178,Table26[],4,FALSE),"")</f>
        <v/>
      </c>
      <c r="M178" s="1038" t="str">
        <f>_xlfn.IFNA(VLOOKUP($D178,Table26[],5,FALSE),"")</f>
        <v/>
      </c>
      <c r="N178" s="1038" t="str">
        <f>_xlfn.IFNA(VLOOKUP($D178,Table26[],6,FALSE),"")</f>
        <v/>
      </c>
      <c r="O178" s="1016"/>
      <c r="P178" s="251"/>
    </row>
    <row r="179" spans="1:16" ht="70.8" customHeight="1" thickBot="1" x14ac:dyDescent="0.3">
      <c r="A179" s="262"/>
      <c r="B179" s="1288"/>
      <c r="C179" s="965">
        <v>155</v>
      </c>
      <c r="D179" s="814">
        <f>_xlfn.IFNA(VLOOKUP(E179,Data!C:I,3,FALSE),"")</f>
        <v>3</v>
      </c>
      <c r="E179" s="1165" t="s">
        <v>385</v>
      </c>
      <c r="F179" s="803" t="str">
        <f>_xlfn.IFNA(IF(VLOOKUP(E179,Languages!$A:$D,1,TRUE)=E179,VLOOKUP(E179,Languages!$A:$D,Summary!$C$7,TRUE),NA()),"")</f>
        <v>Hallintasuunnitelma on dokumentoitu ja integroitu osaksi organisaation laajempaa liiketoiminnan ja toimitusketjujen jatkuvuudenhallintaa.</v>
      </c>
      <c r="G179" s="1064" t="s">
        <v>1627</v>
      </c>
      <c r="H179" s="802"/>
      <c r="I179" s="802" t="s">
        <v>1627</v>
      </c>
      <c r="J179" s="1062">
        <f>_xlfn.IFNA(VLOOKUP(E179,Data!C:I,6,FALSE),"")</f>
        <v>0</v>
      </c>
      <c r="K179" s="1038" t="str">
        <f>_xlfn.IFNA(VLOOKUP($D179,Table26[],3,FALSE),"")</f>
        <v/>
      </c>
      <c r="L179" s="1038" t="str">
        <f>_xlfn.IFNA(VLOOKUP($D179,Table26[],4,FALSE),"")</f>
        <v/>
      </c>
      <c r="M179" s="1038" t="str">
        <f>_xlfn.IFNA(VLOOKUP($D179,Table26[],5,FALSE),"")</f>
        <v/>
      </c>
      <c r="N179" s="1038" t="str">
        <f>_xlfn.IFNA(VLOOKUP($D179,Table26[],6,FALSE),"")</f>
        <v/>
      </c>
      <c r="O179" s="1016"/>
      <c r="P179" s="251"/>
    </row>
    <row r="180" spans="1:16" ht="70.8" customHeight="1" thickBot="1" x14ac:dyDescent="0.3">
      <c r="A180" s="262"/>
      <c r="B180" s="1288"/>
      <c r="C180" s="965">
        <v>156</v>
      </c>
      <c r="D180" s="814">
        <f>_xlfn.IFNA(VLOOKUP(E180,Data!C:I,3,FALSE),"")</f>
        <v>3</v>
      </c>
      <c r="E180" s="1165" t="s">
        <v>386</v>
      </c>
      <c r="F180" s="803" t="str">
        <f>_xlfn.IFNA(IF(VLOOKUP(E180,Languages!$A:$D,1,TRUE)=E180,VLOOKUP(E180,Languages!$A:$D,Summary!$C$7,TRUE),NA()),"")</f>
        <v>Kaikki yhteiskunnalle kriittisten palveluiden tuottamiseen osallistuvat organisaation liiketoimintayksiköt ovat saaneet ja sisäistäneet hallintasuunnitelman.</v>
      </c>
      <c r="G180" s="1064" t="s">
        <v>1627</v>
      </c>
      <c r="H180" s="802"/>
      <c r="I180" s="802" t="s">
        <v>1627</v>
      </c>
      <c r="J180" s="1062">
        <f>_xlfn.IFNA(VLOOKUP(E180,Data!C:I,6,FALSE),"")</f>
        <v>0</v>
      </c>
      <c r="K180" s="1038" t="str">
        <f>_xlfn.IFNA(VLOOKUP($D180,Table26[],3,FALSE),"")</f>
        <v/>
      </c>
      <c r="L180" s="1038" t="str">
        <f>_xlfn.IFNA(VLOOKUP($D180,Table26[],4,FALSE),"")</f>
        <v/>
      </c>
      <c r="M180" s="1038" t="str">
        <f>_xlfn.IFNA(VLOOKUP($D180,Table26[],5,FALSE),"")</f>
        <v/>
      </c>
      <c r="N180" s="1038" t="str">
        <f>_xlfn.IFNA(VLOOKUP($D180,Table26[],6,FALSE),"")</f>
        <v/>
      </c>
      <c r="O180" s="1016"/>
      <c r="P180" s="251"/>
    </row>
    <row r="181" spans="1:16" ht="70.8" customHeight="1" thickBot="1" x14ac:dyDescent="0.3">
      <c r="A181" s="262"/>
      <c r="B181" s="1288"/>
      <c r="C181" s="965">
        <v>157</v>
      </c>
      <c r="D181" s="814">
        <f>_xlfn.IFNA(VLOOKUP(E181,Data!C:I,3,FALSE),"")</f>
        <v>1</v>
      </c>
      <c r="E181" s="1165" t="s">
        <v>334</v>
      </c>
      <c r="F181" s="803" t="str">
        <f>_xlfn.IFNA(IF(VLOOKUP(E181,Languages!$A:$D,1,TRUE)=E181,VLOOKUP(E181,Languages!$A:$D,Summary!$C$7,TRUE),NA()),"")</f>
        <v>Organisaatiolla on kyberturvallisuusstrategia. Tasolla 1 sen kehittämisen ja ylläpidon ei tarvitse olla systemaattista ja säännöllistä.</v>
      </c>
      <c r="G181" s="1065">
        <v>70</v>
      </c>
      <c r="H181" s="802" t="s">
        <v>3774</v>
      </c>
      <c r="I181" s="802" t="s">
        <v>3613</v>
      </c>
      <c r="J181" s="1062">
        <f>_xlfn.IFNA(VLOOKUP(E181,Data!C:I,6,FALSE),"")</f>
        <v>0</v>
      </c>
      <c r="K181" s="1038" t="str">
        <f>_xlfn.IFNA(VLOOKUP($D181,Table26[],3,FALSE),"")</f>
        <v/>
      </c>
      <c r="L181" s="1038" t="str">
        <f>_xlfn.IFNA(VLOOKUP($D181,Table26[],4,FALSE),"")</f>
        <v/>
      </c>
      <c r="M181" s="1038" t="str">
        <f>_xlfn.IFNA(VLOOKUP($D181,Table26[],5,FALSE),"")</f>
        <v/>
      </c>
      <c r="N181" s="1038" t="str">
        <f>_xlfn.IFNA(VLOOKUP($D181,Table26[],6,FALSE),"")</f>
        <v/>
      </c>
      <c r="O181" s="1016"/>
      <c r="P181" s="251"/>
    </row>
    <row r="182" spans="1:16" ht="70.8" customHeight="1" thickBot="1" x14ac:dyDescent="0.3">
      <c r="A182" s="262"/>
      <c r="B182" s="1288"/>
      <c r="C182" s="965">
        <v>158</v>
      </c>
      <c r="D182" s="814">
        <f>_xlfn.IFNA(VLOOKUP(E182,Data!C:I,3,FALSE),"")</f>
        <v>2</v>
      </c>
      <c r="E182" s="1165" t="s">
        <v>335</v>
      </c>
      <c r="F182" s="803" t="str">
        <f>_xlfn.IFNA(IF(VLOOKUP(E182,Languages!$A:$D,1,TRUE)=E182,VLOOKUP(E182,Languages!$A:$D,Summary!$C$7,TRUE),NA()),"")</f>
        <v>Kyberturvallisuusstrategia määrittelee organisaation kyberturvallisuustavoitteet.</v>
      </c>
      <c r="G182" s="1065">
        <v>70</v>
      </c>
      <c r="H182" s="802" t="s">
        <v>3774</v>
      </c>
      <c r="I182" s="802" t="s">
        <v>3613</v>
      </c>
      <c r="J182" s="1062">
        <f>_xlfn.IFNA(VLOOKUP(E182,Data!C:I,6,FALSE),"")</f>
        <v>0</v>
      </c>
      <c r="K182" s="1038" t="str">
        <f>_xlfn.IFNA(VLOOKUP($D182,Table26[],3,FALSE),"")</f>
        <v/>
      </c>
      <c r="L182" s="1038" t="str">
        <f>_xlfn.IFNA(VLOOKUP($D182,Table26[],4,FALSE),"")</f>
        <v/>
      </c>
      <c r="M182" s="1038" t="str">
        <f>_xlfn.IFNA(VLOOKUP($D182,Table26[],5,FALSE),"")</f>
        <v/>
      </c>
      <c r="N182" s="1038" t="str">
        <f>_xlfn.IFNA(VLOOKUP($D182,Table26[],6,FALSE),"")</f>
        <v/>
      </c>
      <c r="O182" s="1016"/>
      <c r="P182" s="251"/>
    </row>
    <row r="183" spans="1:16" ht="70.8" customHeight="1" thickBot="1" x14ac:dyDescent="0.3">
      <c r="A183" s="262"/>
      <c r="B183" s="1288"/>
      <c r="C183" s="965">
        <v>159</v>
      </c>
      <c r="D183" s="814">
        <f>_xlfn.IFNA(VLOOKUP(E183,Data!C:I,3,FALSE),"")</f>
        <v>2</v>
      </c>
      <c r="E183" s="1165" t="s">
        <v>336</v>
      </c>
      <c r="F183" s="803" t="str">
        <f>_xlfn.IFNA(IF(VLOOKUP(E183,Languages!$A:$D,1,TRUE)=E183,VLOOKUP(E183,Languages!$A:$D,Summary!$C$7,TRUE),NA()),"")</f>
        <v>Kyberturvallisuusstrategia ja -prioriteetit on dokumentoitu. Strategia ja prioriteetit ovat linjassa organisaation yleisten strategisten tavoitteiden ja kriittiseen infrastruktuuriin kohdistuvien riskien kanssa.</v>
      </c>
      <c r="G183" s="1065">
        <v>70</v>
      </c>
      <c r="H183" s="802" t="s">
        <v>3774</v>
      </c>
      <c r="I183" s="802" t="s">
        <v>3613</v>
      </c>
      <c r="J183" s="1062">
        <f>_xlfn.IFNA(VLOOKUP(E183,Data!C:I,6,FALSE),"")</f>
        <v>0</v>
      </c>
      <c r="K183" s="1038" t="str">
        <f>_xlfn.IFNA(VLOOKUP($D183,Table26[],3,FALSE),"")</f>
        <v/>
      </c>
      <c r="L183" s="1038" t="str">
        <f>_xlfn.IFNA(VLOOKUP($D183,Table26[],4,FALSE),"")</f>
        <v/>
      </c>
      <c r="M183" s="1038" t="str">
        <f>_xlfn.IFNA(VLOOKUP($D183,Table26[],5,FALSE),"")</f>
        <v/>
      </c>
      <c r="N183" s="1038" t="str">
        <f>_xlfn.IFNA(VLOOKUP($D183,Table26[],6,FALSE),"")</f>
        <v/>
      </c>
      <c r="O183" s="1016"/>
      <c r="P183" s="251"/>
    </row>
    <row r="184" spans="1:16" ht="70.8" customHeight="1" thickBot="1" x14ac:dyDescent="0.3">
      <c r="A184" s="262"/>
      <c r="B184" s="1288"/>
      <c r="C184" s="965">
        <v>160</v>
      </c>
      <c r="D184" s="814">
        <f>_xlfn.IFNA(VLOOKUP(E184,Data!C:I,3,FALSE),"")</f>
        <v>2</v>
      </c>
      <c r="E184" s="1165" t="s">
        <v>337</v>
      </c>
      <c r="F184" s="803" t="str">
        <f>_xlfn.IFNA(IF(VLOOKUP(E184,Languages!$A:$D,1,TRUE)=E184,VLOOKUP(E184,Languages!$A:$D,Summary!$C$7,TRUE),NA()),"")</f>
        <v>Kyberturvallisuusstrategia määrittää organisaation kyberturvallisuuden hallintamallin ("governance") ja valvontatoimet.</v>
      </c>
      <c r="G184" s="1065">
        <v>70</v>
      </c>
      <c r="H184" s="802" t="s">
        <v>3774</v>
      </c>
      <c r="I184" s="802" t="s">
        <v>3613</v>
      </c>
      <c r="J184" s="1062">
        <f>_xlfn.IFNA(VLOOKUP(E184,Data!C:I,6,FALSE),"")</f>
        <v>0</v>
      </c>
      <c r="K184" s="1038" t="str">
        <f>_xlfn.IFNA(VLOOKUP($D184,Table26[],3,FALSE),"")</f>
        <v/>
      </c>
      <c r="L184" s="1038" t="str">
        <f>_xlfn.IFNA(VLOOKUP($D184,Table26[],4,FALSE),"")</f>
        <v/>
      </c>
      <c r="M184" s="1038" t="str">
        <f>_xlfn.IFNA(VLOOKUP($D184,Table26[],5,FALSE),"")</f>
        <v/>
      </c>
      <c r="N184" s="1038" t="str">
        <f>_xlfn.IFNA(VLOOKUP($D184,Table26[],6,FALSE),"")</f>
        <v/>
      </c>
      <c r="O184" s="1016"/>
      <c r="P184" s="251"/>
    </row>
    <row r="185" spans="1:16" ht="70.8" customHeight="1" thickBot="1" x14ac:dyDescent="0.3">
      <c r="A185" s="262"/>
      <c r="B185" s="1288"/>
      <c r="C185" s="965">
        <v>161</v>
      </c>
      <c r="D185" s="814">
        <f>_xlfn.IFNA(VLOOKUP(E185,Data!C:I,3,FALSE),"")</f>
        <v>2</v>
      </c>
      <c r="E185" s="1165" t="s">
        <v>338</v>
      </c>
      <c r="F185" s="803" t="str">
        <f>_xlfn.IFNA(IF(VLOOKUP(E185,Languages!$A:$D,1,TRUE)=E185,VLOOKUP(E185,Languages!$A:$D,Summary!$C$7,TRUE),NA()),"")</f>
        <v>Kyberturvallisuusstrategia määrittelee kyberturvallisuuden hallinta- ja organisaatiorakenteen.</v>
      </c>
      <c r="G185" s="1065">
        <v>70</v>
      </c>
      <c r="H185" s="802" t="s">
        <v>3774</v>
      </c>
      <c r="I185" s="802" t="s">
        <v>3613</v>
      </c>
      <c r="J185" s="1062">
        <f>_xlfn.IFNA(VLOOKUP(E185,Data!C:I,6,FALSE),"")</f>
        <v>0</v>
      </c>
      <c r="K185" s="1038" t="str">
        <f>_xlfn.IFNA(VLOOKUP($D185,Table26[],3,FALSE),"")</f>
        <v/>
      </c>
      <c r="L185" s="1038" t="str">
        <f>_xlfn.IFNA(VLOOKUP($D185,Table26[],4,FALSE),"")</f>
        <v/>
      </c>
      <c r="M185" s="1038" t="str">
        <f>_xlfn.IFNA(VLOOKUP($D185,Table26[],5,FALSE),"")</f>
        <v/>
      </c>
      <c r="N185" s="1038" t="str">
        <f>_xlfn.IFNA(VLOOKUP($D185,Table26[],6,FALSE),"")</f>
        <v/>
      </c>
      <c r="O185" s="1016"/>
      <c r="P185" s="251"/>
    </row>
    <row r="186" spans="1:16" ht="70.8" customHeight="1" thickBot="1" x14ac:dyDescent="0.3">
      <c r="A186" s="262"/>
      <c r="B186" s="1288"/>
      <c r="C186" s="965">
        <v>162</v>
      </c>
      <c r="D186" s="814">
        <f>_xlfn.IFNA(VLOOKUP(E186,Data!C:I,3,FALSE),"")</f>
        <v>2</v>
      </c>
      <c r="E186" s="1165" t="s">
        <v>339</v>
      </c>
      <c r="F186" s="803" t="str">
        <f>_xlfn.IFNA(IF(VLOOKUP(E186,Languages!$A:$D,1,TRUE)=E186,VLOOKUP(E186,Languages!$A:$D,Summary!$C$7,TRUE),NA()),"")</f>
        <v>Kyberturvallisuusstrategia nimeää ne standardit ja ohjeet, joita tulee noudattaa.</v>
      </c>
      <c r="G186" s="1065">
        <v>70</v>
      </c>
      <c r="H186" s="802" t="s">
        <v>3774</v>
      </c>
      <c r="I186" s="802" t="s">
        <v>3613</v>
      </c>
      <c r="J186" s="1062">
        <f>_xlfn.IFNA(VLOOKUP(E186,Data!C:I,6,FALSE),"")</f>
        <v>0</v>
      </c>
      <c r="K186" s="1038" t="str">
        <f>_xlfn.IFNA(VLOOKUP($D186,Table26[],3,FALSE),"")</f>
        <v/>
      </c>
      <c r="L186" s="1038" t="str">
        <f>_xlfn.IFNA(VLOOKUP($D186,Table26[],4,FALSE),"")</f>
        <v/>
      </c>
      <c r="M186" s="1038" t="str">
        <f>_xlfn.IFNA(VLOOKUP($D186,Table26[],5,FALSE),"")</f>
        <v/>
      </c>
      <c r="N186" s="1038" t="str">
        <f>_xlfn.IFNA(VLOOKUP($D186,Table26[],6,FALSE),"")</f>
        <v/>
      </c>
      <c r="O186" s="1016"/>
      <c r="P186" s="251"/>
    </row>
    <row r="187" spans="1:16" ht="70.8" customHeight="1" thickBot="1" x14ac:dyDescent="0.3">
      <c r="A187" s="262"/>
      <c r="B187" s="1288"/>
      <c r="C187" s="965">
        <v>163</v>
      </c>
      <c r="D187" s="814">
        <f>_xlfn.IFNA(VLOOKUP(E187,Data!C:I,3,FALSE),"")</f>
        <v>2</v>
      </c>
      <c r="E187" s="1165" t="s">
        <v>340</v>
      </c>
      <c r="F187" s="803" t="str">
        <f>_xlfn.IFNA(IF(VLOOKUP(E187,Languages!$A:$D,1,TRUE)=E187,VLOOKUP(E187,Languages!$A:$D,Summary!$C$7,TRUE),NA()),"")</f>
        <v>Kyberturvallisuusstrategia nimeää / tunnistaa  kaikki soveltuvat vaatimustenmukaisuusvaatimukset, jotka ohjelman pitää noudattaa. (esimerkiksi NIST CSF, ISO, PCI DSS) (toimeenpano-ohjelma vai strategia)</v>
      </c>
      <c r="G187" s="1065">
        <v>70</v>
      </c>
      <c r="H187" s="802" t="s">
        <v>3774</v>
      </c>
      <c r="I187" s="802" t="s">
        <v>3613</v>
      </c>
      <c r="J187" s="1062">
        <f>_xlfn.IFNA(VLOOKUP(E187,Data!C:I,6,FALSE),"")</f>
        <v>0</v>
      </c>
      <c r="K187" s="1038" t="str">
        <f>_xlfn.IFNA(VLOOKUP($D187,Table26[],3,FALSE),"")</f>
        <v/>
      </c>
      <c r="L187" s="1038" t="str">
        <f>_xlfn.IFNA(VLOOKUP($D187,Table26[],4,FALSE),"")</f>
        <v/>
      </c>
      <c r="M187" s="1038" t="str">
        <f>_xlfn.IFNA(VLOOKUP($D187,Table26[],5,FALSE),"")</f>
        <v/>
      </c>
      <c r="N187" s="1038" t="str">
        <f>_xlfn.IFNA(VLOOKUP($D187,Table26[],6,FALSE),"")</f>
        <v/>
      </c>
      <c r="O187" s="1016"/>
      <c r="P187" s="251"/>
    </row>
    <row r="188" spans="1:16" ht="70.8" customHeight="1" thickBot="1" x14ac:dyDescent="0.3">
      <c r="A188" s="262"/>
      <c r="B188" s="1288"/>
      <c r="C188" s="965">
        <v>164</v>
      </c>
      <c r="D188" s="814">
        <f>_xlfn.IFNA(VLOOKUP(E188,Data!C:I,3,FALSE),"")</f>
        <v>3</v>
      </c>
      <c r="E188" s="1165" t="s">
        <v>341</v>
      </c>
      <c r="F188" s="803" t="str">
        <f>_xlfn.IFNA(IF(VLOOKUP(E188,Languages!$A:$D,1,TRUE)=E188,VLOOKUP(E188,Languages!$A:$D,Summary!$C$7,TRUE),NA()),"")</f>
        <v>Kyberturvallisuusstrategia on päivitetty säännöllisesti ja määriteltyjen ehtojen täyttyessä kuten muutokset organisaation liiketoiminnassa, toimintaympäristössä tai uhkaprofiilissa [kts. THREAT-2e].</v>
      </c>
      <c r="G188" s="1065">
        <v>70</v>
      </c>
      <c r="H188" s="802" t="s">
        <v>3774</v>
      </c>
      <c r="I188" s="802" t="s">
        <v>3613</v>
      </c>
      <c r="J188" s="1062">
        <f>_xlfn.IFNA(VLOOKUP(E188,Data!C:I,6,FALSE),"")</f>
        <v>0</v>
      </c>
      <c r="K188" s="1038" t="str">
        <f>_xlfn.IFNA(VLOOKUP($D188,Table26[],3,FALSE),"")</f>
        <v/>
      </c>
      <c r="L188" s="1038" t="str">
        <f>_xlfn.IFNA(VLOOKUP($D188,Table26[],4,FALSE),"")</f>
        <v/>
      </c>
      <c r="M188" s="1038" t="str">
        <f>_xlfn.IFNA(VLOOKUP($D188,Table26[],5,FALSE),"")</f>
        <v/>
      </c>
      <c r="N188" s="1038" t="str">
        <f>_xlfn.IFNA(VLOOKUP($D188,Table26[],6,FALSE),"")</f>
        <v/>
      </c>
      <c r="O188" s="1016"/>
      <c r="P188" s="251"/>
    </row>
    <row r="189" spans="1:16" ht="70.8" customHeight="1" thickBot="1" x14ac:dyDescent="0.3">
      <c r="A189" s="262"/>
      <c r="B189" s="1288"/>
      <c r="C189" s="965">
        <v>165</v>
      </c>
      <c r="D189" s="814">
        <f>_xlfn.IFNA(VLOOKUP(E189,Data!C:I,3,FALSE),"")</f>
        <v>1</v>
      </c>
      <c r="E189" s="1165" t="s">
        <v>342</v>
      </c>
      <c r="F189" s="803" t="str">
        <f>_xlfn.IFNA(IF(VLOOKUP(E189,Languages!$A:$D,1,TRUE)=E189,VLOOKUP(E189,Languages!$A:$D,Summary!$C$7,TRUE),NA()),"")</f>
        <v>Organisaation ylin johto tukee kyberturvallisuuden hallintaa. Tasolla 1 tämän ei tarvitse olla systemaattista ja säännöllistä.</v>
      </c>
      <c r="G189" s="1065">
        <v>72</v>
      </c>
      <c r="H189" s="802" t="s">
        <v>3776</v>
      </c>
      <c r="I189" s="802" t="s">
        <v>3614</v>
      </c>
      <c r="J189" s="1062">
        <f>_xlfn.IFNA(VLOOKUP(E189,Data!C:I,6,FALSE),"")</f>
        <v>0</v>
      </c>
      <c r="K189" s="1038" t="str">
        <f>_xlfn.IFNA(VLOOKUP($D189,Table26[],3,FALSE),"")</f>
        <v/>
      </c>
      <c r="L189" s="1038" t="str">
        <f>_xlfn.IFNA(VLOOKUP($D189,Table26[],4,FALSE),"")</f>
        <v/>
      </c>
      <c r="M189" s="1038" t="str">
        <f>_xlfn.IFNA(VLOOKUP($D189,Table26[],5,FALSE),"")</f>
        <v/>
      </c>
      <c r="N189" s="1038" t="str">
        <f>_xlfn.IFNA(VLOOKUP($D189,Table26[],6,FALSE),"")</f>
        <v/>
      </c>
      <c r="O189" s="1016"/>
      <c r="P189" s="251"/>
    </row>
    <row r="190" spans="1:16" ht="70.8" customHeight="1" thickBot="1" x14ac:dyDescent="0.3">
      <c r="A190" s="262"/>
      <c r="B190" s="1288"/>
      <c r="C190" s="965">
        <v>166</v>
      </c>
      <c r="D190" s="814">
        <f>_xlfn.IFNA(VLOOKUP(E190,Data!C:I,3,FALSE),"")</f>
        <v>2</v>
      </c>
      <c r="E190" s="1165" t="s">
        <v>343</v>
      </c>
      <c r="F190" s="803" t="str">
        <f>_xlfn.IFNA(IF(VLOOKUP(E190,Languages!$A:$D,1,TRUE)=E190,VLOOKUP(E190,Languages!$A:$D,Summary!$C$7,TRUE),NA()),"")</f>
        <v>Kyberturvallisuuden hallinta perustuu kyberturvallisuusstrategiaan.</v>
      </c>
      <c r="G190" s="1065">
        <v>71</v>
      </c>
      <c r="H190" s="802" t="s">
        <v>3775</v>
      </c>
      <c r="I190" s="802" t="s">
        <v>3615</v>
      </c>
      <c r="J190" s="1062">
        <f>_xlfn.IFNA(VLOOKUP(E190,Data!C:I,6,FALSE),"")</f>
        <v>0</v>
      </c>
      <c r="K190" s="1038" t="str">
        <f>_xlfn.IFNA(VLOOKUP($D190,Table26[],3,FALSE),"")</f>
        <v/>
      </c>
      <c r="L190" s="1038" t="str">
        <f>_xlfn.IFNA(VLOOKUP($D190,Table26[],4,FALSE),"")</f>
        <v/>
      </c>
      <c r="M190" s="1038" t="str">
        <f>_xlfn.IFNA(VLOOKUP($D190,Table26[],5,FALSE),"")</f>
        <v/>
      </c>
      <c r="N190" s="1038" t="str">
        <f>_xlfn.IFNA(VLOOKUP($D190,Table26[],6,FALSE),"")</f>
        <v/>
      </c>
      <c r="O190" s="1016"/>
      <c r="P190" s="251"/>
    </row>
    <row r="191" spans="1:16" ht="70.8" customHeight="1" thickBot="1" x14ac:dyDescent="0.3">
      <c r="A191" s="262"/>
      <c r="B191" s="1288"/>
      <c r="C191" s="965">
        <v>167</v>
      </c>
      <c r="D191" s="814">
        <f>_xlfn.IFNA(VLOOKUP(E191,Data!C:I,3,FALSE),"")</f>
        <v>2</v>
      </c>
      <c r="E191" s="1165" t="s">
        <v>344</v>
      </c>
      <c r="F191" s="803" t="str">
        <f>_xlfn.IFNA(IF(VLOOKUP(E191,Languages!$A:$D,1,TRUE)=E191,VLOOKUP(E191,Languages!$A:$D,Summary!$C$7,TRUE),NA()),"")</f>
        <v>Organisaation ylimmän johdon tuki kyberturvallisuuden hallinnalle  on näkyvää ja aktiivista.</v>
      </c>
      <c r="G191" s="1065">
        <v>72</v>
      </c>
      <c r="H191" s="802" t="s">
        <v>3776</v>
      </c>
      <c r="I191" s="802" t="s">
        <v>3614</v>
      </c>
      <c r="J191" s="1062">
        <f>_xlfn.IFNA(VLOOKUP(E191,Data!C:I,6,FALSE),"")</f>
        <v>0</v>
      </c>
      <c r="K191" s="1038" t="str">
        <f>_xlfn.IFNA(VLOOKUP($D191,Table26[],3,FALSE),"")</f>
        <v/>
      </c>
      <c r="L191" s="1038" t="str">
        <f>_xlfn.IFNA(VLOOKUP($D191,Table26[],4,FALSE),"")</f>
        <v/>
      </c>
      <c r="M191" s="1038" t="str">
        <f>_xlfn.IFNA(VLOOKUP($D191,Table26[],5,FALSE),"")</f>
        <v/>
      </c>
      <c r="N191" s="1038" t="str">
        <f>_xlfn.IFNA(VLOOKUP($D191,Table26[],6,FALSE),"")</f>
        <v/>
      </c>
      <c r="O191" s="1016"/>
      <c r="P191" s="251"/>
    </row>
    <row r="192" spans="1:16" ht="70.8" customHeight="1" thickBot="1" x14ac:dyDescent="0.3">
      <c r="A192" s="262"/>
      <c r="B192" s="1288"/>
      <c r="C192" s="965">
        <v>168</v>
      </c>
      <c r="D192" s="814">
        <f>_xlfn.IFNA(VLOOKUP(E192,Data!C:I,3,FALSE),"")</f>
        <v>2</v>
      </c>
      <c r="E192" s="1165" t="s">
        <v>345</v>
      </c>
      <c r="F192" s="803" t="str">
        <f>_xlfn.IFNA(IF(VLOOKUP(E192,Languages!$A:$D,1,TRUE)=E192,VLOOKUP(E192,Languages!$A:$D,Summary!$C$7,TRUE),NA()),"")</f>
        <v>Organisaation ylin johto tukee kyberturvallisuuspolitiikkojen ja -ohjeiden kehittämistä, ylläpitoa ja täytäntöönpanoa.</v>
      </c>
      <c r="G192" s="1065">
        <v>72</v>
      </c>
      <c r="H192" s="802" t="s">
        <v>3776</v>
      </c>
      <c r="I192" s="802" t="s">
        <v>3614</v>
      </c>
      <c r="J192" s="1062">
        <f>_xlfn.IFNA(VLOOKUP(E192,Data!C:I,6,FALSE),"")</f>
        <v>0</v>
      </c>
      <c r="K192" s="1038" t="str">
        <f>_xlfn.IFNA(VLOOKUP($D192,Table26[],3,FALSE),"")</f>
        <v/>
      </c>
      <c r="L192" s="1038" t="str">
        <f>_xlfn.IFNA(VLOOKUP($D192,Table26[],4,FALSE),"")</f>
        <v/>
      </c>
      <c r="M192" s="1038" t="str">
        <f>_xlfn.IFNA(VLOOKUP($D192,Table26[],5,FALSE),"")</f>
        <v/>
      </c>
      <c r="N192" s="1038" t="str">
        <f>_xlfn.IFNA(VLOOKUP($D192,Table26[],6,FALSE),"")</f>
        <v/>
      </c>
      <c r="O192" s="1016"/>
      <c r="P192" s="251"/>
    </row>
    <row r="193" spans="1:16" ht="70.8" customHeight="1" thickBot="1" x14ac:dyDescent="0.3">
      <c r="A193" s="262"/>
      <c r="B193" s="1288"/>
      <c r="C193" s="965">
        <v>169</v>
      </c>
      <c r="D193" s="814">
        <f>_xlfn.IFNA(VLOOKUP(E193,Data!C:I,3,FALSE),"")</f>
        <v>2</v>
      </c>
      <c r="E193" s="1165" t="s">
        <v>346</v>
      </c>
      <c r="F193" s="803" t="str">
        <f>_xlfn.IFNA(IF(VLOOKUP(E193,Languages!$A:$D,1,TRUE)=E193,VLOOKUP(E193,Languages!$A:$D,Summary!$C$7,TRUE),NA()),"")</f>
        <v>Vastuu kyberturvallisuuden hallinnasta on osoitettu organisaatiossa taholle, jolla on riittävät toimivaltuudet.</v>
      </c>
      <c r="G193" s="1064" t="s">
        <v>1627</v>
      </c>
      <c r="H193" s="802"/>
      <c r="I193" s="802" t="s">
        <v>1627</v>
      </c>
      <c r="J193" s="1062">
        <f>_xlfn.IFNA(VLOOKUP(E193,Data!C:I,6,FALSE),"")</f>
        <v>0</v>
      </c>
      <c r="K193" s="1038" t="str">
        <f>_xlfn.IFNA(VLOOKUP($D193,Table26[],3,FALSE),"")</f>
        <v/>
      </c>
      <c r="L193" s="1038" t="str">
        <f>_xlfn.IFNA(VLOOKUP($D193,Table26[],4,FALSE),"")</f>
        <v/>
      </c>
      <c r="M193" s="1038" t="str">
        <f>_xlfn.IFNA(VLOOKUP($D193,Table26[],5,FALSE),"")</f>
        <v/>
      </c>
      <c r="N193" s="1038" t="str">
        <f>_xlfn.IFNA(VLOOKUP($D193,Table26[],6,FALSE),"")</f>
        <v/>
      </c>
      <c r="O193" s="1016"/>
      <c r="P193" s="251"/>
    </row>
    <row r="194" spans="1:16" ht="70.8" customHeight="1" thickBot="1" x14ac:dyDescent="0.3">
      <c r="A194" s="262"/>
      <c r="B194" s="1288"/>
      <c r="C194" s="965">
        <v>170</v>
      </c>
      <c r="D194" s="814">
        <f>_xlfn.IFNA(VLOOKUP(E194,Data!C:I,3,FALSE),"")</f>
        <v>2</v>
      </c>
      <c r="E194" s="1165" t="s">
        <v>347</v>
      </c>
      <c r="F194" s="803" t="str">
        <f>_xlfn.IFNA(IF(VLOOKUP(E194,Languages!$A:$D,1,TRUE)=E194,VLOOKUP(E194,Languages!$A:$D,Summary!$C$7,TRUE),NA()),"")</f>
        <v>Kyberturvallisuuden hallinnan sidosryhmät on tunnistettu ja osallistettu.</v>
      </c>
      <c r="G194" s="1065">
        <v>73</v>
      </c>
      <c r="H194" s="802" t="s">
        <v>3734</v>
      </c>
      <c r="I194" s="802" t="s">
        <v>3616</v>
      </c>
      <c r="J194" s="1062">
        <f>_xlfn.IFNA(VLOOKUP(E194,Data!C:I,6,FALSE),"")</f>
        <v>0</v>
      </c>
      <c r="K194" s="1038" t="str">
        <f>_xlfn.IFNA(VLOOKUP($D194,Table26[],3,FALSE),"")</f>
        <v/>
      </c>
      <c r="L194" s="1038" t="str">
        <f>_xlfn.IFNA(VLOOKUP($D194,Table26[],4,FALSE),"")</f>
        <v/>
      </c>
      <c r="M194" s="1038" t="str">
        <f>_xlfn.IFNA(VLOOKUP($D194,Table26[],5,FALSE),"")</f>
        <v/>
      </c>
      <c r="N194" s="1038" t="str">
        <f>_xlfn.IFNA(VLOOKUP($D194,Table26[],6,FALSE),"")</f>
        <v/>
      </c>
      <c r="O194" s="1016"/>
      <c r="P194" s="251"/>
    </row>
    <row r="195" spans="1:16" ht="70.8" customHeight="1" thickBot="1" x14ac:dyDescent="0.3">
      <c r="A195" s="262"/>
      <c r="B195" s="1288"/>
      <c r="C195" s="965">
        <v>171</v>
      </c>
      <c r="D195" s="814">
        <f>_xlfn.IFNA(VLOOKUP(E195,Data!C:I,3,FALSE),"")</f>
        <v>3</v>
      </c>
      <c r="E195" s="1165" t="s">
        <v>348</v>
      </c>
      <c r="F195" s="803" t="str">
        <f>_xlfn.IFNA(IF(VLOOKUP(E195,Languages!$A:$D,1,TRUE)=E195,VLOOKUP(E195,Languages!$A:$D,Summary!$C$7,TRUE),NA()),"")</f>
        <v>Kyberturvallisuuden hallinnan toiminta tarkastetaan aika ajoin, jotta varmistetaan että toimet ovat linjassa kyberturvallisuusstrategian kanssa.</v>
      </c>
      <c r="G195" s="1065">
        <v>71</v>
      </c>
      <c r="H195" s="802" t="s">
        <v>3775</v>
      </c>
      <c r="I195" s="802" t="s">
        <v>3615</v>
      </c>
      <c r="J195" s="1062">
        <f>_xlfn.IFNA(VLOOKUP(E195,Data!C:I,6,FALSE),"")</f>
        <v>0</v>
      </c>
      <c r="K195" s="1038" t="str">
        <f>_xlfn.IFNA(VLOOKUP($D195,Table26[],3,FALSE),"")</f>
        <v/>
      </c>
      <c r="L195" s="1038" t="str">
        <f>_xlfn.IFNA(VLOOKUP($D195,Table26[],4,FALSE),"")</f>
        <v/>
      </c>
      <c r="M195" s="1038" t="str">
        <f>_xlfn.IFNA(VLOOKUP($D195,Table26[],5,FALSE),"")</f>
        <v/>
      </c>
      <c r="N195" s="1038" t="str">
        <f>_xlfn.IFNA(VLOOKUP($D195,Table26[],6,FALSE),"")</f>
        <v/>
      </c>
      <c r="O195" s="1016"/>
      <c r="P195" s="251"/>
    </row>
    <row r="196" spans="1:16" ht="70.8" customHeight="1" thickBot="1" x14ac:dyDescent="0.3">
      <c r="A196" s="262"/>
      <c r="B196" s="1288"/>
      <c r="C196" s="965">
        <v>172</v>
      </c>
      <c r="D196" s="814">
        <f>_xlfn.IFNA(VLOOKUP(E196,Data!C:I,3,FALSE),"")</f>
        <v>3</v>
      </c>
      <c r="E196" s="1165" t="s">
        <v>349</v>
      </c>
      <c r="F196" s="803" t="str">
        <f>_xlfn.IFNA(IF(VLOOKUP(E196,Languages!$A:$D,1,TRUE)=E196,VLOOKUP(E196,Languages!$A:$D,Summary!$C$7,TRUE),NA()),"")</f>
        <v>Riippumaton taho tarkastaa organisaation kyberturvallisuuteen liittyvät toiminnat aika ajoin ja määriteltyjen tilanteiden kuten prosessimuutosten yhteydessä, jotta varmistutaan että toiminta on kyberturvallisuuspolitiikkojen ja -ohjeiden mukaista.</v>
      </c>
      <c r="G196" s="1065">
        <v>71</v>
      </c>
      <c r="H196" s="802" t="s">
        <v>3775</v>
      </c>
      <c r="I196" s="802" t="s">
        <v>3615</v>
      </c>
      <c r="J196" s="1062">
        <f>_xlfn.IFNA(VLOOKUP(E196,Data!C:I,6,FALSE),"")</f>
        <v>0</v>
      </c>
      <c r="K196" s="1038" t="str">
        <f>_xlfn.IFNA(VLOOKUP($D196,Table26[],3,FALSE),"")</f>
        <v/>
      </c>
      <c r="L196" s="1038" t="str">
        <f>_xlfn.IFNA(VLOOKUP($D196,Table26[],4,FALSE),"")</f>
        <v/>
      </c>
      <c r="M196" s="1038" t="str">
        <f>_xlfn.IFNA(VLOOKUP($D196,Table26[],5,FALSE),"")</f>
        <v/>
      </c>
      <c r="N196" s="1038" t="str">
        <f>_xlfn.IFNA(VLOOKUP($D196,Table26[],6,FALSE),"")</f>
        <v/>
      </c>
      <c r="O196" s="1016"/>
      <c r="P196" s="251"/>
    </row>
    <row r="197" spans="1:16" ht="70.8" customHeight="1" thickBot="1" x14ac:dyDescent="0.3">
      <c r="A197" s="262"/>
      <c r="B197" s="1288"/>
      <c r="C197" s="965">
        <v>173</v>
      </c>
      <c r="D197" s="814">
        <f>_xlfn.IFNA(VLOOKUP(E197,Data!C:I,3,FALSE),"")</f>
        <v>3</v>
      </c>
      <c r="E197" s="1165" t="s">
        <v>350</v>
      </c>
      <c r="F197" s="803" t="str">
        <f>_xlfn.IFNA(IF(VLOOKUP(E197,Languages!$A:$D,1,TRUE)=E197,VLOOKUP(E197,Languages!$A:$D,Summary!$C$7,TRUE),NA()),"")</f>
        <v xml:space="preserve">Kyberturvallisuuden kehittämisohjelma huomioi organisaatiota velvoittavien lakien, sääntöjen ja määräysten noudattamisen.
</v>
      </c>
      <c r="G197" s="1065">
        <v>71</v>
      </c>
      <c r="H197" s="802" t="s">
        <v>3775</v>
      </c>
      <c r="I197" s="802" t="s">
        <v>3615</v>
      </c>
      <c r="J197" s="1062">
        <f>_xlfn.IFNA(VLOOKUP(E197,Data!C:I,6,FALSE),"")</f>
        <v>0</v>
      </c>
      <c r="K197" s="1038" t="str">
        <f>_xlfn.IFNA(VLOOKUP($D197,Table26[],3,FALSE),"")</f>
        <v/>
      </c>
      <c r="L197" s="1038" t="str">
        <f>_xlfn.IFNA(VLOOKUP($D197,Table26[],4,FALSE),"")</f>
        <v/>
      </c>
      <c r="M197" s="1038" t="str">
        <f>_xlfn.IFNA(VLOOKUP($D197,Table26[],5,FALSE),"")</f>
        <v/>
      </c>
      <c r="N197" s="1038" t="str">
        <f>_xlfn.IFNA(VLOOKUP($D197,Table26[],6,FALSE),"")</f>
        <v/>
      </c>
      <c r="O197" s="1016"/>
      <c r="P197" s="251"/>
    </row>
    <row r="198" spans="1:16" ht="70.8" customHeight="1" thickBot="1" x14ac:dyDescent="0.3">
      <c r="A198" s="262"/>
      <c r="B198" s="1288"/>
      <c r="C198" s="965">
        <v>174</v>
      </c>
      <c r="D198" s="814">
        <f>_xlfn.IFNA(VLOOKUP(E198,Data!C:I,3,FALSE),"")</f>
        <v>3</v>
      </c>
      <c r="E198" s="1165" t="s">
        <v>351</v>
      </c>
      <c r="F198" s="803" t="str">
        <f>_xlfn.IFNA(IF(VLOOKUP(E198,Languages!$A:$D,1,TRUE)=E198,VLOOKUP(E198,Languages!$A:$D,Summary!$C$7,TRUE),NA()),"")</f>
        <v>Organisaatio tekee yhteistyötä ulkoisten toimijoiden kanssa edistääkseen kyberturvallisuusstandardien, suositusten, johtavien käytäntöjen, tapauksista käytävän tiedonvaihdon sekä kehittyvien teknologioiden kehitystä ja käyttöönottoa.</v>
      </c>
      <c r="G198" s="1065">
        <v>73</v>
      </c>
      <c r="H198" s="802" t="s">
        <v>3734</v>
      </c>
      <c r="I198" s="802" t="s">
        <v>3616</v>
      </c>
      <c r="J198" s="1062">
        <f>_xlfn.IFNA(VLOOKUP(E198,Data!C:I,6,FALSE),"")</f>
        <v>0</v>
      </c>
      <c r="K198" s="1038" t="str">
        <f>_xlfn.IFNA(VLOOKUP($D198,Table26[],3,FALSE),"")</f>
        <v/>
      </c>
      <c r="L198" s="1038" t="str">
        <f>_xlfn.IFNA(VLOOKUP($D198,Table26[],4,FALSE),"")</f>
        <v/>
      </c>
      <c r="M198" s="1038" t="str">
        <f>_xlfn.IFNA(VLOOKUP($D198,Table26[],5,FALSE),"")</f>
        <v/>
      </c>
      <c r="N198" s="1038" t="str">
        <f>_xlfn.IFNA(VLOOKUP($D198,Table26[],6,FALSE),"")</f>
        <v/>
      </c>
      <c r="O198" s="1016"/>
      <c r="P198" s="251"/>
    </row>
    <row r="199" spans="1:16" ht="70.8" customHeight="1" thickBot="1" x14ac:dyDescent="0.3">
      <c r="A199" s="262"/>
      <c r="B199" s="1288"/>
      <c r="C199" s="965">
        <v>175</v>
      </c>
      <c r="D199" s="814">
        <f>_xlfn.IFNA(VLOOKUP(E199,Data!C:I,3,FALSE),"")</f>
        <v>2</v>
      </c>
      <c r="E199" s="1165" t="s">
        <v>353</v>
      </c>
      <c r="F199" s="803" t="str">
        <f>_xlfn.IFNA(IF(VLOOKUP(E199,Languages!$A:$D,1,TRUE)=E199,VLOOKUP(E199,Languages!$A:$D,Summary!$C$7,TRUE),NA()),"")</f>
        <v>PROGRAM-osion toimintaa varten on määritetty dokumentoidut toimintatavat, joita noudatetaan ja päivitetään säännöllisesti.</v>
      </c>
      <c r="G199" s="1064" t="s">
        <v>1627</v>
      </c>
      <c r="H199" s="802"/>
      <c r="I199" s="802" t="s">
        <v>1627</v>
      </c>
      <c r="J199" s="1062">
        <f>_xlfn.IFNA(VLOOKUP(E199,Data!C:I,6,FALSE),"")</f>
        <v>0</v>
      </c>
      <c r="K199" s="1038" t="str">
        <f>_xlfn.IFNA(VLOOKUP($D199,Table26[],3,FALSE),"")</f>
        <v/>
      </c>
      <c r="L199" s="1038" t="str">
        <f>_xlfn.IFNA(VLOOKUP($D199,Table26[],4,FALSE),"")</f>
        <v/>
      </c>
      <c r="M199" s="1038" t="str">
        <f>_xlfn.IFNA(VLOOKUP($D199,Table26[],5,FALSE),"")</f>
        <v/>
      </c>
      <c r="N199" s="1038" t="str">
        <f>_xlfn.IFNA(VLOOKUP($D199,Table26[],6,FALSE),"")</f>
        <v/>
      </c>
      <c r="O199" s="1016"/>
      <c r="P199" s="251"/>
    </row>
    <row r="200" spans="1:16" ht="70.8" customHeight="1" thickBot="1" x14ac:dyDescent="0.3">
      <c r="A200" s="262"/>
      <c r="B200" s="1288"/>
      <c r="C200" s="965">
        <v>176</v>
      </c>
      <c r="D200" s="814">
        <f>_xlfn.IFNA(VLOOKUP(E200,Data!C:I,3,FALSE),"")</f>
        <v>2</v>
      </c>
      <c r="E200" s="1165" t="s">
        <v>354</v>
      </c>
      <c r="F200" s="803" t="str">
        <f>_xlfn.IFNA(IF(VLOOKUP(E200,Languages!$A:$D,1,TRUE)=E200,VLOOKUP(E200,Languages!$A:$D,Summary!$C$7,TRUE),NA()),"")</f>
        <v>PROGRAM-osion toimintaa varten on tarjolla riittävät resurssit (henkilöstö, rahoitus ja työkalut).</v>
      </c>
      <c r="G200" s="1064" t="s">
        <v>1627</v>
      </c>
      <c r="H200" s="802"/>
      <c r="I200" s="802" t="s">
        <v>1627</v>
      </c>
      <c r="J200" s="1062">
        <f>_xlfn.IFNA(VLOOKUP(E200,Data!C:I,6,FALSE),"")</f>
        <v>0</v>
      </c>
      <c r="K200" s="1038" t="str">
        <f>_xlfn.IFNA(VLOOKUP($D200,Table26[],3,FALSE),"")</f>
        <v/>
      </c>
      <c r="L200" s="1038" t="str">
        <f>_xlfn.IFNA(VLOOKUP($D200,Table26[],4,FALSE),"")</f>
        <v/>
      </c>
      <c r="M200" s="1038" t="str">
        <f>_xlfn.IFNA(VLOOKUP($D200,Table26[],5,FALSE),"")</f>
        <v/>
      </c>
      <c r="N200" s="1038" t="str">
        <f>_xlfn.IFNA(VLOOKUP($D200,Table26[],6,FALSE),"")</f>
        <v/>
      </c>
      <c r="O200" s="1016"/>
      <c r="P200" s="251"/>
    </row>
    <row r="201" spans="1:16" ht="70.8" customHeight="1" thickBot="1" x14ac:dyDescent="0.3">
      <c r="A201" s="262"/>
      <c r="B201" s="1288"/>
      <c r="C201" s="965">
        <v>177</v>
      </c>
      <c r="D201" s="814">
        <f>_xlfn.IFNA(VLOOKUP(E201,Data!C:I,3,FALSE),"")</f>
        <v>3</v>
      </c>
      <c r="E201" s="1165" t="s">
        <v>355</v>
      </c>
      <c r="F201" s="803" t="str">
        <f>_xlfn.IFNA(IF(VLOOKUP(E201,Languages!$A:$D,1,TRUE)=E201,VLOOKUP(E201,Languages!$A:$D,Summary!$C$7,TRUE),NA()),"")</f>
        <v>PROGRAM-osion toimintaa ohjataan vaatimuksilla, jotka on asetettu organisaation johtotason politiikassa (tai vastaavassa ohjeistuksessa).</v>
      </c>
      <c r="G201" s="1064" t="s">
        <v>1627</v>
      </c>
      <c r="H201" s="802"/>
      <c r="I201" s="802" t="s">
        <v>1627</v>
      </c>
      <c r="J201" s="1062">
        <f>_xlfn.IFNA(VLOOKUP(E201,Data!C:I,6,FALSE),"")</f>
        <v>0</v>
      </c>
      <c r="K201" s="1038" t="str">
        <f>_xlfn.IFNA(VLOOKUP($D201,Table26[],3,FALSE),"")</f>
        <v/>
      </c>
      <c r="L201" s="1038" t="str">
        <f>_xlfn.IFNA(VLOOKUP($D201,Table26[],4,FALSE),"")</f>
        <v/>
      </c>
      <c r="M201" s="1038" t="str">
        <f>_xlfn.IFNA(VLOOKUP($D201,Table26[],5,FALSE),"")</f>
        <v/>
      </c>
      <c r="N201" s="1038" t="str">
        <f>_xlfn.IFNA(VLOOKUP($D201,Table26[],6,FALSE),"")</f>
        <v/>
      </c>
      <c r="O201" s="1016"/>
      <c r="P201" s="251"/>
    </row>
    <row r="202" spans="1:16" ht="70.8" customHeight="1" thickBot="1" x14ac:dyDescent="0.3">
      <c r="A202" s="262"/>
      <c r="B202" s="1288"/>
      <c r="C202" s="965">
        <v>178</v>
      </c>
      <c r="D202" s="814">
        <f>_xlfn.IFNA(VLOOKUP(E202,Data!C:I,3,FALSE),"")</f>
        <v>3</v>
      </c>
      <c r="E202" s="1165" t="s">
        <v>356</v>
      </c>
      <c r="F202" s="803" t="str">
        <f>_xlfn.IFNA(IF(VLOOKUP(E202,Languages!$A:$D,1,TRUE)=E202,VLOOKUP(E202,Languages!$A:$D,Summary!$C$7,TRUE),NA()),"")</f>
        <v>PROGRAM-osion toiminnan suorittamiseen tarvittavat vastuut, tilivelvollisuudet ja valtuutukset on jalkautettu soveltuville työntekijöille.</v>
      </c>
      <c r="G202" s="1064" t="s">
        <v>1627</v>
      </c>
      <c r="H202" s="802"/>
      <c r="I202" s="802" t="s">
        <v>1627</v>
      </c>
      <c r="J202" s="1062">
        <f>_xlfn.IFNA(VLOOKUP(E202,Data!C:I,6,FALSE),"")</f>
        <v>0</v>
      </c>
      <c r="K202" s="1038" t="str">
        <f>_xlfn.IFNA(VLOOKUP($D202,Table26[],3,FALSE),"")</f>
        <v/>
      </c>
      <c r="L202" s="1038" t="str">
        <f>_xlfn.IFNA(VLOOKUP($D202,Table26[],4,FALSE),"")</f>
        <v/>
      </c>
      <c r="M202" s="1038" t="str">
        <f>_xlfn.IFNA(VLOOKUP($D202,Table26[],5,FALSE),"")</f>
        <v/>
      </c>
      <c r="N202" s="1038" t="str">
        <f>_xlfn.IFNA(VLOOKUP($D202,Table26[],6,FALSE),"")</f>
        <v/>
      </c>
      <c r="O202" s="1016"/>
      <c r="P202" s="251"/>
    </row>
    <row r="203" spans="1:16" ht="70.8" customHeight="1" thickBot="1" x14ac:dyDescent="0.3">
      <c r="A203" s="262"/>
      <c r="B203" s="1288"/>
      <c r="C203" s="965">
        <v>179</v>
      </c>
      <c r="D203" s="814">
        <f>_xlfn.IFNA(VLOOKUP(E203,Data!C:I,3,FALSE),"")</f>
        <v>3</v>
      </c>
      <c r="E203" s="1165" t="s">
        <v>357</v>
      </c>
      <c r="F203" s="803" t="str">
        <f>_xlfn.IFNA(IF(VLOOKUP(E203,Languages!$A:$D,1,TRUE)=E203,VLOOKUP(E203,Languages!$A:$D,Summary!$C$7,TRUE),NA()),"")</f>
        <v>PROGRAM-osion toimintaa suorittavilla työntekijöillä on riittävät tiedot ja taidot tehtäviensä suorittamiseen.</v>
      </c>
      <c r="G203" s="1064" t="s">
        <v>1627</v>
      </c>
      <c r="H203" s="802"/>
      <c r="I203" s="802" t="s">
        <v>1627</v>
      </c>
      <c r="J203" s="1062">
        <f>_xlfn.IFNA(VLOOKUP(E203,Data!C:I,6,FALSE),"")</f>
        <v>0</v>
      </c>
      <c r="K203" s="1038" t="str">
        <f>_xlfn.IFNA(VLOOKUP($D203,Table26[],3,FALSE),"")</f>
        <v/>
      </c>
      <c r="L203" s="1038" t="str">
        <f>_xlfn.IFNA(VLOOKUP($D203,Table26[],4,FALSE),"")</f>
        <v/>
      </c>
      <c r="M203" s="1038" t="str">
        <f>_xlfn.IFNA(VLOOKUP($D203,Table26[],5,FALSE),"")</f>
        <v/>
      </c>
      <c r="N203" s="1038" t="str">
        <f>_xlfn.IFNA(VLOOKUP($D203,Table26[],6,FALSE),"")</f>
        <v/>
      </c>
      <c r="O203" s="1016"/>
      <c r="P203" s="251"/>
    </row>
    <row r="204" spans="1:16" ht="70.8" customHeight="1" thickBot="1" x14ac:dyDescent="0.3">
      <c r="A204" s="262"/>
      <c r="B204" s="1288"/>
      <c r="C204" s="965">
        <v>180</v>
      </c>
      <c r="D204" s="814">
        <f>_xlfn.IFNA(VLOOKUP(E204,Data!C:I,3,FALSE),"")</f>
        <v>3</v>
      </c>
      <c r="E204" s="1165" t="s">
        <v>358</v>
      </c>
      <c r="F204" s="803" t="str">
        <f>_xlfn.IFNA(IF(VLOOKUP(E204,Languages!$A:$D,1,TRUE)=E204,VLOOKUP(E204,Languages!$A:$D,Summary!$C$7,TRUE),NA()),"")</f>
        <v>PROGRAM-osion toiminnan vaikuttavuutta arvioidaan ja seurataan.</v>
      </c>
      <c r="G204" s="1064" t="s">
        <v>1627</v>
      </c>
      <c r="H204" s="802"/>
      <c r="I204" s="802" t="s">
        <v>1627</v>
      </c>
      <c r="J204" s="1062">
        <f>_xlfn.IFNA(VLOOKUP(E204,Data!C:I,6,FALSE),"")</f>
        <v>0</v>
      </c>
      <c r="K204" s="1038" t="str">
        <f>_xlfn.IFNA(VLOOKUP($D204,Table26[],3,FALSE),"")</f>
        <v/>
      </c>
      <c r="L204" s="1038" t="str">
        <f>_xlfn.IFNA(VLOOKUP($D204,Table26[],4,FALSE),"")</f>
        <v/>
      </c>
      <c r="M204" s="1038" t="str">
        <f>_xlfn.IFNA(VLOOKUP($D204,Table26[],5,FALSE),"")</f>
        <v/>
      </c>
      <c r="N204" s="1038" t="str">
        <f>_xlfn.IFNA(VLOOKUP($D204,Table26[],6,FALSE),"")</f>
        <v/>
      </c>
      <c r="O204" s="1016"/>
      <c r="P204" s="251"/>
    </row>
    <row r="205" spans="1:16" ht="70.8" customHeight="1" thickBot="1" x14ac:dyDescent="0.3">
      <c r="A205" s="262"/>
      <c r="B205" s="1288"/>
      <c r="C205" s="965">
        <v>181</v>
      </c>
      <c r="D205" s="814">
        <f>_xlfn.IFNA(VLOOKUP(E205,Data!C:I,3,FALSE),"")</f>
        <v>1</v>
      </c>
      <c r="E205" s="1165" t="s">
        <v>238</v>
      </c>
      <c r="F205" s="803" t="str">
        <f>_xlfn.IFNA(IF(VLOOKUP(E205,Languages!$A:$D,1,TRUE)=E205,VLOOKUP(E205,Languages!$A:$D,Summary!$C$7,TRUE),NA()),"")</f>
        <v>Havaitut kybertapahtumat raportoidaan ennalta määritellyille henkilöille tai roolien haltijoille ja ne documentoidaan (ainakin tapauskohtaisesti). Tasolla 1 tämän ei tarvitse olla systemaattista ja säännöllistä.</v>
      </c>
      <c r="G205" s="1064" t="s">
        <v>3682</v>
      </c>
      <c r="H205" s="802" t="s">
        <v>3862</v>
      </c>
      <c r="I205" s="802" t="s">
        <v>3617</v>
      </c>
      <c r="J205" s="1062">
        <f>_xlfn.IFNA(VLOOKUP(E205,Data!C:I,6,FALSE),"")</f>
        <v>0</v>
      </c>
      <c r="K205" s="1038" t="str">
        <f>_xlfn.IFNA(VLOOKUP($D205,Table26[],3,FALSE),"")</f>
        <v/>
      </c>
      <c r="L205" s="1038" t="str">
        <f>_xlfn.IFNA(VLOOKUP($D205,Table26[],4,FALSE),"")</f>
        <v/>
      </c>
      <c r="M205" s="1038" t="str">
        <f>_xlfn.IFNA(VLOOKUP($D205,Table26[],5,FALSE),"")</f>
        <v/>
      </c>
      <c r="N205" s="1038" t="str">
        <f>_xlfn.IFNA(VLOOKUP($D205,Table26[],6,FALSE),"")</f>
        <v/>
      </c>
      <c r="O205" s="1016"/>
      <c r="P205" s="251"/>
    </row>
    <row r="206" spans="1:16" ht="70.8" customHeight="1" thickBot="1" x14ac:dyDescent="0.3">
      <c r="A206" s="262"/>
      <c r="B206" s="1288"/>
      <c r="C206" s="965">
        <v>182</v>
      </c>
      <c r="D206" s="814">
        <f>_xlfn.IFNA(VLOOKUP(E206,Data!C:I,3,FALSE),"")</f>
        <v>2</v>
      </c>
      <c r="E206" s="1165" t="s">
        <v>239</v>
      </c>
      <c r="F206" s="803" t="str">
        <f>_xlfn.IFNA(IF(VLOOKUP(E206,Languages!$A:$D,1,TRUE)=E206,VLOOKUP(E206,Languages!$A:$D,Summary!$C$7,TRUE),NA()),"")</f>
        <v>Kybertapahtumista ja niiden havaitsemisesta on laadittu kriteeristö (johon kuuluu esimerkiksi määritelmä tilanteista, jotka täyttävät kybertapahtuman määritelmän tai määritelmä siitä, missä kybertapahtumia voidaan havaita).</v>
      </c>
      <c r="G206" s="1065">
        <v>37</v>
      </c>
      <c r="H206" s="802" t="s">
        <v>3720</v>
      </c>
      <c r="I206" s="802" t="s">
        <v>3618</v>
      </c>
      <c r="J206" s="1062">
        <f>_xlfn.IFNA(VLOOKUP(E206,Data!C:I,6,FALSE),"")</f>
        <v>0</v>
      </c>
      <c r="K206" s="1038" t="str">
        <f>_xlfn.IFNA(VLOOKUP($D206,Table26[],3,FALSE),"")</f>
        <v/>
      </c>
      <c r="L206" s="1038" t="str">
        <f>_xlfn.IFNA(VLOOKUP($D206,Table26[],4,FALSE),"")</f>
        <v/>
      </c>
      <c r="M206" s="1038" t="str">
        <f>_xlfn.IFNA(VLOOKUP($D206,Table26[],5,FALSE),"")</f>
        <v/>
      </c>
      <c r="N206" s="1038" t="str">
        <f>_xlfn.IFNA(VLOOKUP($D206,Table26[],6,FALSE),"")</f>
        <v/>
      </c>
      <c r="O206" s="1016"/>
      <c r="P206" s="251"/>
    </row>
    <row r="207" spans="1:16" ht="70.8" customHeight="1" thickBot="1" x14ac:dyDescent="0.3">
      <c r="A207" s="262"/>
      <c r="B207" s="1288"/>
      <c r="C207" s="965">
        <v>183</v>
      </c>
      <c r="D207" s="814">
        <f>_xlfn.IFNA(VLOOKUP(E207,Data!C:I,3,FALSE),"")</f>
        <v>2</v>
      </c>
      <c r="E207" s="1165" t="s">
        <v>240</v>
      </c>
      <c r="F207" s="803" t="str">
        <f>_xlfn.IFNA(IF(VLOOKUP(E207,Languages!$A:$D,1,TRUE)=E207,VLOOKUP(E207,Languages!$A:$D,Summary!$C$7,TRUE),NA()),"")</f>
        <v>Kybertapahtumat dokumentoidaan määritellyn kriteeristön mukaisesti.</v>
      </c>
      <c r="G207" s="1065">
        <v>37</v>
      </c>
      <c r="H207" s="802" t="s">
        <v>3720</v>
      </c>
      <c r="I207" s="802" t="s">
        <v>3618</v>
      </c>
      <c r="J207" s="1062">
        <f>_xlfn.IFNA(VLOOKUP(E207,Data!C:I,6,FALSE),"")</f>
        <v>0</v>
      </c>
      <c r="K207" s="1038" t="str">
        <f>_xlfn.IFNA(VLOOKUP($D207,Table26[],3,FALSE),"")</f>
        <v/>
      </c>
      <c r="L207" s="1038" t="str">
        <f>_xlfn.IFNA(VLOOKUP($D207,Table26[],4,FALSE),"")</f>
        <v/>
      </c>
      <c r="M207" s="1038" t="str">
        <f>_xlfn.IFNA(VLOOKUP($D207,Table26[],5,FALSE),"")</f>
        <v/>
      </c>
      <c r="N207" s="1038" t="str">
        <f>_xlfn.IFNA(VLOOKUP($D207,Table26[],6,FALSE),"")</f>
        <v/>
      </c>
      <c r="O207" s="1016"/>
      <c r="P207" s="251"/>
    </row>
    <row r="208" spans="1:16" ht="70.8" customHeight="1" thickBot="1" x14ac:dyDescent="0.3">
      <c r="A208" s="262"/>
      <c r="B208" s="1288"/>
      <c r="C208" s="965">
        <v>184</v>
      </c>
      <c r="D208" s="814">
        <f>_xlfn.IFNA(VLOOKUP(E208,Data!C:I,3,FALSE),"")</f>
        <v>3</v>
      </c>
      <c r="E208" s="1165" t="s">
        <v>241</v>
      </c>
      <c r="F208" s="803" t="str">
        <f>_xlfn.IFNA(IF(VLOOKUP(E208,Languages!$A:$D,1,TRUE)=E208,VLOOKUP(E208,Languages!$A:$D,Summary!$C$7,TRUE),NA()),"")</f>
        <v>Tapahtumien tietoja verrataan keskenään, jotta niistä tunnistettaisiin mahdollisia säännönmukaisuuksia, trendejä tai muita yhteisiä piirteitä, joilla voitaisiin tukea kyberpoikkeamien analysointityötä.</v>
      </c>
      <c r="G208" s="1064" t="s">
        <v>1627</v>
      </c>
      <c r="H208" s="802"/>
      <c r="I208" s="802" t="s">
        <v>1627</v>
      </c>
      <c r="J208" s="1062">
        <f>_xlfn.IFNA(VLOOKUP(E208,Data!C:I,6,FALSE),"")</f>
        <v>0</v>
      </c>
      <c r="K208" s="1038" t="str">
        <f>_xlfn.IFNA(VLOOKUP($D208,Table26[],3,FALSE),"")</f>
        <v/>
      </c>
      <c r="L208" s="1038" t="str">
        <f>_xlfn.IFNA(VLOOKUP($D208,Table26[],4,FALSE),"")</f>
        <v/>
      </c>
      <c r="M208" s="1038" t="str">
        <f>_xlfn.IFNA(VLOOKUP($D208,Table26[],5,FALSE),"")</f>
        <v/>
      </c>
      <c r="N208" s="1038" t="str">
        <f>_xlfn.IFNA(VLOOKUP($D208,Table26[],6,FALSE),"")</f>
        <v/>
      </c>
      <c r="O208" s="1016"/>
      <c r="P208" s="251"/>
    </row>
    <row r="209" spans="1:16" ht="70.8" customHeight="1" thickBot="1" x14ac:dyDescent="0.3">
      <c r="A209" s="262"/>
      <c r="B209" s="1288"/>
      <c r="C209" s="965">
        <v>185</v>
      </c>
      <c r="D209" s="814">
        <f>_xlfn.IFNA(VLOOKUP(E209,Data!C:I,3,FALSE),"")</f>
        <v>3</v>
      </c>
      <c r="E209" s="1165" t="s">
        <v>242</v>
      </c>
      <c r="F209" s="803" t="str">
        <f>_xlfn.IFNA(IF(VLOOKUP(E209,Languages!$A:$D,1,TRUE)=E209,VLOOKUP(E209,Languages!$A:$D,Summary!$C$7,TRUE),NA()),"")</f>
        <v>Kybertapahtumien havainnointitoimia mukautetaan perustuen tunnistettuihin riskeihin ja organisaation uhkaprofiiliin [kts. THREAT-2e].</v>
      </c>
      <c r="G209" s="1064" t="s">
        <v>1627</v>
      </c>
      <c r="H209" s="802"/>
      <c r="I209" s="802" t="s">
        <v>1627</v>
      </c>
      <c r="J209" s="1062">
        <f>_xlfn.IFNA(VLOOKUP(E209,Data!C:I,6,FALSE),"")</f>
        <v>0</v>
      </c>
      <c r="K209" s="1038" t="str">
        <f>_xlfn.IFNA(VLOOKUP($D209,Table26[],3,FALSE),"")</f>
        <v/>
      </c>
      <c r="L209" s="1038" t="str">
        <f>_xlfn.IFNA(VLOOKUP($D209,Table26[],4,FALSE),"")</f>
        <v/>
      </c>
      <c r="M209" s="1038" t="str">
        <f>_xlfn.IFNA(VLOOKUP($D209,Table26[],5,FALSE),"")</f>
        <v/>
      </c>
      <c r="N209" s="1038" t="str">
        <f>_xlfn.IFNA(VLOOKUP($D209,Table26[],6,FALSE),"")</f>
        <v/>
      </c>
      <c r="O209" s="1016"/>
      <c r="P209" s="251"/>
    </row>
    <row r="210" spans="1:16" ht="70.8" customHeight="1" thickBot="1" x14ac:dyDescent="0.3">
      <c r="A210" s="262"/>
      <c r="B210" s="1288"/>
      <c r="C210" s="965">
        <v>186</v>
      </c>
      <c r="D210" s="814">
        <f>_xlfn.IFNA(VLOOKUP(E210,Data!C:I,3,FALSE),"")</f>
        <v>3</v>
      </c>
      <c r="E210" s="1165" t="s">
        <v>243</v>
      </c>
      <c r="F210" s="803" t="str">
        <f>_xlfn.IFNA(IF(VLOOKUP(E210,Languages!$A:$D,1,TRUE)=E210,VLOOKUP(E210,Languages!$A:$D,Summary!$C$7,TRUE),NA()),"")</f>
        <v>Toiminnon tilannekuvaa seurataan siten, että se tukee mahdollisten kybertapahtumien havaitsemista.</v>
      </c>
      <c r="G210" s="1065">
        <v>37</v>
      </c>
      <c r="H210" s="802" t="s">
        <v>3720</v>
      </c>
      <c r="I210" s="802" t="s">
        <v>3618</v>
      </c>
      <c r="J210" s="1062">
        <f>_xlfn.IFNA(VLOOKUP(E210,Data!C:I,6,FALSE),"")</f>
        <v>0</v>
      </c>
      <c r="K210" s="1038" t="str">
        <f>_xlfn.IFNA(VLOOKUP($D210,Table26[],3,FALSE),"")</f>
        <v/>
      </c>
      <c r="L210" s="1038" t="str">
        <f>_xlfn.IFNA(VLOOKUP($D210,Table26[],4,FALSE),"")</f>
        <v/>
      </c>
      <c r="M210" s="1038" t="str">
        <f>_xlfn.IFNA(VLOOKUP($D210,Table26[],5,FALSE),"")</f>
        <v/>
      </c>
      <c r="N210" s="1038" t="str">
        <f>_xlfn.IFNA(VLOOKUP($D210,Table26[],6,FALSE),"")</f>
        <v/>
      </c>
      <c r="O210" s="1016"/>
      <c r="P210" s="251"/>
    </row>
    <row r="211" spans="1:16" ht="70.8" customHeight="1" thickBot="1" x14ac:dyDescent="0.3">
      <c r="A211" s="262"/>
      <c r="B211" s="1288"/>
      <c r="C211" s="965">
        <v>187</v>
      </c>
      <c r="D211" s="814">
        <f>_xlfn.IFNA(VLOOKUP(E211,Data!C:I,3,FALSE),"")</f>
        <v>1</v>
      </c>
      <c r="E211" s="1165" t="s">
        <v>244</v>
      </c>
      <c r="F211" s="803" t="str">
        <f>_xlfn.IFNA(IF(VLOOKUP(E211,Languages!$A:$D,1,TRUE)=E211,VLOOKUP(E211,Languages!$A:$D,Summary!$C$7,TRUE),NA()),"")</f>
        <v>Kyberpoikkeamien määrittämisestä on laadittu kriteeristö. Tasolla 1 tämän ei tarvitse olla systemaattista ja säännöllistä.</v>
      </c>
      <c r="G211" s="1065">
        <v>38</v>
      </c>
      <c r="H211" s="802" t="s">
        <v>3760</v>
      </c>
      <c r="I211" s="802" t="s">
        <v>3619</v>
      </c>
      <c r="J211" s="1062">
        <f>_xlfn.IFNA(VLOOKUP(E211,Data!C:I,6,FALSE),"")</f>
        <v>0</v>
      </c>
      <c r="K211" s="1038" t="str">
        <f>_xlfn.IFNA(VLOOKUP($D211,Table26[],3,FALSE),"")</f>
        <v/>
      </c>
      <c r="L211" s="1038" t="str">
        <f>_xlfn.IFNA(VLOOKUP($D211,Table26[],4,FALSE),"")</f>
        <v/>
      </c>
      <c r="M211" s="1038" t="str">
        <f>_xlfn.IFNA(VLOOKUP($D211,Table26[],5,FALSE),"")</f>
        <v/>
      </c>
      <c r="N211" s="1038" t="str">
        <f>_xlfn.IFNA(VLOOKUP($D211,Table26[],6,FALSE),"")</f>
        <v/>
      </c>
      <c r="O211" s="1016"/>
      <c r="P211" s="251"/>
    </row>
    <row r="212" spans="1:16" ht="70.8" customHeight="1" thickBot="1" x14ac:dyDescent="0.3">
      <c r="A212" s="262"/>
      <c r="B212" s="1288"/>
      <c r="C212" s="965">
        <v>188</v>
      </c>
      <c r="D212" s="814">
        <f>_xlfn.IFNA(VLOOKUP(E212,Data!C:I,3,FALSE),"")</f>
        <v>1</v>
      </c>
      <c r="E212" s="1165" t="s">
        <v>245</v>
      </c>
      <c r="F212" s="803" t="str">
        <f>_xlfn.IFNA(IF(VLOOKUP(E212,Languages!$A:$D,1,TRUE)=E212,VLOOKUP(E212,Languages!$A:$D,Summary!$C$7,TRUE),NA()),"")</f>
        <v>Kybertapahtumat analysoidaan siten, että se tukee mahdollisten kyberpoikkeamien määrittämistä. Tasolla 1 tämän ei tarvitse olla systemaattista ja säännöllistä.</v>
      </c>
      <c r="G212" s="1065">
        <v>39</v>
      </c>
      <c r="H212" s="802" t="s">
        <v>3758</v>
      </c>
      <c r="I212" s="802" t="s">
        <v>3620</v>
      </c>
      <c r="J212" s="1062">
        <f>_xlfn.IFNA(VLOOKUP(E212,Data!C:I,6,FALSE),"")</f>
        <v>0</v>
      </c>
      <c r="K212" s="1038" t="str">
        <f>_xlfn.IFNA(VLOOKUP($D212,Table26[],3,FALSE),"")</f>
        <v/>
      </c>
      <c r="L212" s="1038" t="str">
        <f>_xlfn.IFNA(VLOOKUP($D212,Table26[],4,FALSE),"")</f>
        <v/>
      </c>
      <c r="M212" s="1038" t="str">
        <f>_xlfn.IFNA(VLOOKUP($D212,Table26[],5,FALSE),"")</f>
        <v/>
      </c>
      <c r="N212" s="1038" t="str">
        <f>_xlfn.IFNA(VLOOKUP($D212,Table26[],6,FALSE),"")</f>
        <v/>
      </c>
      <c r="O212" s="1016"/>
      <c r="P212" s="251"/>
    </row>
    <row r="213" spans="1:16" ht="70.8" customHeight="1" thickBot="1" x14ac:dyDescent="0.3">
      <c r="A213" s="262"/>
      <c r="B213" s="1288"/>
      <c r="C213" s="965">
        <v>189</v>
      </c>
      <c r="D213" s="814">
        <f>_xlfn.IFNA(VLOOKUP(E213,Data!C:I,3,FALSE),"")</f>
        <v>2</v>
      </c>
      <c r="E213" s="1165" t="s">
        <v>246</v>
      </c>
      <c r="F213" s="803" t="str">
        <f>_xlfn.IFNA(IF(VLOOKUP(E213,Languages!$A:$D,1,TRUE)=E213,VLOOKUP(E213,Languages!$A:$D,Summary!$C$7,TRUE),NA()),"")</f>
        <v>Kyberpoikkeamien määrittämisestä on laadittu virallinen kriteeristö, joka perustuu siihen, miten poikkeamat voivat vaikuttaa toimintoon.</v>
      </c>
      <c r="G213" s="1065">
        <v>38</v>
      </c>
      <c r="H213" s="802" t="s">
        <v>3760</v>
      </c>
      <c r="I213" s="802" t="s">
        <v>3619</v>
      </c>
      <c r="J213" s="1062">
        <f>_xlfn.IFNA(VLOOKUP(E213,Data!C:I,6,FALSE),"")</f>
        <v>0</v>
      </c>
      <c r="K213" s="1038" t="str">
        <f>_xlfn.IFNA(VLOOKUP($D213,Table26[],3,FALSE),"")</f>
        <v/>
      </c>
      <c r="L213" s="1038" t="str">
        <f>_xlfn.IFNA(VLOOKUP($D213,Table26[],4,FALSE),"")</f>
        <v/>
      </c>
      <c r="M213" s="1038" t="str">
        <f>_xlfn.IFNA(VLOOKUP($D213,Table26[],5,FALSE),"")</f>
        <v/>
      </c>
      <c r="N213" s="1038" t="str">
        <f>_xlfn.IFNA(VLOOKUP($D213,Table26[],6,FALSE),"")</f>
        <v/>
      </c>
      <c r="O213" s="1016"/>
      <c r="P213" s="251"/>
    </row>
    <row r="214" spans="1:16" ht="70.8" customHeight="1" thickBot="1" x14ac:dyDescent="0.3">
      <c r="A214" s="262"/>
      <c r="B214" s="1288"/>
      <c r="C214" s="965">
        <v>190</v>
      </c>
      <c r="D214" s="814">
        <f>_xlfn.IFNA(VLOOKUP(E214,Data!C:I,3,FALSE),"")</f>
        <v>2</v>
      </c>
      <c r="E214" s="1165" t="s">
        <v>247</v>
      </c>
      <c r="F214" s="803" t="str">
        <f>_xlfn.IFNA(IF(VLOOKUP(E214,Languages!$A:$D,1,TRUE)=E214,VLOOKUP(E214,Languages!$A:$D,Summary!$C$7,TRUE),NA()),"")</f>
        <v>Kybertapahtumat määritetään kyberpoikkeamiksi laaditun kriteeristön mukaisesti.</v>
      </c>
      <c r="G214" s="1065">
        <v>39</v>
      </c>
      <c r="H214" s="802" t="s">
        <v>3758</v>
      </c>
      <c r="I214" s="802" t="s">
        <v>3620</v>
      </c>
      <c r="J214" s="1062">
        <f>_xlfn.IFNA(VLOOKUP(E214,Data!C:I,6,FALSE),"")</f>
        <v>0</v>
      </c>
      <c r="K214" s="1038" t="str">
        <f>_xlfn.IFNA(VLOOKUP($D214,Table26[],3,FALSE),"")</f>
        <v/>
      </c>
      <c r="L214" s="1038" t="str">
        <f>_xlfn.IFNA(VLOOKUP($D214,Table26[],4,FALSE),"")</f>
        <v/>
      </c>
      <c r="M214" s="1038" t="str">
        <f>_xlfn.IFNA(VLOOKUP($D214,Table26[],5,FALSE),"")</f>
        <v/>
      </c>
      <c r="N214" s="1038" t="str">
        <f>_xlfn.IFNA(VLOOKUP($D214,Table26[],6,FALSE),"")</f>
        <v/>
      </c>
      <c r="O214" s="1016"/>
      <c r="P214" s="251"/>
    </row>
    <row r="215" spans="1:16" ht="70.8" customHeight="1" thickBot="1" x14ac:dyDescent="0.3">
      <c r="A215" s="262"/>
      <c r="B215" s="1288"/>
      <c r="C215" s="965">
        <v>191</v>
      </c>
      <c r="D215" s="814">
        <f>_xlfn.IFNA(VLOOKUP(E215,Data!C:I,3,FALSE),"")</f>
        <v>2</v>
      </c>
      <c r="E215" s="1165" t="s">
        <v>248</v>
      </c>
      <c r="F215" s="803" t="str">
        <f>_xlfn.IFNA(IF(VLOOKUP(E215,Languages!$A:$D,1,TRUE)=E215,VLOOKUP(E215,Languages!$A:$D,Summary!$C$7,TRUE),NA()),"")</f>
        <v>Kyberpoikkeamien määrittämisen kriteeristö päivitetään aika ajoin ja määriteltyjen tilanteiden kuten organisaatiomuutosten, harjoitustoiminnasta saatujen kokemusten tai uusien havaittujen uhkien perusteella.</v>
      </c>
      <c r="G215" s="1065">
        <v>38</v>
      </c>
      <c r="H215" s="802" t="s">
        <v>3760</v>
      </c>
      <c r="I215" s="802" t="s">
        <v>3619</v>
      </c>
      <c r="J215" s="1062">
        <f>_xlfn.IFNA(VLOOKUP(E215,Data!C:I,6,FALSE),"")</f>
        <v>0</v>
      </c>
      <c r="K215" s="1038" t="str">
        <f>_xlfn.IFNA(VLOOKUP($D215,Table26[],3,FALSE),"")</f>
        <v/>
      </c>
      <c r="L215" s="1038" t="str">
        <f>_xlfn.IFNA(VLOOKUP($D215,Table26[],4,FALSE),"")</f>
        <v/>
      </c>
      <c r="M215" s="1038" t="str">
        <f>_xlfn.IFNA(VLOOKUP($D215,Table26[],5,FALSE),"")</f>
        <v/>
      </c>
      <c r="N215" s="1038" t="str">
        <f>_xlfn.IFNA(VLOOKUP($D215,Table26[],6,FALSE),"")</f>
        <v/>
      </c>
      <c r="O215" s="1016"/>
      <c r="P215" s="251"/>
    </row>
    <row r="216" spans="1:16" ht="70.8" customHeight="1" thickBot="1" x14ac:dyDescent="0.3">
      <c r="A216" s="262"/>
      <c r="B216" s="1288"/>
      <c r="C216" s="965">
        <v>192</v>
      </c>
      <c r="D216" s="814">
        <f>_xlfn.IFNA(VLOOKUP(E216,Data!C:I,3,FALSE),"")</f>
        <v>2</v>
      </c>
      <c r="E216" s="1165" t="s">
        <v>249</v>
      </c>
      <c r="F216" s="803" t="str">
        <f>_xlfn.IFNA(IF(VLOOKUP(E216,Languages!$A:$D,1,TRUE)=E216,VLOOKUP(E216,Languages!$A:$D,Summary!$C$7,TRUE),NA()),"")</f>
        <v>Kybertapahtumista ja -poikkeamista pidetään rekisteriä / kantaa, johon tapahtumat ja poikkeamat kirjataan ja jossa niitä seurataan päättymiseen asti.</v>
      </c>
      <c r="G216" s="1064" t="s">
        <v>3683</v>
      </c>
      <c r="H216" s="802" t="s">
        <v>3863</v>
      </c>
      <c r="I216" s="802" t="s">
        <v>3621</v>
      </c>
      <c r="J216" s="1062">
        <f>_xlfn.IFNA(VLOOKUP(E216,Data!C:I,6,FALSE),"")</f>
        <v>0</v>
      </c>
      <c r="K216" s="1038" t="str">
        <f>_xlfn.IFNA(VLOOKUP($D216,Table26[],3,FALSE),"")</f>
        <v/>
      </c>
      <c r="L216" s="1038" t="str">
        <f>_xlfn.IFNA(VLOOKUP($D216,Table26[],4,FALSE),"")</f>
        <v/>
      </c>
      <c r="M216" s="1038" t="str">
        <f>_xlfn.IFNA(VLOOKUP($D216,Table26[],5,FALSE),"")</f>
        <v/>
      </c>
      <c r="N216" s="1038" t="str">
        <f>_xlfn.IFNA(VLOOKUP($D216,Table26[],6,FALSE),"")</f>
        <v/>
      </c>
      <c r="O216" s="1016"/>
      <c r="P216" s="251"/>
    </row>
    <row r="217" spans="1:16" ht="70.8" customHeight="1" thickBot="1" x14ac:dyDescent="0.3">
      <c r="A217" s="262"/>
      <c r="B217" s="1288"/>
      <c r="C217" s="965">
        <v>193</v>
      </c>
      <c r="D217" s="814">
        <f>_xlfn.IFNA(VLOOKUP(E217,Data!C:I,3,FALSE),"")</f>
        <v>2</v>
      </c>
      <c r="E217" s="1165" t="s">
        <v>250</v>
      </c>
      <c r="F217" s="803" t="str">
        <f>_xlfn.IFNA(IF(VLOOKUP(E217,Languages!$A:$D,1,TRUE)=E217,VLOOKUP(E217,Languages!$A:$D,Summary!$C$7,TRUE),NA()),"")</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G217" s="1064" t="s">
        <v>1627</v>
      </c>
      <c r="H217" s="802"/>
      <c r="I217" s="802" t="s">
        <v>1627</v>
      </c>
      <c r="J217" s="1062">
        <f>_xlfn.IFNA(VLOOKUP(E217,Data!C:I,6,FALSE),"")</f>
        <v>0</v>
      </c>
      <c r="K217" s="1038" t="str">
        <f>_xlfn.IFNA(VLOOKUP($D217,Table26[],3,FALSE),"")</f>
        <v/>
      </c>
      <c r="L217" s="1038" t="str">
        <f>_xlfn.IFNA(VLOOKUP($D217,Table26[],4,FALSE),"")</f>
        <v/>
      </c>
      <c r="M217" s="1038" t="str">
        <f>_xlfn.IFNA(VLOOKUP($D217,Table26[],5,FALSE),"")</f>
        <v/>
      </c>
      <c r="N217" s="1038" t="str">
        <f>_xlfn.IFNA(VLOOKUP($D217,Table26[],6,FALSE),"")</f>
        <v/>
      </c>
      <c r="O217" s="1016"/>
      <c r="P217" s="251"/>
    </row>
    <row r="218" spans="1:16" ht="70.8" customHeight="1" thickBot="1" x14ac:dyDescent="0.3">
      <c r="A218" s="262"/>
      <c r="B218" s="1288"/>
      <c r="C218" s="965">
        <v>194</v>
      </c>
      <c r="D218" s="814">
        <f>_xlfn.IFNA(VLOOKUP(E218,Data!C:I,3,FALSE),"")</f>
        <v>3</v>
      </c>
      <c r="E218" s="1165" t="s">
        <v>251</v>
      </c>
      <c r="F218" s="803" t="str">
        <f>_xlfn.IFNA(IF(VLOOKUP(E218,Languages!$A:$D,1,TRUE)=E218,VLOOKUP(E218,Languages!$A:$D,Summary!$C$7,TRUE),NA()),"")</f>
        <v>Kyberpoikkeamien määrittämisen kriteeristö on linjassa kyberriskien priorisoinnin kriteereiden kanssa [kts. RISK-3b].</v>
      </c>
      <c r="G218" s="1065">
        <v>38</v>
      </c>
      <c r="H218" s="802" t="s">
        <v>3760</v>
      </c>
      <c r="I218" s="802" t="s">
        <v>3619</v>
      </c>
      <c r="J218" s="1062">
        <f>_xlfn.IFNA(VLOOKUP(E218,Data!C:I,6,FALSE),"")</f>
        <v>0</v>
      </c>
      <c r="K218" s="1038" t="str">
        <f>_xlfn.IFNA(VLOOKUP($D218,Table26[],3,FALSE),"")</f>
        <v/>
      </c>
      <c r="L218" s="1038" t="str">
        <f>_xlfn.IFNA(VLOOKUP($D218,Table26[],4,FALSE),"")</f>
        <v/>
      </c>
      <c r="M218" s="1038" t="str">
        <f>_xlfn.IFNA(VLOOKUP($D218,Table26[],5,FALSE),"")</f>
        <v/>
      </c>
      <c r="N218" s="1038" t="str">
        <f>_xlfn.IFNA(VLOOKUP($D218,Table26[],6,FALSE),"")</f>
        <v/>
      </c>
      <c r="O218" s="1016"/>
      <c r="P218" s="251"/>
    </row>
    <row r="219" spans="1:16" ht="70.8" customHeight="1" thickBot="1" x14ac:dyDescent="0.3">
      <c r="A219" s="262"/>
      <c r="B219" s="1288"/>
      <c r="C219" s="965">
        <v>195</v>
      </c>
      <c r="D219" s="814">
        <f>_xlfn.IFNA(VLOOKUP(E219,Data!C:I,3,FALSE),"")</f>
        <v>3</v>
      </c>
      <c r="E219" s="1165" t="s">
        <v>252</v>
      </c>
      <c r="F219" s="803" t="str">
        <f>_xlfn.IFNA(IF(VLOOKUP(E219,Languages!$A:$D,1,TRUE)=E219,VLOOKUP(E219,Languages!$A:$D,Summary!$C$7,TRUE),NA()),"")</f>
        <v>Kyberpoikkeamien tietoja verrataan keskenään, jotta niistä tunnistettaisiin mahdollisia säännönmukaisuuksia, trendejä tai muita poikkeamille yhteisiä piirteitä.</v>
      </c>
      <c r="G219" s="1065">
        <v>39</v>
      </c>
      <c r="H219" s="802" t="s">
        <v>3758</v>
      </c>
      <c r="I219" s="802" t="s">
        <v>3620</v>
      </c>
      <c r="J219" s="1062">
        <f>_xlfn.IFNA(VLOOKUP(E219,Data!C:I,6,FALSE),"")</f>
        <v>0</v>
      </c>
      <c r="K219" s="1038" t="str">
        <f>_xlfn.IFNA(VLOOKUP($D219,Table26[],3,FALSE),"")</f>
        <v/>
      </c>
      <c r="L219" s="1038" t="str">
        <f>_xlfn.IFNA(VLOOKUP($D219,Table26[],4,FALSE),"")</f>
        <v/>
      </c>
      <c r="M219" s="1038" t="str">
        <f>_xlfn.IFNA(VLOOKUP($D219,Table26[],5,FALSE),"")</f>
        <v/>
      </c>
      <c r="N219" s="1038" t="str">
        <f>_xlfn.IFNA(VLOOKUP($D219,Table26[],6,FALSE),"")</f>
        <v/>
      </c>
      <c r="O219" s="1016"/>
      <c r="P219" s="251"/>
    </row>
    <row r="220" spans="1:16" ht="70.8" customHeight="1" thickBot="1" x14ac:dyDescent="0.3">
      <c r="A220" s="262"/>
      <c r="B220" s="1288"/>
      <c r="C220" s="965">
        <v>196</v>
      </c>
      <c r="D220" s="814">
        <f>_xlfn.IFNA(VLOOKUP(E220,Data!C:I,3,FALSE),"")</f>
        <v>1</v>
      </c>
      <c r="E220" s="1165" t="s">
        <v>253</v>
      </c>
      <c r="F220" s="803" t="str">
        <f>_xlfn.IFNA(IF(VLOOKUP(E220,Languages!$A:$D,1,TRUE)=E220,VLOOKUP(E220,Languages!$A:$D,Summary!$C$7,TRUE),NA()),"")</f>
        <v>Kyberpoikkeamiin reagoimista varten on tunnistettu soveltuvat työntekijät ja heille on annettu roolit (ainakin tapauskohtaisesti). Tasolla 1 tämän ei tarvitse olla systemaattista ja säännöllistä.</v>
      </c>
      <c r="G220" s="1065">
        <v>41</v>
      </c>
      <c r="H220" s="802" t="s">
        <v>3761</v>
      </c>
      <c r="I220" s="802" t="s">
        <v>3622</v>
      </c>
      <c r="J220" s="1062">
        <f>_xlfn.IFNA(VLOOKUP(E220,Data!C:I,6,FALSE),"")</f>
        <v>0</v>
      </c>
      <c r="K220" s="1038" t="str">
        <f>_xlfn.IFNA(VLOOKUP($D220,Table26[],3,FALSE),"")</f>
        <v/>
      </c>
      <c r="L220" s="1038" t="str">
        <f>_xlfn.IFNA(VLOOKUP($D220,Table26[],4,FALSE),"")</f>
        <v/>
      </c>
      <c r="M220" s="1038" t="str">
        <f>_xlfn.IFNA(VLOOKUP($D220,Table26[],5,FALSE),"")</f>
        <v/>
      </c>
      <c r="N220" s="1038" t="str">
        <f>_xlfn.IFNA(VLOOKUP($D220,Table26[],6,FALSE),"")</f>
        <v/>
      </c>
      <c r="O220" s="1016"/>
      <c r="P220" s="251"/>
    </row>
    <row r="221" spans="1:16" ht="70.8" customHeight="1" thickBot="1" x14ac:dyDescent="0.3">
      <c r="A221" s="262"/>
      <c r="B221" s="1288"/>
      <c r="C221" s="965">
        <v>197</v>
      </c>
      <c r="D221" s="814">
        <f>_xlfn.IFNA(VLOOKUP(E221,Data!C:I,3,FALSE),"")</f>
        <v>1</v>
      </c>
      <c r="E221" s="1165" t="s">
        <v>254</v>
      </c>
      <c r="F221" s="803" t="str">
        <f>_xlfn.IFNA(IF(VLOOKUP(E221,Languages!$A:$D,1,TRUE)=E221,VLOOKUP(E221,Languages!$A:$D,Summary!$C$7,TRUE),NA()),"")</f>
        <v>Kyberpoikkeamiin reagoidaan siten, että toiminnalla (voidaan toteuttaa tapauskohtaisesti) rajoitetaan toimintoon kohdistuvaa vaikutusta ja palautetaan toiminta normaaliksi. Tasolla 1 tämän ei tarvitse olla systemaattista ja säännöllistä.</v>
      </c>
      <c r="G221" s="1065">
        <v>42</v>
      </c>
      <c r="H221" s="802" t="s">
        <v>3747</v>
      </c>
      <c r="I221" s="802" t="s">
        <v>3623</v>
      </c>
      <c r="J221" s="1062">
        <f>_xlfn.IFNA(VLOOKUP(E221,Data!C:I,6,FALSE),"")</f>
        <v>0</v>
      </c>
      <c r="K221" s="1038" t="str">
        <f>_xlfn.IFNA(VLOOKUP($D221,Table26[],3,FALSE),"")</f>
        <v/>
      </c>
      <c r="L221" s="1038" t="str">
        <f>_xlfn.IFNA(VLOOKUP($D221,Table26[],4,FALSE),"")</f>
        <v/>
      </c>
      <c r="M221" s="1038" t="str">
        <f>_xlfn.IFNA(VLOOKUP($D221,Table26[],5,FALSE),"")</f>
        <v/>
      </c>
      <c r="N221" s="1038" t="str">
        <f>_xlfn.IFNA(VLOOKUP($D221,Table26[],6,FALSE),"")</f>
        <v/>
      </c>
      <c r="O221" s="1016"/>
      <c r="P221" s="251"/>
    </row>
    <row r="222" spans="1:16" ht="70.8" customHeight="1" thickBot="1" x14ac:dyDescent="0.3">
      <c r="A222" s="262"/>
      <c r="B222" s="1288"/>
      <c r="C222" s="965">
        <v>198</v>
      </c>
      <c r="D222" s="814">
        <f>_xlfn.IFNA(VLOOKUP(E222,Data!C:I,3,FALSE),"")</f>
        <v>1</v>
      </c>
      <c r="E222" s="1165" t="s">
        <v>255</v>
      </c>
      <c r="F222" s="803" t="str">
        <f>_xlfn.IFNA(IF(VLOOKUP(E222,Languages!$A:$D,1,TRUE)=E222,VLOOKUP(E222,Languages!$A:$D,Summary!$C$7,TRUE),NA()),"")</f>
        <v>Kyberpoikkeamista tuotetaan raportointia (esimerkiksi sisäisesti, CERT-FI tai soveltuville ISAC-ryhmille). Tasolla 1 tämän ei tarvitse olla systemaattista ja säännöllistä.</v>
      </c>
      <c r="G222" s="1064" t="s">
        <v>1627</v>
      </c>
      <c r="H222" s="802"/>
      <c r="I222" s="802" t="s">
        <v>1627</v>
      </c>
      <c r="J222" s="1062">
        <f>_xlfn.IFNA(VLOOKUP(E222,Data!C:I,6,FALSE),"")</f>
        <v>0</v>
      </c>
      <c r="K222" s="1038" t="str">
        <f>_xlfn.IFNA(VLOOKUP($D222,Table26[],3,FALSE),"")</f>
        <v/>
      </c>
      <c r="L222" s="1038" t="str">
        <f>_xlfn.IFNA(VLOOKUP($D222,Table26[],4,FALSE),"")</f>
        <v/>
      </c>
      <c r="M222" s="1038" t="str">
        <f>_xlfn.IFNA(VLOOKUP($D222,Table26[],5,FALSE),"")</f>
        <v/>
      </c>
      <c r="N222" s="1038" t="str">
        <f>_xlfn.IFNA(VLOOKUP($D222,Table26[],6,FALSE),"")</f>
        <v/>
      </c>
      <c r="O222" s="1016"/>
      <c r="P222" s="251"/>
    </row>
    <row r="223" spans="1:16" ht="70.8" customHeight="1" thickBot="1" x14ac:dyDescent="0.3">
      <c r="A223" s="262"/>
      <c r="B223" s="1288"/>
      <c r="C223" s="965">
        <v>199</v>
      </c>
      <c r="D223" s="814">
        <f>_xlfn.IFNA(VLOOKUP(E223,Data!C:I,3,FALSE),"")</f>
        <v>2</v>
      </c>
      <c r="E223" s="1165" t="s">
        <v>256</v>
      </c>
      <c r="F223" s="803" t="str">
        <f>_xlfn.IFNA(IF(VLOOKUP(E223,Languages!$A:$D,1,TRUE)=E223,VLOOKUP(E223,Languages!$A:$D,Summary!$C$7,TRUE),NA()),"")</f>
        <v>Kyberpoikkeamiin reagoimisen varalle on luotu suunnitelma, jota pidetään yllä ja joka kattaa koko poikkeamanhallinnan elinkaaren.</v>
      </c>
      <c r="G223" s="1065">
        <v>41</v>
      </c>
      <c r="H223" s="802" t="s">
        <v>3761</v>
      </c>
      <c r="I223" s="802" t="s">
        <v>3622</v>
      </c>
      <c r="J223" s="1062">
        <f>_xlfn.IFNA(VLOOKUP(E223,Data!C:I,6,FALSE),"")</f>
        <v>0</v>
      </c>
      <c r="K223" s="1038" t="str">
        <f>_xlfn.IFNA(VLOOKUP($D223,Table26[],3,FALSE),"")</f>
        <v/>
      </c>
      <c r="L223" s="1038" t="str">
        <f>_xlfn.IFNA(VLOOKUP($D223,Table26[],4,FALSE),"")</f>
        <v/>
      </c>
      <c r="M223" s="1038" t="str">
        <f>_xlfn.IFNA(VLOOKUP($D223,Table26[],5,FALSE),"")</f>
        <v/>
      </c>
      <c r="N223" s="1038" t="str">
        <f>_xlfn.IFNA(VLOOKUP($D223,Table26[],6,FALSE),"")</f>
        <v/>
      </c>
      <c r="O223" s="1016"/>
      <c r="P223" s="251"/>
    </row>
    <row r="224" spans="1:16" ht="70.8" customHeight="1" thickBot="1" x14ac:dyDescent="0.3">
      <c r="A224" s="262"/>
      <c r="B224" s="1288"/>
      <c r="C224" s="965">
        <v>200</v>
      </c>
      <c r="D224" s="814">
        <f>_xlfn.IFNA(VLOOKUP(E224,Data!C:I,3,FALSE),"")</f>
        <v>2</v>
      </c>
      <c r="E224" s="1165" t="s">
        <v>257</v>
      </c>
      <c r="F224" s="803" t="str">
        <f>_xlfn.IFNA(IF(VLOOKUP(E224,Languages!$A:$D,1,TRUE)=E224,VLOOKUP(E224,Languages!$A:$D,Summary!$C$7,TRUE),NA()),"")</f>
        <v>Kyberpoikkeamiin reagoidaan määriteltyjen suunnitelmien ja menettelytapojen mukaisesti.</v>
      </c>
      <c r="G224" s="1065">
        <v>42</v>
      </c>
      <c r="H224" s="802" t="s">
        <v>3747</v>
      </c>
      <c r="I224" s="802" t="s">
        <v>3623</v>
      </c>
      <c r="J224" s="1062">
        <f>_xlfn.IFNA(VLOOKUP(E224,Data!C:I,6,FALSE),"")</f>
        <v>0</v>
      </c>
      <c r="K224" s="1038" t="str">
        <f>_xlfn.IFNA(VLOOKUP($D224,Table26[],3,FALSE),"")</f>
        <v/>
      </c>
      <c r="L224" s="1038" t="str">
        <f>_xlfn.IFNA(VLOOKUP($D224,Table26[],4,FALSE),"")</f>
        <v/>
      </c>
      <c r="M224" s="1038" t="str">
        <f>_xlfn.IFNA(VLOOKUP($D224,Table26[],5,FALSE),"")</f>
        <v/>
      </c>
      <c r="N224" s="1038" t="str">
        <f>_xlfn.IFNA(VLOOKUP($D224,Table26[],6,FALSE),"")</f>
        <v/>
      </c>
      <c r="O224" s="1016"/>
      <c r="P224" s="251"/>
    </row>
    <row r="225" spans="1:16" ht="70.8" customHeight="1" thickBot="1" x14ac:dyDescent="0.3">
      <c r="A225" s="262"/>
      <c r="B225" s="1288"/>
      <c r="C225" s="965">
        <v>201</v>
      </c>
      <c r="D225" s="814">
        <f>_xlfn.IFNA(VLOOKUP(E225,Data!C:I,3,FALSE),"")</f>
        <v>2</v>
      </c>
      <c r="E225" s="1165" t="s">
        <v>258</v>
      </c>
      <c r="F225" s="803" t="str">
        <f>_xlfn.IFNA(IF(VLOOKUP(E225,Languages!$A:$D,1,TRUE)=E225,VLOOKUP(E225,Languages!$A:$D,Summary!$C$7,TRUE),NA()),"")</f>
        <v>Kyberpoikkeamien hallintasuunnitelma sisältää viestintäsuunnitelman, joka kattaa sekä sisäiset että ulkoiset sidosryhmät</v>
      </c>
      <c r="G225" s="1065">
        <v>41</v>
      </c>
      <c r="H225" s="802" t="s">
        <v>3761</v>
      </c>
      <c r="I225" s="802" t="s">
        <v>3622</v>
      </c>
      <c r="J225" s="1062">
        <f>_xlfn.IFNA(VLOOKUP(E225,Data!C:I,6,FALSE),"")</f>
        <v>0</v>
      </c>
      <c r="K225" s="1038" t="str">
        <f>_xlfn.IFNA(VLOOKUP($D225,Table26[],3,FALSE),"")</f>
        <v/>
      </c>
      <c r="L225" s="1038" t="str">
        <f>_xlfn.IFNA(VLOOKUP($D225,Table26[],4,FALSE),"")</f>
        <v/>
      </c>
      <c r="M225" s="1038" t="str">
        <f>_xlfn.IFNA(VLOOKUP($D225,Table26[],5,FALSE),"")</f>
        <v/>
      </c>
      <c r="N225" s="1038" t="str">
        <f>_xlfn.IFNA(VLOOKUP($D225,Table26[],6,FALSE),"")</f>
        <v/>
      </c>
      <c r="O225" s="1016"/>
      <c r="P225" s="251"/>
    </row>
    <row r="226" spans="1:16" ht="70.8" customHeight="1" thickBot="1" x14ac:dyDescent="0.3">
      <c r="A226" s="262"/>
      <c r="B226" s="1288"/>
      <c r="C226" s="965">
        <v>202</v>
      </c>
      <c r="D226" s="814">
        <f>_xlfn.IFNA(VLOOKUP(E226,Data!C:I,3,FALSE),"")</f>
        <v>2</v>
      </c>
      <c r="E226" s="1165" t="s">
        <v>259</v>
      </c>
      <c r="F226" s="803" t="str">
        <f>_xlfn.IFNA(IF(VLOOKUP(E226,Languages!$A:$D,1,TRUE)=E226,VLOOKUP(E226,Languages!$A:$D,Summary!$C$7,TRUE),NA()),"")</f>
        <v>Kyberpoikkeamiin reagoinnin suunnitelmia harjoitellaan määräajoin ja määriteltyjen tilanteiden kuten järjestelmämuutosten tai ulkoisten tapahtumien yhteydessä.</v>
      </c>
      <c r="G226" s="1064" t="s">
        <v>3684</v>
      </c>
      <c r="H226" s="802" t="s">
        <v>3865</v>
      </c>
      <c r="I226" s="802" t="s">
        <v>3624</v>
      </c>
      <c r="J226" s="1062">
        <f>_xlfn.IFNA(VLOOKUP(E226,Data!C:I,6,FALSE),"")</f>
        <v>0</v>
      </c>
      <c r="K226" s="1038" t="str">
        <f>_xlfn.IFNA(VLOOKUP($D226,Table26[],3,FALSE),"")</f>
        <v/>
      </c>
      <c r="L226" s="1038" t="str">
        <f>_xlfn.IFNA(VLOOKUP($D226,Table26[],4,FALSE),"")</f>
        <v/>
      </c>
      <c r="M226" s="1038" t="str">
        <f>_xlfn.IFNA(VLOOKUP($D226,Table26[],5,FALSE),"")</f>
        <v/>
      </c>
      <c r="N226" s="1038" t="str">
        <f>_xlfn.IFNA(VLOOKUP($D226,Table26[],6,FALSE),"")</f>
        <v/>
      </c>
      <c r="O226" s="1016"/>
      <c r="P226" s="251"/>
    </row>
    <row r="227" spans="1:16" ht="70.8" customHeight="1" thickBot="1" x14ac:dyDescent="0.3">
      <c r="A227" s="262"/>
      <c r="B227" s="1288"/>
      <c r="C227" s="965">
        <v>203</v>
      </c>
      <c r="D227" s="814">
        <f>_xlfn.IFNA(VLOOKUP(E227,Data!C:I,3,FALSE),"")</f>
        <v>2</v>
      </c>
      <c r="E227" s="1165" t="s">
        <v>260</v>
      </c>
      <c r="F227" s="803" t="str">
        <f>_xlfn.IFNA(IF(VLOOKUP(E227,Languages!$A:$D,1,TRUE)=E227,VLOOKUP(E227,Languages!$A:$D,Summary!$C$7,TRUE),NA()),"")</f>
        <v>Kyberpoikkeamista saadut kokemukset käsitellään ja toimista otetaan opiksi (lessons learned). Korjaavia toimenpiteitä toteutetaan, mukaan lukien toimintasuunnitelmien päivittäminen.</v>
      </c>
      <c r="G227" s="1064" t="s">
        <v>3685</v>
      </c>
      <c r="H227" s="802" t="s">
        <v>3864</v>
      </c>
      <c r="I227" s="802" t="s">
        <v>3625</v>
      </c>
      <c r="J227" s="1062">
        <f>_xlfn.IFNA(VLOOKUP(E227,Data!C:I,6,FALSE),"")</f>
        <v>0</v>
      </c>
      <c r="K227" s="1038" t="str">
        <f>_xlfn.IFNA(VLOOKUP($D227,Table26[],3,FALSE),"")</f>
        <v/>
      </c>
      <c r="L227" s="1038" t="str">
        <f>_xlfn.IFNA(VLOOKUP($D227,Table26[],4,FALSE),"")</f>
        <v/>
      </c>
      <c r="M227" s="1038" t="str">
        <f>_xlfn.IFNA(VLOOKUP($D227,Table26[],5,FALSE),"")</f>
        <v/>
      </c>
      <c r="N227" s="1038" t="str">
        <f>_xlfn.IFNA(VLOOKUP($D227,Table26[],6,FALSE),"")</f>
        <v/>
      </c>
      <c r="O227" s="1016"/>
      <c r="P227" s="251"/>
    </row>
    <row r="228" spans="1:16" ht="70.8" customHeight="1" thickBot="1" x14ac:dyDescent="0.3">
      <c r="A228" s="262"/>
      <c r="B228" s="1288"/>
      <c r="C228" s="965">
        <v>204</v>
      </c>
      <c r="D228" s="814">
        <f>_xlfn.IFNA(VLOOKUP(E228,Data!C:I,3,FALSE),"")</f>
        <v>3</v>
      </c>
      <c r="E228" s="1165" t="s">
        <v>261</v>
      </c>
      <c r="F228" s="803" t="str">
        <f>_xlfn.IFNA(IF(VLOOKUP(E228,Languages!$A:$D,1,TRUE)=E228,VLOOKUP(E228,Languages!$A:$D,Summary!$C$7,TRUE),NA()),"")</f>
        <v>Kyberpoikkeamien juurisyyt analysoidaan ja korjaavia toimenpiteitä toteutetaan, mukaan lukien toimintasuunnitelmien päivittäminen.</v>
      </c>
      <c r="G228" s="1064" t="s">
        <v>3685</v>
      </c>
      <c r="H228" s="802" t="s">
        <v>3864</v>
      </c>
      <c r="I228" s="802" t="s">
        <v>3625</v>
      </c>
      <c r="J228" s="1062">
        <f>_xlfn.IFNA(VLOOKUP(E228,Data!C:I,6,FALSE),"")</f>
        <v>0</v>
      </c>
      <c r="K228" s="1038" t="str">
        <f>_xlfn.IFNA(VLOOKUP($D228,Table26[],3,FALSE),"")</f>
        <v/>
      </c>
      <c r="L228" s="1038" t="str">
        <f>_xlfn.IFNA(VLOOKUP($D228,Table26[],4,FALSE),"")</f>
        <v/>
      </c>
      <c r="M228" s="1038" t="str">
        <f>_xlfn.IFNA(VLOOKUP($D228,Table26[],5,FALSE),"")</f>
        <v/>
      </c>
      <c r="N228" s="1038" t="str">
        <f>_xlfn.IFNA(VLOOKUP($D228,Table26[],6,FALSE),"")</f>
        <v/>
      </c>
      <c r="O228" s="1016"/>
      <c r="P228" s="251"/>
    </row>
    <row r="229" spans="1:16" ht="70.8" customHeight="1" thickBot="1" x14ac:dyDescent="0.3">
      <c r="A229" s="262"/>
      <c r="B229" s="1288"/>
      <c r="C229" s="965">
        <v>205</v>
      </c>
      <c r="D229" s="814">
        <f>_xlfn.IFNA(VLOOKUP(E229,Data!C:I,3,FALSE),"")</f>
        <v>3</v>
      </c>
      <c r="E229" s="1165" t="s">
        <v>263</v>
      </c>
      <c r="F229" s="803" t="str">
        <f>_xlfn.IFNA(IF(VLOOKUP(E229,Languages!$A:$D,1,TRUE)=E229,VLOOKUP(E229,Languages!$A:$D,Summary!$C$7,TRUE),NA()),"")</f>
        <v>Kyberpoikkeamiin reagointi koordinoidaan soveltuvin osin toimittajien, viranomaisten ja muiden ulkopuolisten tahojen kanssa. Tähän kuuluu tukitoimet todistusaineiston keräämiselle ja säilyttämiselle.</v>
      </c>
      <c r="G229" s="1064" t="s">
        <v>1627</v>
      </c>
      <c r="H229" s="802"/>
      <c r="I229" s="802" t="s">
        <v>1627</v>
      </c>
      <c r="J229" s="1062">
        <f>_xlfn.IFNA(VLOOKUP(E229,Data!C:I,6,FALSE),"")</f>
        <v>0</v>
      </c>
      <c r="K229" s="1038" t="str">
        <f>_xlfn.IFNA(VLOOKUP($D229,Table26[],3,FALSE),"")</f>
        <v/>
      </c>
      <c r="L229" s="1038" t="str">
        <f>_xlfn.IFNA(VLOOKUP($D229,Table26[],4,FALSE),"")</f>
        <v/>
      </c>
      <c r="M229" s="1038" t="str">
        <f>_xlfn.IFNA(VLOOKUP($D229,Table26[],5,FALSE),"")</f>
        <v/>
      </c>
      <c r="N229" s="1038" t="str">
        <f>_xlfn.IFNA(VLOOKUP($D229,Table26[],6,FALSE),"")</f>
        <v/>
      </c>
      <c r="O229" s="1016"/>
      <c r="P229" s="251"/>
    </row>
    <row r="230" spans="1:16" ht="70.8" customHeight="1" thickBot="1" x14ac:dyDescent="0.3">
      <c r="A230" s="262"/>
      <c r="B230" s="1288"/>
      <c r="C230" s="965">
        <v>206</v>
      </c>
      <c r="D230" s="814">
        <f>_xlfn.IFNA(VLOOKUP(E230,Data!C:I,3,FALSE),"")</f>
        <v>3</v>
      </c>
      <c r="E230" s="1165" t="s">
        <v>941</v>
      </c>
      <c r="F230" s="803" t="str">
        <f>_xlfn.IFNA(IF(VLOOKUP(E230,Languages!$A:$D,1,TRUE)=E230,VLOOKUP(E230,Languages!$A:$D,Summary!$C$7,TRUE),NA()),"")</f>
        <v>Kyberpoikkeamien käsittelyyn ja reagointiin osallistuvat työntekijät ottavat osaa yhteisiin harjoituksiin muiden organisaatioiden kanssa (esim. työpöytäharjoitukset, simulaatiot).</v>
      </c>
      <c r="G230" s="1065">
        <v>43</v>
      </c>
      <c r="H230" s="802" t="s">
        <v>3748</v>
      </c>
      <c r="I230" s="802" t="s">
        <v>3626</v>
      </c>
      <c r="J230" s="1062">
        <f>_xlfn.IFNA(VLOOKUP(E230,Data!C:I,6,FALSE),"")</f>
        <v>0</v>
      </c>
      <c r="K230" s="1038" t="str">
        <f>_xlfn.IFNA(VLOOKUP($D230,Table26[],3,FALSE),"")</f>
        <v/>
      </c>
      <c r="L230" s="1038" t="str">
        <f>_xlfn.IFNA(VLOOKUP($D230,Table26[],4,FALSE),"")</f>
        <v/>
      </c>
      <c r="M230" s="1038" t="str">
        <f>_xlfn.IFNA(VLOOKUP($D230,Table26[],5,FALSE),"")</f>
        <v/>
      </c>
      <c r="N230" s="1038" t="str">
        <f>_xlfn.IFNA(VLOOKUP($D230,Table26[],6,FALSE),"")</f>
        <v/>
      </c>
      <c r="O230" s="1016"/>
      <c r="P230" s="251"/>
    </row>
    <row r="231" spans="1:16" ht="70.8" customHeight="1" thickBot="1" x14ac:dyDescent="0.3">
      <c r="A231" s="262"/>
      <c r="B231" s="1288"/>
      <c r="C231" s="965">
        <v>207</v>
      </c>
      <c r="D231" s="814">
        <f>_xlfn.IFNA(VLOOKUP(E231,Data!C:I,3,FALSE),"")</f>
        <v>3</v>
      </c>
      <c r="E231" s="1165" t="s">
        <v>2536</v>
      </c>
      <c r="F231" s="803" t="str">
        <f>_xlfn.IFNA(IF(VLOOKUP(E231,Languages!$A:$D,1,TRUE)=E231,VLOOKUP(E231,Languages!$A:$D,Summary!$C$7,TRUE),NA()),"")</f>
        <v>Kyberpoikkeamiin reagoinnissa noudatetaan ennalta määriteltyjä toimintatiloja [kts. SITUATION-3g].</v>
      </c>
      <c r="G231" s="1065">
        <v>42</v>
      </c>
      <c r="H231" s="802" t="s">
        <v>3747</v>
      </c>
      <c r="I231" s="802" t="s">
        <v>3623</v>
      </c>
      <c r="J231" s="1062">
        <f>_xlfn.IFNA(VLOOKUP(E231,Data!C:I,6,FALSE),"")</f>
        <v>0</v>
      </c>
      <c r="K231" s="1038" t="str">
        <f>_xlfn.IFNA(VLOOKUP($D231,Table26[],3,FALSE),"")</f>
        <v/>
      </c>
      <c r="L231" s="1038" t="str">
        <f>_xlfn.IFNA(VLOOKUP($D231,Table26[],4,FALSE),"")</f>
        <v/>
      </c>
      <c r="M231" s="1038" t="str">
        <f>_xlfn.IFNA(VLOOKUP($D231,Table26[],5,FALSE),"")</f>
        <v/>
      </c>
      <c r="N231" s="1038" t="str">
        <f>_xlfn.IFNA(VLOOKUP($D231,Table26[],6,FALSE),"")</f>
        <v/>
      </c>
      <c r="O231" s="1016"/>
      <c r="P231" s="251"/>
    </row>
    <row r="232" spans="1:16" ht="70.8" customHeight="1" thickBot="1" x14ac:dyDescent="0.3">
      <c r="A232" s="262"/>
      <c r="B232" s="1288"/>
      <c r="C232" s="965">
        <v>208</v>
      </c>
      <c r="D232" s="814">
        <f>_xlfn.IFNA(VLOOKUP(E232,Data!C:I,3,FALSE),"")</f>
        <v>1</v>
      </c>
      <c r="E232" s="1165" t="s">
        <v>265</v>
      </c>
      <c r="F232" s="803" t="str">
        <f>_xlfn.IFNA(IF(VLOOKUP(E232,Languages!$A:$D,1,TRUE)=E232,VLOOKUP(E232,Languages!$A:$D,Summary!$C$7,TRUE),NA()),"")</f>
        <v>Organisaatio on kehittänyt toiminnan jatkuvuutta koskevat suunnitelmat, joiden avulla toiminnon toiminta voidaan säilyttää ja palauttaa, mikäli toimintaan kohdistuu kybertapahtuma tai -poikkeama. Tasolla 1 tämän ei tarvitse olla systemaattista ja säännöllistä.</v>
      </c>
      <c r="G232" s="1065">
        <v>44</v>
      </c>
      <c r="H232" s="802" t="s">
        <v>3721</v>
      </c>
      <c r="I232" s="802" t="s">
        <v>3627</v>
      </c>
      <c r="J232" s="1062">
        <f>_xlfn.IFNA(VLOOKUP(E232,Data!C:I,6,FALSE),"")</f>
        <v>0</v>
      </c>
      <c r="K232" s="1038" t="str">
        <f>_xlfn.IFNA(VLOOKUP($D232,Table26[],3,FALSE),"")</f>
        <v/>
      </c>
      <c r="L232" s="1038" t="str">
        <f>_xlfn.IFNA(VLOOKUP($D232,Table26[],4,FALSE),"")</f>
        <v/>
      </c>
      <c r="M232" s="1038" t="str">
        <f>_xlfn.IFNA(VLOOKUP($D232,Table26[],5,FALSE),"")</f>
        <v/>
      </c>
      <c r="N232" s="1038" t="str">
        <f>_xlfn.IFNA(VLOOKUP($D232,Table26[],6,FALSE),"")</f>
        <v/>
      </c>
      <c r="O232" s="1016"/>
      <c r="P232" s="251"/>
    </row>
    <row r="233" spans="1:16" ht="70.8" customHeight="1" thickBot="1" x14ac:dyDescent="0.3">
      <c r="A233" s="262"/>
      <c r="B233" s="1288"/>
      <c r="C233" s="965">
        <v>209</v>
      </c>
      <c r="D233" s="814">
        <f>_xlfn.IFNA(VLOOKUP(E233,Data!C:I,3,FALSE),"")</f>
        <v>1</v>
      </c>
      <c r="E233" s="1165" t="s">
        <v>266</v>
      </c>
      <c r="F233" s="803" t="str">
        <f>_xlfn.IFNA(IF(VLOOKUP(E233,Languages!$A:$D,1,TRUE)=E233,VLOOKUP(E233,Languages!$A:$D,Summary!$C$7,TRUE),NA()),"")</f>
        <v>Tiedoista on saatavilla varmuuskopiot, joita testaan. Tasolla 1 tämän ei tarvitse olla systemaattista ja säännöllistä.</v>
      </c>
      <c r="G233" s="1065">
        <v>45</v>
      </c>
      <c r="H233" s="802" t="s">
        <v>3722</v>
      </c>
      <c r="I233" s="802" t="s">
        <v>3628</v>
      </c>
      <c r="J233" s="1062">
        <f>_xlfn.IFNA(VLOOKUP(E233,Data!C:I,6,FALSE),"")</f>
        <v>0</v>
      </c>
      <c r="K233" s="1038" t="str">
        <f>_xlfn.IFNA(VLOOKUP($D233,Table26[],3,FALSE),"")</f>
        <v/>
      </c>
      <c r="L233" s="1038" t="str">
        <f>_xlfn.IFNA(VLOOKUP($D233,Table26[],4,FALSE),"")</f>
        <v/>
      </c>
      <c r="M233" s="1038" t="str">
        <f>_xlfn.IFNA(VLOOKUP($D233,Table26[],5,FALSE),"")</f>
        <v/>
      </c>
      <c r="N233" s="1038" t="str">
        <f>_xlfn.IFNA(VLOOKUP($D233,Table26[],6,FALSE),"")</f>
        <v/>
      </c>
      <c r="O233" s="1016"/>
      <c r="P233" s="251"/>
    </row>
    <row r="234" spans="1:16" ht="70.8" customHeight="1" thickBot="1" x14ac:dyDescent="0.3">
      <c r="A234" s="262"/>
      <c r="B234" s="1288"/>
      <c r="C234" s="965">
        <v>210</v>
      </c>
      <c r="D234" s="814">
        <f>_xlfn.IFNA(VLOOKUP(E234,Data!C:I,3,FALSE),"")</f>
        <v>1</v>
      </c>
      <c r="E234" s="1165" t="s">
        <v>267</v>
      </c>
      <c r="F234" s="803" t="str">
        <f>_xlfn.IFNA(IF(VLOOKUP(E234,Languages!$A:$D,1,TRUE)=E234,VLOOKUP(E234,Languages!$A:$D,Summary!$C$7,TRUE),NA()),"")</f>
        <v>Varaosia tarvitsevat IT-laitteet (ja mahdolliset OT-laitteet) on tunnistettu. Tasolla 1 tämän ei tarvitse olla systemaattista ja säännöllistä.</v>
      </c>
      <c r="G234" s="1065">
        <v>46</v>
      </c>
      <c r="H234" s="802" t="s">
        <v>3762</v>
      </c>
      <c r="I234" s="802" t="s">
        <v>3629</v>
      </c>
      <c r="J234" s="1062">
        <f>_xlfn.IFNA(VLOOKUP(E234,Data!C:I,6,FALSE),"")</f>
        <v>0</v>
      </c>
      <c r="K234" s="1038" t="str">
        <f>_xlfn.IFNA(VLOOKUP($D234,Table26[],3,FALSE),"")</f>
        <v/>
      </c>
      <c r="L234" s="1038" t="str">
        <f>_xlfn.IFNA(VLOOKUP($D234,Table26[],4,FALSE),"")</f>
        <v/>
      </c>
      <c r="M234" s="1038" t="str">
        <f>_xlfn.IFNA(VLOOKUP($D234,Table26[],5,FALSE),"")</f>
        <v/>
      </c>
      <c r="N234" s="1038" t="str">
        <f>_xlfn.IFNA(VLOOKUP($D234,Table26[],6,FALSE),"")</f>
        <v/>
      </c>
      <c r="O234" s="1016"/>
      <c r="P234" s="251"/>
    </row>
    <row r="235" spans="1:16" ht="70.8" customHeight="1" thickBot="1" x14ac:dyDescent="0.3">
      <c r="A235" s="262"/>
      <c r="B235" s="1288"/>
      <c r="C235" s="965">
        <v>211</v>
      </c>
      <c r="D235" s="814">
        <f>_xlfn.IFNA(VLOOKUP(E235,Data!C:I,3,FALSE),"")</f>
        <v>2</v>
      </c>
      <c r="E235" s="1165" t="s">
        <v>268</v>
      </c>
      <c r="F235" s="803" t="str">
        <f>_xlfn.IFNA(IF(VLOOKUP(E235,Languages!$A:$D,1,TRUE)=E235,VLOOKUP(E235,Languages!$A:$D,Summary!$C$7,TRUE),NA()),"")</f>
        <v>Jatkuvuussuunnitelmat sisältävät arviot mahdollisten kyberpoikkeamien vaikutuksista.</v>
      </c>
      <c r="G235" s="1065">
        <v>44</v>
      </c>
      <c r="H235" s="802" t="s">
        <v>3721</v>
      </c>
      <c r="I235" s="802" t="s">
        <v>3627</v>
      </c>
      <c r="J235" s="1062">
        <f>_xlfn.IFNA(VLOOKUP(E235,Data!C:I,6,FALSE),"")</f>
        <v>0</v>
      </c>
      <c r="K235" s="1038" t="str">
        <f>_xlfn.IFNA(VLOOKUP($D235,Table26[],3,FALSE),"")</f>
        <v/>
      </c>
      <c r="L235" s="1038" t="str">
        <f>_xlfn.IFNA(VLOOKUP($D235,Table26[],4,FALSE),"")</f>
        <v/>
      </c>
      <c r="M235" s="1038" t="str">
        <f>_xlfn.IFNA(VLOOKUP($D235,Table26[],5,FALSE),"")</f>
        <v/>
      </c>
      <c r="N235" s="1038" t="str">
        <f>_xlfn.IFNA(VLOOKUP($D235,Table26[],6,FALSE),"")</f>
        <v/>
      </c>
      <c r="O235" s="1016"/>
      <c r="P235" s="251"/>
    </row>
    <row r="236" spans="1:16" ht="70.8" customHeight="1" thickBot="1" x14ac:dyDescent="0.3">
      <c r="A236" s="262"/>
      <c r="B236" s="1288"/>
      <c r="C236" s="965">
        <v>212</v>
      </c>
      <c r="D236" s="814">
        <f>_xlfn.IFNA(VLOOKUP(E236,Data!C:I,3,FALSE),"")</f>
        <v>2</v>
      </c>
      <c r="E236" s="1165" t="s">
        <v>269</v>
      </c>
      <c r="F236" s="803" t="str">
        <f>_xlfn.IFNA(IF(VLOOKUP(E236,Languages!$A:$D,1,TRUE)=E236,VLOOKUP(E236,Languages!$A:$D,Summary!$C$7,TRUE),NA()),"")</f>
        <v>Jatkuvuussuunnitelmissa on tunnistettu ja dokumentoitu ne laitteet, ohjelmistot ja tietovarannot sekä toiminnat, jotka minimissään tarvitaan toiminnon toiminnan ylläpitämiseksi.</v>
      </c>
      <c r="G236" s="1065">
        <v>44</v>
      </c>
      <c r="H236" s="802" t="s">
        <v>3721</v>
      </c>
      <c r="I236" s="802" t="s">
        <v>3627</v>
      </c>
      <c r="J236" s="1062">
        <f>_xlfn.IFNA(VLOOKUP(E236,Data!C:I,6,FALSE),"")</f>
        <v>0</v>
      </c>
      <c r="K236" s="1038" t="str">
        <f>_xlfn.IFNA(VLOOKUP($D236,Table26[],3,FALSE),"")</f>
        <v/>
      </c>
      <c r="L236" s="1038" t="str">
        <f>_xlfn.IFNA(VLOOKUP($D236,Table26[],4,FALSE),"")</f>
        <v/>
      </c>
      <c r="M236" s="1038" t="str">
        <f>_xlfn.IFNA(VLOOKUP($D236,Table26[],5,FALSE),"")</f>
        <v/>
      </c>
      <c r="N236" s="1038" t="str">
        <f>_xlfn.IFNA(VLOOKUP($D236,Table26[],6,FALSE),"")</f>
        <v/>
      </c>
      <c r="O236" s="1016"/>
      <c r="P236" s="251"/>
    </row>
    <row r="237" spans="1:16" ht="70.8" customHeight="1" thickBot="1" x14ac:dyDescent="0.3">
      <c r="A237" s="262"/>
      <c r="B237" s="1288"/>
      <c r="C237" s="965">
        <v>213</v>
      </c>
      <c r="D237" s="814">
        <f>_xlfn.IFNA(VLOOKUP(E237,Data!C:I,3,FALSE),"")</f>
        <v>2</v>
      </c>
      <c r="E237" s="1165" t="s">
        <v>270</v>
      </c>
      <c r="F237" s="803" t="str">
        <f>_xlfn.IFNA(IF(VLOOKUP(E237,Languages!$A:$D,1,TRUE)=E237,VLOOKUP(E237,Languages!$A:$D,Summary!$C$7,TRUE),NA()),"")</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G237" s="1064" t="s">
        <v>3686</v>
      </c>
      <c r="H237" s="802" t="s">
        <v>3868</v>
      </c>
      <c r="I237" s="802" t="s">
        <v>3630</v>
      </c>
      <c r="J237" s="1062">
        <f>_xlfn.IFNA(VLOOKUP(E237,Data!C:I,6,FALSE),"")</f>
        <v>0</v>
      </c>
      <c r="K237" s="1038" t="str">
        <f>_xlfn.IFNA(VLOOKUP($D237,Table26[],3,FALSE),"")</f>
        <v/>
      </c>
      <c r="L237" s="1038" t="str">
        <f>_xlfn.IFNA(VLOOKUP($D237,Table26[],4,FALSE),"")</f>
        <v/>
      </c>
      <c r="M237" s="1038" t="str">
        <f>_xlfn.IFNA(VLOOKUP($D237,Table26[],5,FALSE),"")</f>
        <v/>
      </c>
      <c r="N237" s="1038" t="str">
        <f>_xlfn.IFNA(VLOOKUP($D237,Table26[],6,FALSE),"")</f>
        <v/>
      </c>
      <c r="O237" s="1016"/>
      <c r="P237" s="251"/>
    </row>
    <row r="238" spans="1:16" ht="70.8" customHeight="1" thickBot="1" x14ac:dyDescent="0.3">
      <c r="A238" s="262"/>
      <c r="B238" s="1288"/>
      <c r="C238" s="965">
        <v>214</v>
      </c>
      <c r="D238" s="814">
        <f>_xlfn.IFNA(VLOOKUP(E238,Data!C:I,3,FALSE),"")</f>
        <v>2</v>
      </c>
      <c r="E238" s="1165" t="s">
        <v>271</v>
      </c>
      <c r="F238" s="803" t="str">
        <f>_xlfn.IFNA(IF(VLOOKUP(E238,Languages!$A:$D,1,TRUE)=E238,VLOOKUP(E238,Languages!$A:$D,Summary!$C$7,TRUE),NA()),"")</f>
        <v>Jatkuvuussuunnitelmiin kuuluu toipumisajan ("RTO, Recovery Time Objective") ja toipumispisteen ("Recovery Point Objective, RPO") määrittely toiminnon kannalta tärkeille laitteille, ohjelmistoille ja tietovarannoille.</v>
      </c>
      <c r="G238" s="1065">
        <v>44</v>
      </c>
      <c r="H238" s="802" t="s">
        <v>3721</v>
      </c>
      <c r="I238" s="802" t="s">
        <v>3627</v>
      </c>
      <c r="J238" s="1062">
        <f>_xlfn.IFNA(VLOOKUP(E238,Data!C:I,6,FALSE),"")</f>
        <v>0</v>
      </c>
      <c r="K238" s="1038" t="str">
        <f>_xlfn.IFNA(VLOOKUP($D238,Table26[],3,FALSE),"")</f>
        <v/>
      </c>
      <c r="L238" s="1038" t="str">
        <f>_xlfn.IFNA(VLOOKUP($D238,Table26[],4,FALSE),"")</f>
        <v/>
      </c>
      <c r="M238" s="1038" t="str">
        <f>_xlfn.IFNA(VLOOKUP($D238,Table26[],5,FALSE),"")</f>
        <v/>
      </c>
      <c r="N238" s="1038" t="str">
        <f>_xlfn.IFNA(VLOOKUP($D238,Table26[],6,FALSE),"")</f>
        <v/>
      </c>
      <c r="O238" s="1016"/>
      <c r="P238" s="251"/>
    </row>
    <row r="239" spans="1:16" ht="70.8" customHeight="1" thickBot="1" x14ac:dyDescent="0.3">
      <c r="A239" s="262"/>
      <c r="B239" s="1288"/>
      <c r="C239" s="965">
        <v>215</v>
      </c>
      <c r="D239" s="814">
        <f>_xlfn.IFNA(VLOOKUP(E239,Data!C:I,3,FALSE),"")</f>
        <v>2</v>
      </c>
      <c r="E239" s="1165" t="s">
        <v>942</v>
      </c>
      <c r="F239" s="803" t="str">
        <f>_xlfn.IFNA(IF(VLOOKUP(E239,Languages!$A:$D,1,TRUE)=E239,VLOOKUP(E239,Languages!$A:$D,Summary!$C$7,TRUE),NA()),"")</f>
        <v>Jatkuvuussuunnitelman käyttöönottamisen kriteerit kyberpoikkeamatilanteissa on määritetty ja viestitty poikkeamien käsittelystä ja valmiussuunnitelmista vastuussa oleville työntekijöille.</v>
      </c>
      <c r="G239" s="1064" t="s">
        <v>1627</v>
      </c>
      <c r="H239" s="802"/>
      <c r="I239" s="802" t="s">
        <v>1627</v>
      </c>
      <c r="J239" s="1062">
        <f>_xlfn.IFNA(VLOOKUP(E239,Data!C:I,6,FALSE),"")</f>
        <v>0</v>
      </c>
      <c r="K239" s="1038" t="str">
        <f>_xlfn.IFNA(VLOOKUP($D239,Table26[],3,FALSE),"")</f>
        <v/>
      </c>
      <c r="L239" s="1038" t="str">
        <f>_xlfn.IFNA(VLOOKUP($D239,Table26[],4,FALSE),"")</f>
        <v/>
      </c>
      <c r="M239" s="1038" t="str">
        <f>_xlfn.IFNA(VLOOKUP($D239,Table26[],5,FALSE),"")</f>
        <v/>
      </c>
      <c r="N239" s="1038" t="str">
        <f>_xlfn.IFNA(VLOOKUP($D239,Table26[],6,FALSE),"")</f>
        <v/>
      </c>
      <c r="O239" s="1016"/>
      <c r="P239" s="251"/>
    </row>
    <row r="240" spans="1:16" ht="70.8" customHeight="1" thickBot="1" x14ac:dyDescent="0.3">
      <c r="A240" s="262"/>
      <c r="B240" s="1288"/>
      <c r="C240" s="965">
        <v>216</v>
      </c>
      <c r="D240" s="814">
        <f>_xlfn.IFNA(VLOOKUP(E240,Data!C:I,3,FALSE),"")</f>
        <v>2</v>
      </c>
      <c r="E240" s="1165" t="s">
        <v>943</v>
      </c>
      <c r="F240" s="803" t="str">
        <f>_xlfn.IFNA(IF(VLOOKUP(E240,Languages!$A:$D,1,TRUE)=E240,VLOOKUP(E240,Languages!$A:$D,Summary!$C$7,TRUE),NA()),"")</f>
        <v>Jatkuvuussuunnitelmat testataan arvioimalla ja/tai harjoittelemalla aika ajoin ja määriteltyjen tilanteiden kuten järjestelmämuutosten tai ulkoisten tapahtumien yhteydessä.</v>
      </c>
      <c r="G240" s="1065">
        <v>47</v>
      </c>
      <c r="H240" s="802" t="s">
        <v>3763</v>
      </c>
      <c r="I240" s="802" t="s">
        <v>3631</v>
      </c>
      <c r="J240" s="1062">
        <f>_xlfn.IFNA(VLOOKUP(E240,Data!C:I,6,FALSE),"")</f>
        <v>0</v>
      </c>
      <c r="K240" s="1038" t="str">
        <f>_xlfn.IFNA(VLOOKUP($D240,Table26[],3,FALSE),"")</f>
        <v/>
      </c>
      <c r="L240" s="1038" t="str">
        <f>_xlfn.IFNA(VLOOKUP($D240,Table26[],4,FALSE),"")</f>
        <v/>
      </c>
      <c r="M240" s="1038" t="str">
        <f>_xlfn.IFNA(VLOOKUP($D240,Table26[],5,FALSE),"")</f>
        <v/>
      </c>
      <c r="N240" s="1038" t="str">
        <f>_xlfn.IFNA(VLOOKUP($D240,Table26[],6,FALSE),"")</f>
        <v/>
      </c>
      <c r="O240" s="1016"/>
      <c r="P240" s="251"/>
    </row>
    <row r="241" spans="1:16" ht="70.8" customHeight="1" thickBot="1" x14ac:dyDescent="0.3">
      <c r="A241" s="262"/>
      <c r="B241" s="1288"/>
      <c r="C241" s="965">
        <v>217</v>
      </c>
      <c r="D241" s="814">
        <f>_xlfn.IFNA(VLOOKUP(E241,Data!C:I,3,FALSE),"")</f>
        <v>2</v>
      </c>
      <c r="E241" s="1165" t="s">
        <v>944</v>
      </c>
      <c r="F241" s="803" t="str">
        <f>_xlfn.IFNA(IF(VLOOKUP(E241,Languages!$A:$D,1,TRUE)=E241,VLOOKUP(E241,Languages!$A:$D,Summary!$C$7,TRUE),NA()),"")</f>
        <v xml:space="preserve"> Varmuuskopiota suojaavat kyberturvallisuus kontrollit / hallintakeinot ovat yhtä hyvät tai perusteellisemmat kuin kontrollit, jotka suojaavat varmuuskopioitavaa tietoa.</v>
      </c>
      <c r="G241" s="1065">
        <v>45</v>
      </c>
      <c r="H241" s="802" t="s">
        <v>3722</v>
      </c>
      <c r="I241" s="802" t="s">
        <v>3628</v>
      </c>
      <c r="J241" s="1062">
        <f>_xlfn.IFNA(VLOOKUP(E241,Data!C:I,6,FALSE),"")</f>
        <v>0</v>
      </c>
      <c r="K241" s="1038" t="str">
        <f>_xlfn.IFNA(VLOOKUP($D241,Table26[],3,FALSE),"")</f>
        <v/>
      </c>
      <c r="L241" s="1038" t="str">
        <f>_xlfn.IFNA(VLOOKUP($D241,Table26[],4,FALSE),"")</f>
        <v/>
      </c>
      <c r="M241" s="1038" t="str">
        <f>_xlfn.IFNA(VLOOKUP($D241,Table26[],5,FALSE),"")</f>
        <v/>
      </c>
      <c r="N241" s="1038" t="str">
        <f>_xlfn.IFNA(VLOOKUP($D241,Table26[],6,FALSE),"")</f>
        <v/>
      </c>
      <c r="O241" s="1016"/>
      <c r="P241" s="251"/>
    </row>
    <row r="242" spans="1:16" ht="70.8" customHeight="1" thickBot="1" x14ac:dyDescent="0.3">
      <c r="A242" s="262"/>
      <c r="B242" s="1288"/>
      <c r="C242" s="965">
        <v>218</v>
      </c>
      <c r="D242" s="814">
        <f>_xlfn.IFNA(VLOOKUP(E242,Data!C:I,3,FALSE),"")</f>
        <v>2</v>
      </c>
      <c r="E242" s="1165" t="s">
        <v>945</v>
      </c>
      <c r="F242" s="803" t="str">
        <f>_xlfn.IFNA(IF(VLOOKUP(E242,Languages!$A:$D,1,TRUE)=E242,VLOOKUP(E242,Languages!$A:$D,Summary!$C$7,TRUE),NA()),"")</f>
        <v>Varmuuskopiot on erotettu sekä loogisesti että fyysisesti varmuuskopioidusta tiedosta.</v>
      </c>
      <c r="G242" s="1065">
        <v>45</v>
      </c>
      <c r="H242" s="802" t="s">
        <v>3722</v>
      </c>
      <c r="I242" s="802" t="s">
        <v>3628</v>
      </c>
      <c r="J242" s="1062">
        <f>_xlfn.IFNA(VLOOKUP(E242,Data!C:I,6,FALSE),"")</f>
        <v>0</v>
      </c>
      <c r="K242" s="1038" t="str">
        <f>_xlfn.IFNA(VLOOKUP($D242,Table26[],3,FALSE),"")</f>
        <v/>
      </c>
      <c r="L242" s="1038" t="str">
        <f>_xlfn.IFNA(VLOOKUP($D242,Table26[],4,FALSE),"")</f>
        <v/>
      </c>
      <c r="M242" s="1038" t="str">
        <f>_xlfn.IFNA(VLOOKUP($D242,Table26[],5,FALSE),"")</f>
        <v/>
      </c>
      <c r="N242" s="1038" t="str">
        <f>_xlfn.IFNA(VLOOKUP($D242,Table26[],6,FALSE),"")</f>
        <v/>
      </c>
      <c r="O242" s="1016"/>
      <c r="P242" s="251"/>
    </row>
    <row r="243" spans="1:16" ht="70.8" customHeight="1" thickBot="1" x14ac:dyDescent="0.3">
      <c r="A243" s="262"/>
      <c r="B243" s="1288"/>
      <c r="C243" s="965">
        <v>219</v>
      </c>
      <c r="D243" s="814">
        <f>_xlfn.IFNA(VLOOKUP(E243,Data!C:I,3,FALSE),"")</f>
        <v>2</v>
      </c>
      <c r="E243" s="1165" t="s">
        <v>946</v>
      </c>
      <c r="F243" s="803" t="str">
        <f>_xlfn.IFNA(IF(VLOOKUP(E243,Languages!$A:$D,1,TRUE)=E243,VLOOKUP(E243,Languages!$A:$D,Summary!$C$7,TRUE),NA()),"")</f>
        <v>Varaosia on saatavilla niitä tarvitseviin IT-laitteisiin (ja mahdollisiin OT-laitteisiin).</v>
      </c>
      <c r="G243" s="1065">
        <v>46</v>
      </c>
      <c r="H243" s="802" t="s">
        <v>3762</v>
      </c>
      <c r="I243" s="802" t="s">
        <v>3629</v>
      </c>
      <c r="J243" s="1062">
        <f>_xlfn.IFNA(VLOOKUP(E243,Data!C:I,6,FALSE),"")</f>
        <v>0</v>
      </c>
      <c r="K243" s="1038" t="str">
        <f>_xlfn.IFNA(VLOOKUP($D243,Table26[],3,FALSE),"")</f>
        <v/>
      </c>
      <c r="L243" s="1038" t="str">
        <f>_xlfn.IFNA(VLOOKUP($D243,Table26[],4,FALSE),"")</f>
        <v/>
      </c>
      <c r="M243" s="1038" t="str">
        <f>_xlfn.IFNA(VLOOKUP($D243,Table26[],5,FALSE),"")</f>
        <v/>
      </c>
      <c r="N243" s="1038" t="str">
        <f>_xlfn.IFNA(VLOOKUP($D243,Table26[],6,FALSE),"")</f>
        <v/>
      </c>
      <c r="O243" s="1016"/>
      <c r="P243" s="251"/>
    </row>
    <row r="244" spans="1:16" ht="70.8" customHeight="1" thickBot="1" x14ac:dyDescent="0.3">
      <c r="A244" s="262"/>
      <c r="B244" s="1288"/>
      <c r="C244" s="965">
        <v>220</v>
      </c>
      <c r="D244" s="814">
        <f>_xlfn.IFNA(VLOOKUP(E244,Data!C:I,3,FALSE),"")</f>
        <v>3</v>
      </c>
      <c r="E244" s="1165" t="s">
        <v>947</v>
      </c>
      <c r="F244" s="803" t="str">
        <f>_xlfn.IFNA(IF(VLOOKUP(E244,Languages!$A:$D,1,TRUE)=E244,VLOOKUP(E244,Languages!$A:$D,Summary!$C$7,TRUE),NA()),"")</f>
        <v>Jatkuvuussuunnitelmissa on huomioitu tunnistetut riskit ja organisaation uhkaprofiili [kts. THREAT-2e], jotta katetaan tunnistetut riskikategoriat ja uhat.</v>
      </c>
      <c r="G244" s="1065">
        <v>44</v>
      </c>
      <c r="H244" s="802" t="s">
        <v>3721</v>
      </c>
      <c r="I244" s="802" t="s">
        <v>3627</v>
      </c>
      <c r="J244" s="1062">
        <f>_xlfn.IFNA(VLOOKUP(E244,Data!C:I,6,FALSE),"")</f>
        <v>0</v>
      </c>
      <c r="K244" s="1038" t="str">
        <f>_xlfn.IFNA(VLOOKUP($D244,Table26[],3,FALSE),"")</f>
        <v/>
      </c>
      <c r="L244" s="1038" t="str">
        <f>_xlfn.IFNA(VLOOKUP($D244,Table26[],4,FALSE),"")</f>
        <v/>
      </c>
      <c r="M244" s="1038" t="str">
        <f>_xlfn.IFNA(VLOOKUP($D244,Table26[],5,FALSE),"")</f>
        <v/>
      </c>
      <c r="N244" s="1038" t="str">
        <f>_xlfn.IFNA(VLOOKUP($D244,Table26[],6,FALSE),"")</f>
        <v/>
      </c>
      <c r="O244" s="1016"/>
      <c r="P244" s="251"/>
    </row>
    <row r="245" spans="1:16" ht="70.8" customHeight="1" thickBot="1" x14ac:dyDescent="0.3">
      <c r="A245" s="262"/>
      <c r="B245" s="1288"/>
      <c r="C245" s="965">
        <v>221</v>
      </c>
      <c r="D245" s="814">
        <f>_xlfn.IFNA(VLOOKUP(E245,Data!C:I,3,FALSE),"")</f>
        <v>3</v>
      </c>
      <c r="E245" s="1165" t="s">
        <v>948</v>
      </c>
      <c r="F245" s="803" t="str">
        <f>_xlfn.IFNA(IF(VLOOKUP(E245,Languages!$A:$D,1,TRUE)=E245,VLOOKUP(E245,Languages!$A:$D,Summary!$C$7,TRUE),NA()),"")</f>
        <v>Jatkuvuusharjoituksiin sisältyy korkean prioriteetin riskeihin varautuminen.</v>
      </c>
      <c r="G245" s="1065">
        <v>47</v>
      </c>
      <c r="H245" s="802" t="s">
        <v>3763</v>
      </c>
      <c r="I245" s="802" t="s">
        <v>3631</v>
      </c>
      <c r="J245" s="1062">
        <f>_xlfn.IFNA(VLOOKUP(E245,Data!C:I,6,FALSE),"")</f>
        <v>0</v>
      </c>
      <c r="K245" s="1038" t="str">
        <f>_xlfn.IFNA(VLOOKUP($D245,Table26[],3,FALSE),"")</f>
        <v/>
      </c>
      <c r="L245" s="1038" t="str">
        <f>_xlfn.IFNA(VLOOKUP($D245,Table26[],4,FALSE),"")</f>
        <v/>
      </c>
      <c r="M245" s="1038" t="str">
        <f>_xlfn.IFNA(VLOOKUP($D245,Table26[],5,FALSE),"")</f>
        <v/>
      </c>
      <c r="N245" s="1038" t="str">
        <f>_xlfn.IFNA(VLOOKUP($D245,Table26[],6,FALSE),"")</f>
        <v/>
      </c>
      <c r="O245" s="1016"/>
      <c r="P245" s="251"/>
    </row>
    <row r="246" spans="1:16" ht="70.8" customHeight="1" thickBot="1" x14ac:dyDescent="0.3">
      <c r="A246" s="262"/>
      <c r="B246" s="1288"/>
      <c r="C246" s="965">
        <v>222</v>
      </c>
      <c r="D246" s="814">
        <f>_xlfn.IFNA(VLOOKUP(E246,Data!C:I,3,FALSE),"")</f>
        <v>3</v>
      </c>
      <c r="E246" s="1165" t="s">
        <v>949</v>
      </c>
      <c r="F246" s="803" t="str">
        <f>_xlfn.IFNA(IF(VLOOKUP(E246,Languages!$A:$D,1,TRUE)=E246,VLOOKUP(E246,Languages!$A:$D,Summary!$C$7,TRUE),NA()),"")</f>
        <v>Jatkuvuussuunnitelmien testauksesta tai tositilanteista saatuja havaintoja verrataan asetettuihin toipumistavoitteisiin ja suunnitelmia kehitetään näiden havaintojen perusteella.</v>
      </c>
      <c r="G246" s="1064" t="s">
        <v>1627</v>
      </c>
      <c r="H246" s="802"/>
      <c r="I246" s="802" t="s">
        <v>1627</v>
      </c>
      <c r="J246" s="1062">
        <f>_xlfn.IFNA(VLOOKUP(E246,Data!C:I,6,FALSE),"")</f>
        <v>0</v>
      </c>
      <c r="K246" s="1038" t="str">
        <f>_xlfn.IFNA(VLOOKUP($D246,Table26[],3,FALSE),"")</f>
        <v/>
      </c>
      <c r="L246" s="1038" t="str">
        <f>_xlfn.IFNA(VLOOKUP($D246,Table26[],4,FALSE),"")</f>
        <v/>
      </c>
      <c r="M246" s="1038" t="str">
        <f>_xlfn.IFNA(VLOOKUP($D246,Table26[],5,FALSE),"")</f>
        <v/>
      </c>
      <c r="N246" s="1038" t="str">
        <f>_xlfn.IFNA(VLOOKUP($D246,Table26[],6,FALSE),"")</f>
        <v/>
      </c>
      <c r="O246" s="1016"/>
      <c r="P246" s="251"/>
    </row>
    <row r="247" spans="1:16" ht="70.8" customHeight="1" thickBot="1" x14ac:dyDescent="0.3">
      <c r="A247" s="262"/>
      <c r="B247" s="1288"/>
      <c r="C247" s="965">
        <v>223</v>
      </c>
      <c r="D247" s="814">
        <f>_xlfn.IFNA(VLOOKUP(E247,Data!C:I,3,FALSE),"")</f>
        <v>3</v>
      </c>
      <c r="E247" s="1165" t="s">
        <v>950</v>
      </c>
      <c r="F247" s="803" t="str">
        <f>_xlfn.IFNA(IF(VLOOKUP(E247,Languages!$A:$D,1,TRUE)=E247,VLOOKUP(E247,Languages!$A:$D,Summary!$C$7,TRUE),NA()),"")</f>
        <v>Jatkuvuussuunnitelmien sisältö tarkastetaan ja päivitetään määräajoin.</v>
      </c>
      <c r="G247" s="1065">
        <v>44</v>
      </c>
      <c r="H247" s="802" t="s">
        <v>3721</v>
      </c>
      <c r="I247" s="802" t="s">
        <v>3627</v>
      </c>
      <c r="J247" s="1062">
        <f>_xlfn.IFNA(VLOOKUP(E247,Data!C:I,6,FALSE),"")</f>
        <v>0</v>
      </c>
      <c r="K247" s="1038" t="str">
        <f>_xlfn.IFNA(VLOOKUP($D247,Table26[],3,FALSE),"")</f>
        <v/>
      </c>
      <c r="L247" s="1038" t="str">
        <f>_xlfn.IFNA(VLOOKUP($D247,Table26[],4,FALSE),"")</f>
        <v/>
      </c>
      <c r="M247" s="1038" t="str">
        <f>_xlfn.IFNA(VLOOKUP($D247,Table26[],5,FALSE),"")</f>
        <v/>
      </c>
      <c r="N247" s="1038" t="str">
        <f>_xlfn.IFNA(VLOOKUP($D247,Table26[],6,FALSE),"")</f>
        <v/>
      </c>
      <c r="O247" s="1016"/>
      <c r="P247" s="251"/>
    </row>
    <row r="248" spans="1:16" ht="70.8" customHeight="1" thickBot="1" x14ac:dyDescent="0.3">
      <c r="A248" s="262"/>
      <c r="B248" s="1288"/>
      <c r="C248" s="965">
        <v>224</v>
      </c>
      <c r="D248" s="814">
        <f>_xlfn.IFNA(VLOOKUP(E248,Data!C:I,3,FALSE),"")</f>
        <v>2</v>
      </c>
      <c r="E248" s="1165" t="s">
        <v>952</v>
      </c>
      <c r="F248" s="803" t="str">
        <f>_xlfn.IFNA(IF(VLOOKUP(E248,Languages!$A:$D,1,TRUE)=E248,VLOOKUP(E248,Languages!$A:$D,Summary!$C$7,TRUE),NA()),"")</f>
        <v>RESPONSE-osion toimintaa varten on määritetty dokumentoidut toimintatavat, joita noudatetaan ja päivitetään säännöllisesti.</v>
      </c>
      <c r="G248" s="1064" t="s">
        <v>1627</v>
      </c>
      <c r="H248" s="802"/>
      <c r="I248" s="802" t="s">
        <v>1627</v>
      </c>
      <c r="J248" s="1062">
        <f>_xlfn.IFNA(VLOOKUP(E248,Data!C:I,6,FALSE),"")</f>
        <v>0</v>
      </c>
      <c r="K248" s="1038" t="str">
        <f>_xlfn.IFNA(VLOOKUP($D248,Table26[],3,FALSE),"")</f>
        <v/>
      </c>
      <c r="L248" s="1038" t="str">
        <f>_xlfn.IFNA(VLOOKUP($D248,Table26[],4,FALSE),"")</f>
        <v/>
      </c>
      <c r="M248" s="1038" t="str">
        <f>_xlfn.IFNA(VLOOKUP($D248,Table26[],5,FALSE),"")</f>
        <v/>
      </c>
      <c r="N248" s="1038" t="str">
        <f>_xlfn.IFNA(VLOOKUP($D248,Table26[],6,FALSE),"")</f>
        <v/>
      </c>
      <c r="O248" s="1016"/>
      <c r="P248" s="251"/>
    </row>
    <row r="249" spans="1:16" ht="70.8" customHeight="1" thickBot="1" x14ac:dyDescent="0.3">
      <c r="A249" s="262"/>
      <c r="B249" s="1288"/>
      <c r="C249" s="965">
        <v>225</v>
      </c>
      <c r="D249" s="814">
        <f>_xlfn.IFNA(VLOOKUP(E249,Data!C:I,3,FALSE),"")</f>
        <v>2</v>
      </c>
      <c r="E249" s="1165" t="s">
        <v>953</v>
      </c>
      <c r="F249" s="803" t="str">
        <f>_xlfn.IFNA(IF(VLOOKUP(E249,Languages!$A:$D,1,TRUE)=E249,VLOOKUP(E249,Languages!$A:$D,Summary!$C$7,TRUE),NA()),"")</f>
        <v>RESPONSE-osion toimintaa varten on tarjolla riittävät resurssit (henkilöstö, rahoitus ja työkalut).</v>
      </c>
      <c r="G249" s="1064" t="s">
        <v>1627</v>
      </c>
      <c r="H249" s="802"/>
      <c r="I249" s="802" t="s">
        <v>1627</v>
      </c>
      <c r="J249" s="1062">
        <f>_xlfn.IFNA(VLOOKUP(E249,Data!C:I,6,FALSE),"")</f>
        <v>0</v>
      </c>
      <c r="K249" s="1038" t="str">
        <f>_xlfn.IFNA(VLOOKUP($D249,Table26[],3,FALSE),"")</f>
        <v/>
      </c>
      <c r="L249" s="1038" t="str">
        <f>_xlfn.IFNA(VLOOKUP($D249,Table26[],4,FALSE),"")</f>
        <v/>
      </c>
      <c r="M249" s="1038" t="str">
        <f>_xlfn.IFNA(VLOOKUP($D249,Table26[],5,FALSE),"")</f>
        <v/>
      </c>
      <c r="N249" s="1038" t="str">
        <f>_xlfn.IFNA(VLOOKUP($D249,Table26[],6,FALSE),"")</f>
        <v/>
      </c>
      <c r="O249" s="1016"/>
      <c r="P249" s="251"/>
    </row>
    <row r="250" spans="1:16" ht="70.8" customHeight="1" thickBot="1" x14ac:dyDescent="0.3">
      <c r="A250" s="262"/>
      <c r="B250" s="1288"/>
      <c r="C250" s="965">
        <v>226</v>
      </c>
      <c r="D250" s="814">
        <f>_xlfn.IFNA(VLOOKUP(E250,Data!C:I,3,FALSE),"")</f>
        <v>3</v>
      </c>
      <c r="E250" s="1165" t="s">
        <v>954</v>
      </c>
      <c r="F250" s="803" t="str">
        <f>_xlfn.IFNA(IF(VLOOKUP(E250,Languages!$A:$D,1,TRUE)=E250,VLOOKUP(E250,Languages!$A:$D,Summary!$C$7,TRUE),NA()),"")</f>
        <v>RESPONSE-osion toimintaa ohjataan vaatimuksilla, jotka on asetettu organisaation johtotason politiikassa (tai vastaavassa ohjeistuksessa).</v>
      </c>
      <c r="G250" s="1064" t="s">
        <v>1627</v>
      </c>
      <c r="H250" s="802"/>
      <c r="I250" s="802" t="s">
        <v>1627</v>
      </c>
      <c r="J250" s="1062">
        <f>_xlfn.IFNA(VLOOKUP(E250,Data!C:I,6,FALSE),"")</f>
        <v>0</v>
      </c>
      <c r="K250" s="1038" t="str">
        <f>_xlfn.IFNA(VLOOKUP($D250,Table26[],3,FALSE),"")</f>
        <v/>
      </c>
      <c r="L250" s="1038" t="str">
        <f>_xlfn.IFNA(VLOOKUP($D250,Table26[],4,FALSE),"")</f>
        <v/>
      </c>
      <c r="M250" s="1038" t="str">
        <f>_xlfn.IFNA(VLOOKUP($D250,Table26[],5,FALSE),"")</f>
        <v/>
      </c>
      <c r="N250" s="1038" t="str">
        <f>_xlfn.IFNA(VLOOKUP($D250,Table26[],6,FALSE),"")</f>
        <v/>
      </c>
      <c r="O250" s="1016"/>
      <c r="P250" s="251"/>
    </row>
    <row r="251" spans="1:16" ht="70.8" customHeight="1" thickBot="1" x14ac:dyDescent="0.3">
      <c r="A251" s="262"/>
      <c r="B251" s="1288"/>
      <c r="C251" s="965">
        <v>227</v>
      </c>
      <c r="D251" s="814">
        <f>_xlfn.IFNA(VLOOKUP(E251,Data!C:I,3,FALSE),"")</f>
        <v>3</v>
      </c>
      <c r="E251" s="1165" t="s">
        <v>955</v>
      </c>
      <c r="F251" s="803" t="str">
        <f>_xlfn.IFNA(IF(VLOOKUP(E251,Languages!$A:$D,1,TRUE)=E251,VLOOKUP(E251,Languages!$A:$D,Summary!$C$7,TRUE),NA()),"")</f>
        <v>RESPONSE-osion toimintaa suorittaville työntekijöille on määritelty vastuut, velvoitteet ja valtuutukset tehtäviensä suorittamista varten.</v>
      </c>
      <c r="G251" s="1064" t="s">
        <v>1627</v>
      </c>
      <c r="H251" s="802"/>
      <c r="I251" s="802" t="s">
        <v>1627</v>
      </c>
      <c r="J251" s="1062">
        <f>_xlfn.IFNA(VLOOKUP(E251,Data!C:I,6,FALSE),"")</f>
        <v>0</v>
      </c>
      <c r="K251" s="1038" t="str">
        <f>_xlfn.IFNA(VLOOKUP($D251,Table26[],3,FALSE),"")</f>
        <v/>
      </c>
      <c r="L251" s="1038" t="str">
        <f>_xlfn.IFNA(VLOOKUP($D251,Table26[],4,FALSE),"")</f>
        <v/>
      </c>
      <c r="M251" s="1038" t="str">
        <f>_xlfn.IFNA(VLOOKUP($D251,Table26[],5,FALSE),"")</f>
        <v/>
      </c>
      <c r="N251" s="1038" t="str">
        <f>_xlfn.IFNA(VLOOKUP($D251,Table26[],6,FALSE),"")</f>
        <v/>
      </c>
      <c r="O251" s="1016"/>
      <c r="P251" s="251"/>
    </row>
    <row r="252" spans="1:16" ht="70.8" customHeight="1" thickBot="1" x14ac:dyDescent="0.3">
      <c r="A252" s="262"/>
      <c r="B252" s="1288"/>
      <c r="C252" s="965">
        <v>228</v>
      </c>
      <c r="D252" s="814">
        <f>_xlfn.IFNA(VLOOKUP(E252,Data!C:I,3,FALSE),"")</f>
        <v>3</v>
      </c>
      <c r="E252" s="1165" t="s">
        <v>956</v>
      </c>
      <c r="F252" s="803" t="str">
        <f>_xlfn.IFNA(IF(VLOOKUP(E252,Languages!$A:$D,1,TRUE)=E252,VLOOKUP(E252,Languages!$A:$D,Summary!$C$7,TRUE),NA()),"")</f>
        <v>RESPONSE-osion toimintaa suorittavilla työntekijöillä on riittävät tiedot ja taidot tehtäviensä suorittamiseen.</v>
      </c>
      <c r="G252" s="1064" t="s">
        <v>1627</v>
      </c>
      <c r="H252" s="802"/>
      <c r="I252" s="802" t="s">
        <v>1627</v>
      </c>
      <c r="J252" s="1062">
        <f>_xlfn.IFNA(VLOOKUP(E252,Data!C:I,6,FALSE),"")</f>
        <v>0</v>
      </c>
      <c r="K252" s="1038" t="str">
        <f>_xlfn.IFNA(VLOOKUP($D252,Table26[],3,FALSE),"")</f>
        <v/>
      </c>
      <c r="L252" s="1038" t="str">
        <f>_xlfn.IFNA(VLOOKUP($D252,Table26[],4,FALSE),"")</f>
        <v/>
      </c>
      <c r="M252" s="1038" t="str">
        <f>_xlfn.IFNA(VLOOKUP($D252,Table26[],5,FALSE),"")</f>
        <v/>
      </c>
      <c r="N252" s="1038" t="str">
        <f>_xlfn.IFNA(VLOOKUP($D252,Table26[],6,FALSE),"")</f>
        <v/>
      </c>
      <c r="O252" s="1016"/>
      <c r="P252" s="251"/>
    </row>
    <row r="253" spans="1:16" ht="70.8" customHeight="1" thickBot="1" x14ac:dyDescent="0.3">
      <c r="A253" s="262"/>
      <c r="B253" s="1288"/>
      <c r="C253" s="965">
        <v>229</v>
      </c>
      <c r="D253" s="814">
        <f>_xlfn.IFNA(VLOOKUP(E253,Data!C:I,3,FALSE),"")</f>
        <v>3</v>
      </c>
      <c r="E253" s="1165" t="s">
        <v>957</v>
      </c>
      <c r="F253" s="803" t="str">
        <f>_xlfn.IFNA(IF(VLOOKUP(E253,Languages!$A:$D,1,TRUE)=E253,VLOOKUP(E253,Languages!$A:$D,Summary!$C$7,TRUE),NA()),"")</f>
        <v>RESPONSE-osion toiminnan vaikuttavuutta arvioidaan ja seurataan.</v>
      </c>
      <c r="G253" s="1064" t="s">
        <v>1627</v>
      </c>
      <c r="H253" s="802"/>
      <c r="I253" s="802" t="s">
        <v>1627</v>
      </c>
      <c r="J253" s="1062">
        <f>_xlfn.IFNA(VLOOKUP(E253,Data!C:I,6,FALSE),"")</f>
        <v>0</v>
      </c>
      <c r="K253" s="1038" t="str">
        <f>_xlfn.IFNA(VLOOKUP($D253,Table26[],3,FALSE),"")</f>
        <v/>
      </c>
      <c r="L253" s="1038" t="str">
        <f>_xlfn.IFNA(VLOOKUP($D253,Table26[],4,FALSE),"")</f>
        <v/>
      </c>
      <c r="M253" s="1038" t="str">
        <f>_xlfn.IFNA(VLOOKUP($D253,Table26[],5,FALSE),"")</f>
        <v/>
      </c>
      <c r="N253" s="1038" t="str">
        <f>_xlfn.IFNA(VLOOKUP($D253,Table26[],6,FALSE),"")</f>
        <v/>
      </c>
      <c r="O253" s="1016"/>
      <c r="P253" s="251"/>
    </row>
    <row r="254" spans="1:16" ht="70.8" customHeight="1" thickBot="1" x14ac:dyDescent="0.3">
      <c r="A254" s="262"/>
      <c r="B254" s="1288"/>
      <c r="C254" s="965">
        <v>230</v>
      </c>
      <c r="D254" s="814">
        <f>_xlfn.IFNA(VLOOKUP(E254,Data!C:I,3,FALSE),"")</f>
        <v>1</v>
      </c>
      <c r="E254" s="1165" t="s">
        <v>39</v>
      </c>
      <c r="F254" s="803" t="str">
        <f>_xlfn.IFNA(IF(VLOOKUP(E254,Languages!$A:$D,1,TRUE)=E254,VLOOKUP(E254,Languages!$A:$D,Summary!$C$7,TRUE),NA()),"")</f>
        <v>Organisaation kyberriskienhallintaa ohjaa suunnitelma (esimerkiksi strategia tai vastaava johtotason politiikka). Tasolla 1 sen kehittämisen ja ylläpidon ei tarvitse olla systemaattista ja säännöllistä.</v>
      </c>
      <c r="G254" s="1065">
        <v>17</v>
      </c>
      <c r="H254" s="802" t="s">
        <v>3738</v>
      </c>
      <c r="I254" s="802" t="s">
        <v>3632</v>
      </c>
      <c r="J254" s="1062">
        <f>_xlfn.IFNA(VLOOKUP(E254,Data!C:I,6,FALSE),"")</f>
        <v>0</v>
      </c>
      <c r="K254" s="1038" t="str">
        <f>_xlfn.IFNA(VLOOKUP($D254,Table26[],3,FALSE),"")</f>
        <v/>
      </c>
      <c r="L254" s="1038" t="str">
        <f>_xlfn.IFNA(VLOOKUP($D254,Table26[],4,FALSE),"")</f>
        <v/>
      </c>
      <c r="M254" s="1038" t="str">
        <f>_xlfn.IFNA(VLOOKUP($D254,Table26[],5,FALSE),"")</f>
        <v/>
      </c>
      <c r="N254" s="1038" t="str">
        <f>_xlfn.IFNA(VLOOKUP($D254,Table26[],6,FALSE),"")</f>
        <v/>
      </c>
      <c r="O254" s="1016"/>
      <c r="P254" s="251"/>
    </row>
    <row r="255" spans="1:16" ht="70.8" customHeight="1" thickBot="1" x14ac:dyDescent="0.3">
      <c r="A255" s="262"/>
      <c r="B255" s="1288"/>
      <c r="C255" s="965">
        <v>231</v>
      </c>
      <c r="D255" s="814">
        <f>_xlfn.IFNA(VLOOKUP(E255,Data!C:I,3,FALSE),"")</f>
        <v>2</v>
      </c>
      <c r="E255" s="1165" t="s">
        <v>40</v>
      </c>
      <c r="F255" s="803" t="str">
        <f>_xlfn.IFNA(IF(VLOOKUP(E255,Languages!$A:$D,1,TRUE)=E255,VLOOKUP(E255,Languages!$A:$D,Summary!$C$7,TRUE),NA()),"")</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G255" s="1065">
        <v>17</v>
      </c>
      <c r="H255" s="802" t="s">
        <v>3738</v>
      </c>
      <c r="I255" s="802" t="s">
        <v>3632</v>
      </c>
      <c r="J255" s="1062">
        <f>_xlfn.IFNA(VLOOKUP(E255,Data!C:I,6,FALSE),"")</f>
        <v>0</v>
      </c>
      <c r="K255" s="1038" t="str">
        <f>_xlfn.IFNA(VLOOKUP($D255,Table26[],3,FALSE),"")</f>
        <v/>
      </c>
      <c r="L255" s="1038" t="str">
        <f>_xlfn.IFNA(VLOOKUP($D255,Table26[],4,FALSE),"")</f>
        <v/>
      </c>
      <c r="M255" s="1038" t="str">
        <f>_xlfn.IFNA(VLOOKUP($D255,Table26[],5,FALSE),"")</f>
        <v/>
      </c>
      <c r="N255" s="1038" t="str">
        <f>_xlfn.IFNA(VLOOKUP($D255,Table26[],6,FALSE),"")</f>
        <v/>
      </c>
      <c r="O255" s="1016"/>
      <c r="P255" s="251"/>
    </row>
    <row r="256" spans="1:16" ht="70.8" customHeight="1" thickBot="1" x14ac:dyDescent="0.3">
      <c r="A256" s="262"/>
      <c r="B256" s="1288"/>
      <c r="C256" s="965">
        <v>232</v>
      </c>
      <c r="D256" s="814">
        <f>_xlfn.IFNA(VLOOKUP(E256,Data!C:I,3,FALSE),"")</f>
        <v>2</v>
      </c>
      <c r="E256" s="1165" t="s">
        <v>41</v>
      </c>
      <c r="F256" s="803" t="str">
        <f>_xlfn.IFNA(IF(VLOOKUP(E256,Languages!$A:$D,1,TRUE)=E256,VLOOKUP(E256,Languages!$A:$D,Summary!$C$7,TRUE),NA()),"")</f>
        <v>Kyberriskienhallintaohjelma on määritelty ja sitä ylläpidetään. Se määrittää kyberriskienhallintatoimet, jotka perustuvat organisaation kyberriskienhallintastrategiaan / toimintasuunnitelmaan.</v>
      </c>
      <c r="G256" s="1065">
        <v>17</v>
      </c>
      <c r="H256" s="802" t="s">
        <v>3738</v>
      </c>
      <c r="I256" s="802" t="s">
        <v>3632</v>
      </c>
      <c r="J256" s="1062">
        <f>_xlfn.IFNA(VLOOKUP(E256,Data!C:I,6,FALSE),"")</f>
        <v>0</v>
      </c>
      <c r="K256" s="1038" t="str">
        <f>_xlfn.IFNA(VLOOKUP($D256,Table26[],3,FALSE),"")</f>
        <v/>
      </c>
      <c r="L256" s="1038" t="str">
        <f>_xlfn.IFNA(VLOOKUP($D256,Table26[],4,FALSE),"")</f>
        <v/>
      </c>
      <c r="M256" s="1038" t="str">
        <f>_xlfn.IFNA(VLOOKUP($D256,Table26[],5,FALSE),"")</f>
        <v/>
      </c>
      <c r="N256" s="1038" t="str">
        <f>_xlfn.IFNA(VLOOKUP($D256,Table26[],6,FALSE),"")</f>
        <v/>
      </c>
      <c r="O256" s="1016"/>
      <c r="P256" s="251"/>
    </row>
    <row r="257" spans="1:16" ht="70.8" customHeight="1" thickBot="1" x14ac:dyDescent="0.3">
      <c r="A257" s="262"/>
      <c r="B257" s="1288"/>
      <c r="C257" s="965">
        <v>233</v>
      </c>
      <c r="D257" s="814">
        <f>_xlfn.IFNA(VLOOKUP(E257,Data!C:I,3,FALSE),"")</f>
        <v>2</v>
      </c>
      <c r="E257" s="1165" t="s">
        <v>43</v>
      </c>
      <c r="F257" s="803" t="str">
        <f>_xlfn.IFNA(IF(VLOOKUP(E257,Languages!$A:$D,1,TRUE)=E257,VLOOKUP(E257,Languages!$A:$D,Summary!$C$7,TRUE),NA()),"")</f>
        <v>Kyberriskienhallinnan toimenpiteistä jaetaan tietoa soveltuville sidosryhmille.</v>
      </c>
      <c r="G257" s="1064" t="s">
        <v>1627</v>
      </c>
      <c r="H257" s="802"/>
      <c r="I257" s="802" t="s">
        <v>1627</v>
      </c>
      <c r="J257" s="1062">
        <f>_xlfn.IFNA(VLOOKUP(E257,Data!C:I,6,FALSE),"")</f>
        <v>0</v>
      </c>
      <c r="K257" s="1038" t="str">
        <f>_xlfn.IFNA(VLOOKUP($D257,Table26[],3,FALSE),"")</f>
        <v/>
      </c>
      <c r="L257" s="1038" t="str">
        <f>_xlfn.IFNA(VLOOKUP($D257,Table26[],4,FALSE),"")</f>
        <v/>
      </c>
      <c r="M257" s="1038" t="str">
        <f>_xlfn.IFNA(VLOOKUP($D257,Table26[],5,FALSE),"")</f>
        <v/>
      </c>
      <c r="N257" s="1038" t="str">
        <f>_xlfn.IFNA(VLOOKUP($D257,Table26[],6,FALSE),"")</f>
        <v/>
      </c>
      <c r="O257" s="1016"/>
      <c r="P257" s="251"/>
    </row>
    <row r="258" spans="1:16" ht="70.8" customHeight="1" thickBot="1" x14ac:dyDescent="0.3">
      <c r="A258" s="262"/>
      <c r="B258" s="1288"/>
      <c r="C258" s="965">
        <v>234</v>
      </c>
      <c r="D258" s="814">
        <f>_xlfn.IFNA(VLOOKUP(E258,Data!C:I,3,FALSE),"")</f>
        <v>2</v>
      </c>
      <c r="E258" s="1165" t="s">
        <v>45</v>
      </c>
      <c r="F258" s="803" t="str">
        <f>_xlfn.IFNA(IF(VLOOKUP(E258,Languages!$A:$D,1,TRUE)=E258,VLOOKUP(E258,Languages!$A:$D,Summary!$C$7,TRUE),NA()),"")</f>
        <v>Kyberriskienhallintaa varten on määritetty hallintamalli (ref. "governance"), jota ylläpidetään säännöllisesti. Hallintamalliin kuuluvat mm. riskienhallinnan vastuut, velvollisuudet ja päätöksentekorakenteet.</v>
      </c>
      <c r="G258" s="1065">
        <v>18</v>
      </c>
      <c r="H258" s="802" t="s">
        <v>3756</v>
      </c>
      <c r="I258" s="802" t="s">
        <v>3633</v>
      </c>
      <c r="J258" s="1062">
        <f>_xlfn.IFNA(VLOOKUP(E258,Data!C:I,6,FALSE),"")</f>
        <v>0</v>
      </c>
      <c r="K258" s="1038" t="str">
        <f>_xlfn.IFNA(VLOOKUP($D258,Table26[],3,FALSE),"")</f>
        <v/>
      </c>
      <c r="L258" s="1038" t="str">
        <f>_xlfn.IFNA(VLOOKUP($D258,Table26[],4,FALSE),"")</f>
        <v/>
      </c>
      <c r="M258" s="1038" t="str">
        <f>_xlfn.IFNA(VLOOKUP($D258,Table26[],5,FALSE),"")</f>
        <v/>
      </c>
      <c r="N258" s="1038" t="str">
        <f>_xlfn.IFNA(VLOOKUP($D258,Table26[],6,FALSE),"")</f>
        <v/>
      </c>
      <c r="O258" s="1016"/>
      <c r="P258" s="251"/>
    </row>
    <row r="259" spans="1:16" ht="70.8" customHeight="1" thickBot="1" x14ac:dyDescent="0.3">
      <c r="A259" s="262"/>
      <c r="B259" s="1288"/>
      <c r="C259" s="965">
        <v>235</v>
      </c>
      <c r="D259" s="814">
        <f>_xlfn.IFNA(VLOOKUP(E259,Data!C:I,3,FALSE),"")</f>
        <v>2</v>
      </c>
      <c r="E259" s="1165" t="s">
        <v>47</v>
      </c>
      <c r="F259" s="803" t="str">
        <f>_xlfn.IFNA(IF(VLOOKUP(E259,Languages!$A:$D,1,TRUE)=E259,VLOOKUP(E259,Languages!$A:$D,Summary!$C$7,TRUE),NA()),"")</f>
        <v xml:space="preserve">Organisaation johto tukee aktiivisesti ja näkyvästi organisaation kyberriskienhallintaohjelmaa . </v>
      </c>
      <c r="G259" s="1065">
        <v>18</v>
      </c>
      <c r="H259" s="802" t="s">
        <v>3756</v>
      </c>
      <c r="I259" s="802" t="s">
        <v>3633</v>
      </c>
      <c r="J259" s="1062">
        <f>_xlfn.IFNA(VLOOKUP(E259,Data!C:I,6,FALSE),"")</f>
        <v>0</v>
      </c>
      <c r="K259" s="1038" t="str">
        <f>_xlfn.IFNA(VLOOKUP($D259,Table26[],3,FALSE),"")</f>
        <v/>
      </c>
      <c r="L259" s="1038" t="str">
        <f>_xlfn.IFNA(VLOOKUP($D259,Table26[],4,FALSE),"")</f>
        <v/>
      </c>
      <c r="M259" s="1038" t="str">
        <f>_xlfn.IFNA(VLOOKUP($D259,Table26[],5,FALSE),"")</f>
        <v/>
      </c>
      <c r="N259" s="1038" t="str">
        <f>_xlfn.IFNA(VLOOKUP($D259,Table26[],6,FALSE),"")</f>
        <v/>
      </c>
      <c r="O259" s="1016"/>
      <c r="P259" s="251"/>
    </row>
    <row r="260" spans="1:16" ht="70.8" customHeight="1" thickBot="1" x14ac:dyDescent="0.3">
      <c r="A260" s="262"/>
      <c r="B260" s="1288"/>
      <c r="C260" s="965">
        <v>236</v>
      </c>
      <c r="D260" s="814">
        <f>_xlfn.IFNA(VLOOKUP(E260,Data!C:I,3,FALSE),"")</f>
        <v>3</v>
      </c>
      <c r="E260" s="1165" t="s">
        <v>49</v>
      </c>
      <c r="F260" s="803" t="str">
        <f>_xlfn.IFNA(IF(VLOOKUP(E260,Languages!$A:$D,1,TRUE)=E260,VLOOKUP(E260,Languages!$A:$D,Summary!$C$7,TRUE),NA()),"")</f>
        <v>Organisaation kyberriskienhallinnan ohjelma on linjassa organisaation toiminta-ajatuksen (missio) ja tavoitteiden kanssa.</v>
      </c>
      <c r="G260" s="1065">
        <v>17</v>
      </c>
      <c r="H260" s="802" t="s">
        <v>3738</v>
      </c>
      <c r="I260" s="802" t="s">
        <v>3632</v>
      </c>
      <c r="J260" s="1062">
        <f>_xlfn.IFNA(VLOOKUP(E260,Data!C:I,6,FALSE),"")</f>
        <v>0</v>
      </c>
      <c r="K260" s="1038" t="str">
        <f>_xlfn.IFNA(VLOOKUP($D260,Table26[],3,FALSE),"")</f>
        <v/>
      </c>
      <c r="L260" s="1038" t="str">
        <f>_xlfn.IFNA(VLOOKUP($D260,Table26[],4,FALSE),"")</f>
        <v/>
      </c>
      <c r="M260" s="1038" t="str">
        <f>_xlfn.IFNA(VLOOKUP($D260,Table26[],5,FALSE),"")</f>
        <v/>
      </c>
      <c r="N260" s="1038" t="str">
        <f>_xlfn.IFNA(VLOOKUP($D260,Table26[],6,FALSE),"")</f>
        <v/>
      </c>
      <c r="O260" s="1016"/>
      <c r="P260" s="251"/>
    </row>
    <row r="261" spans="1:16" ht="70.8" customHeight="1" thickBot="1" x14ac:dyDescent="0.3">
      <c r="A261" s="262"/>
      <c r="B261" s="1288"/>
      <c r="C261" s="965">
        <v>237</v>
      </c>
      <c r="D261" s="814">
        <f>_xlfn.IFNA(VLOOKUP(E261,Data!C:I,3,FALSE),"")</f>
        <v>3</v>
      </c>
      <c r="E261" s="1165" t="s">
        <v>51</v>
      </c>
      <c r="F261" s="803" t="str">
        <f>_xlfn.IFNA(IF(VLOOKUP(E261,Languages!$A:$D,1,TRUE)=E261,VLOOKUP(E261,Languages!$A:$D,Summary!$C$7,TRUE),NA()),"")</f>
        <v>Kyberriskienhallintaohjelma on yhteensovitettu koko organisaation laajuisen riskienhallintaohjelman kanssa.</v>
      </c>
      <c r="G261" s="1065">
        <v>17</v>
      </c>
      <c r="H261" s="802" t="s">
        <v>3738</v>
      </c>
      <c r="I261" s="802" t="s">
        <v>3632</v>
      </c>
      <c r="J261" s="1062">
        <f>_xlfn.IFNA(VLOOKUP(E261,Data!C:I,6,FALSE),"")</f>
        <v>0</v>
      </c>
      <c r="K261" s="1038" t="str">
        <f>_xlfn.IFNA(VLOOKUP($D261,Table26[],3,FALSE),"")</f>
        <v/>
      </c>
      <c r="L261" s="1038" t="str">
        <f>_xlfn.IFNA(VLOOKUP($D261,Table26[],4,FALSE),"")</f>
        <v/>
      </c>
      <c r="M261" s="1038" t="str">
        <f>_xlfn.IFNA(VLOOKUP($D261,Table26[],5,FALSE),"")</f>
        <v/>
      </c>
      <c r="N261" s="1038" t="str">
        <f>_xlfn.IFNA(VLOOKUP($D261,Table26[],6,FALSE),"")</f>
        <v/>
      </c>
      <c r="O261" s="1016"/>
      <c r="P261" s="251"/>
    </row>
    <row r="262" spans="1:16" ht="70.8" customHeight="1" thickBot="1" x14ac:dyDescent="0.3">
      <c r="A262" s="262"/>
      <c r="B262" s="1288"/>
      <c r="C262" s="965">
        <v>238</v>
      </c>
      <c r="D262" s="814">
        <f>_xlfn.IFNA(VLOOKUP(E262,Data!C:I,3,FALSE),"")</f>
        <v>1</v>
      </c>
      <c r="E262" s="1165" t="s">
        <v>56</v>
      </c>
      <c r="F262" s="803" t="str">
        <f>_xlfn.IFNA(IF(VLOOKUP(E262,Languages!$A:$D,1,TRUE)=E262,VLOOKUP(E262,Languages!$A:$D,Summary!$C$7,TRUE),NA()),"")</f>
        <v>Kyberriskejä tunnistetaan. Tasolla 1 tämän ei tarvitse olla systemaattista ja säännöllistä.</v>
      </c>
      <c r="G262" s="1065">
        <v>19</v>
      </c>
      <c r="H262" s="802" t="s">
        <v>1249</v>
      </c>
      <c r="I262" s="802" t="s">
        <v>3634</v>
      </c>
      <c r="J262" s="1062">
        <f>_xlfn.IFNA(VLOOKUP(E262,Data!C:I,6,FALSE),"")</f>
        <v>0</v>
      </c>
      <c r="K262" s="1038" t="str">
        <f>_xlfn.IFNA(VLOOKUP($D262,Table26[],3,FALSE),"")</f>
        <v/>
      </c>
      <c r="L262" s="1038" t="str">
        <f>_xlfn.IFNA(VLOOKUP($D262,Table26[],4,FALSE),"")</f>
        <v/>
      </c>
      <c r="M262" s="1038" t="str">
        <f>_xlfn.IFNA(VLOOKUP($D262,Table26[],5,FALSE),"")</f>
        <v/>
      </c>
      <c r="N262" s="1038" t="str">
        <f>_xlfn.IFNA(VLOOKUP($D262,Table26[],6,FALSE),"")</f>
        <v/>
      </c>
      <c r="O262" s="1016"/>
      <c r="P262" s="251"/>
    </row>
    <row r="263" spans="1:16" ht="70.8" customHeight="1" thickBot="1" x14ac:dyDescent="0.3">
      <c r="A263" s="262"/>
      <c r="B263" s="1288"/>
      <c r="C263" s="965">
        <v>239</v>
      </c>
      <c r="D263" s="814">
        <f>_xlfn.IFNA(VLOOKUP(E263,Data!C:I,3,FALSE),"")</f>
        <v>2</v>
      </c>
      <c r="E263" s="1165" t="s">
        <v>58</v>
      </c>
      <c r="F263" s="803" t="str">
        <f>_xlfn.IFNA(IF(VLOOKUP(E263,Languages!$A:$D,1,TRUE)=E263,VLOOKUP(E263,Languages!$A:$D,Summary!$C$7,TRUE),NA()),"")</f>
        <v>Kyberriskien tunnistamiseen käytetään määriteltyjä menetelmiä.</v>
      </c>
      <c r="G263" s="1065">
        <v>19</v>
      </c>
      <c r="H263" s="802" t="s">
        <v>1249</v>
      </c>
      <c r="I263" s="802" t="s">
        <v>3634</v>
      </c>
      <c r="J263" s="1062">
        <f>_xlfn.IFNA(VLOOKUP(E263,Data!C:I,6,FALSE),"")</f>
        <v>0</v>
      </c>
      <c r="K263" s="1038" t="str">
        <f>_xlfn.IFNA(VLOOKUP($D263,Table26[],3,FALSE),"")</f>
        <v/>
      </c>
      <c r="L263" s="1038" t="str">
        <f>_xlfn.IFNA(VLOOKUP($D263,Table26[],4,FALSE),"")</f>
        <v/>
      </c>
      <c r="M263" s="1038" t="str">
        <f>_xlfn.IFNA(VLOOKUP($D263,Table26[],5,FALSE),"")</f>
        <v/>
      </c>
      <c r="N263" s="1038" t="str">
        <f>_xlfn.IFNA(VLOOKUP($D263,Table26[],6,FALSE),"")</f>
        <v/>
      </c>
      <c r="O263" s="1016"/>
      <c r="P263" s="251"/>
    </row>
    <row r="264" spans="1:16" ht="70.8" customHeight="1" thickBot="1" x14ac:dyDescent="0.3">
      <c r="A264" s="262"/>
      <c r="B264" s="1288"/>
      <c r="C264" s="965">
        <v>240</v>
      </c>
      <c r="D264" s="814">
        <f>_xlfn.IFNA(VLOOKUP(E264,Data!C:I,3,FALSE),"")</f>
        <v>2</v>
      </c>
      <c r="E264" s="1165" t="s">
        <v>60</v>
      </c>
      <c r="F264" s="803" t="str">
        <f>_xlfn.IFNA(IF(VLOOKUP(E264,Languages!$A:$D,1,TRUE)=E264,VLOOKUP(E264,Languages!$A:$D,Summary!$C$7,TRUE),NA()),"")</f>
        <v xml:space="preserve">Kyberriskien tunnistamiseen osallistuu soveltuvilta osin sidosryhmiä operatiivisista ja liiketoimintayksiköistä. </v>
      </c>
      <c r="G264" s="1065">
        <v>19</v>
      </c>
      <c r="H264" s="802" t="s">
        <v>1249</v>
      </c>
      <c r="I264" s="802" t="s">
        <v>3634</v>
      </c>
      <c r="J264" s="1062">
        <f>_xlfn.IFNA(VLOOKUP(E264,Data!C:I,6,FALSE),"")</f>
        <v>0</v>
      </c>
      <c r="K264" s="1038" t="str">
        <f>_xlfn.IFNA(VLOOKUP($D264,Table26[],3,FALSE),"")</f>
        <v/>
      </c>
      <c r="L264" s="1038" t="str">
        <f>_xlfn.IFNA(VLOOKUP($D264,Table26[],4,FALSE),"")</f>
        <v/>
      </c>
      <c r="M264" s="1038" t="str">
        <f>_xlfn.IFNA(VLOOKUP($D264,Table26[],5,FALSE),"")</f>
        <v/>
      </c>
      <c r="N264" s="1038" t="str">
        <f>_xlfn.IFNA(VLOOKUP($D264,Table26[],6,FALSE),"")</f>
        <v/>
      </c>
      <c r="O264" s="1016"/>
      <c r="P264" s="251"/>
    </row>
    <row r="265" spans="1:16" ht="70.8" customHeight="1" thickBot="1" x14ac:dyDescent="0.3">
      <c r="A265" s="262"/>
      <c r="B265" s="1288"/>
      <c r="C265" s="965">
        <v>241</v>
      </c>
      <c r="D265" s="814">
        <f>_xlfn.IFNA(VLOOKUP(E265,Data!C:I,3,FALSE),"")</f>
        <v>2</v>
      </c>
      <c r="E265" s="1165" t="s">
        <v>63</v>
      </c>
      <c r="F265" s="803" t="str">
        <f>_xlfn.IFNA(IF(VLOOKUP(E265,Languages!$A:$D,1,TRUE)=E265,VLOOKUP(E265,Languages!$A:$D,Summary!$C$7,TRUE),NA()),"")</f>
        <v>Tunnistetut kyberriskit jaetaan erillisiin kategorioihin, jotta riskejä voidaan hallita kategoriakohtaisesti (kategorioita voivat olla esimerkiksi tietovuodot, sisäiset virheet, ransomware tai OT-laitteiden kaappaus).</v>
      </c>
      <c r="G265" s="1065">
        <v>20</v>
      </c>
      <c r="H265" s="802" t="s">
        <v>3739</v>
      </c>
      <c r="I265" s="802" t="s">
        <v>3635</v>
      </c>
      <c r="J265" s="1062">
        <f>_xlfn.IFNA(VLOOKUP(E265,Data!C:I,6,FALSE),"")</f>
        <v>0</v>
      </c>
      <c r="K265" s="1038" t="str">
        <f>_xlfn.IFNA(VLOOKUP($D265,Table26[],3,FALSE),"")</f>
        <v/>
      </c>
      <c r="L265" s="1038" t="str">
        <f>_xlfn.IFNA(VLOOKUP($D265,Table26[],4,FALSE),"")</f>
        <v/>
      </c>
      <c r="M265" s="1038" t="str">
        <f>_xlfn.IFNA(VLOOKUP($D265,Table26[],5,FALSE),"")</f>
        <v/>
      </c>
      <c r="N265" s="1038" t="str">
        <f>_xlfn.IFNA(VLOOKUP($D265,Table26[],6,FALSE),"")</f>
        <v/>
      </c>
      <c r="O265" s="1016"/>
      <c r="P265" s="251"/>
    </row>
    <row r="266" spans="1:16" ht="70.8" customHeight="1" thickBot="1" x14ac:dyDescent="0.3">
      <c r="A266" s="262"/>
      <c r="B266" s="1288"/>
      <c r="C266" s="965">
        <v>242</v>
      </c>
      <c r="D266" s="814">
        <f>_xlfn.IFNA(VLOOKUP(E266,Data!C:I,3,FALSE),"")</f>
        <v>2</v>
      </c>
      <c r="E266" s="1165" t="s">
        <v>66</v>
      </c>
      <c r="F266" s="803" t="str">
        <f>_xlfn.IFNA(IF(VLOOKUP(E266,Languages!$A:$D,1,TRUE)=E266,VLOOKUP(E266,Languages!$A:$D,Summary!$C$7,TRUE),NA()),"")</f>
        <v>Kyberriskit ja kyberriskikategoriat dokumentoidaan riskirekisteriin (tai vastaavaan tietovarastoon).</v>
      </c>
      <c r="G266" s="1065">
        <v>20</v>
      </c>
      <c r="H266" s="802" t="s">
        <v>3739</v>
      </c>
      <c r="I266" s="802" t="s">
        <v>3635</v>
      </c>
      <c r="J266" s="1062">
        <f>_xlfn.IFNA(VLOOKUP(E266,Data!C:I,6,FALSE),"")</f>
        <v>0</v>
      </c>
      <c r="K266" s="1038" t="str">
        <f>_xlfn.IFNA(VLOOKUP($D266,Table26[],3,FALSE),"")</f>
        <v/>
      </c>
      <c r="L266" s="1038" t="str">
        <f>_xlfn.IFNA(VLOOKUP($D266,Table26[],4,FALSE),"")</f>
        <v/>
      </c>
      <c r="M266" s="1038" t="str">
        <f>_xlfn.IFNA(VLOOKUP($D266,Table26[],5,FALSE),"")</f>
        <v/>
      </c>
      <c r="N266" s="1038" t="str">
        <f>_xlfn.IFNA(VLOOKUP($D266,Table26[],6,FALSE),"")</f>
        <v/>
      </c>
      <c r="O266" s="1016"/>
      <c r="P266" s="251"/>
    </row>
    <row r="267" spans="1:16" ht="70.8" customHeight="1" thickBot="1" x14ac:dyDescent="0.3">
      <c r="A267" s="262"/>
      <c r="B267" s="1288"/>
      <c r="C267" s="965">
        <v>243</v>
      </c>
      <c r="D267" s="814">
        <f>_xlfn.IFNA(VLOOKUP(E267,Data!C:I,3,FALSE),"")</f>
        <v>2</v>
      </c>
      <c r="E267" s="1165" t="s">
        <v>912</v>
      </c>
      <c r="F267" s="803" t="str">
        <f>_xlfn.IFNA(IF(VLOOKUP(E267,Languages!$A:$D,1,TRUE)=E267,VLOOKUP(E267,Languages!$A:$D,Summary!$C$7,TRUE),NA()),"")</f>
        <v>Kyberriskeille ja kyberriskikategorioille on nimitetty omistajat.</v>
      </c>
      <c r="G267" s="1065">
        <v>20</v>
      </c>
      <c r="H267" s="802" t="s">
        <v>3739</v>
      </c>
      <c r="I267" s="802" t="s">
        <v>3635</v>
      </c>
      <c r="J267" s="1062">
        <f>_xlfn.IFNA(VLOOKUP(E267,Data!C:I,6,FALSE),"")</f>
        <v>0</v>
      </c>
      <c r="K267" s="1038" t="str">
        <f>_xlfn.IFNA(VLOOKUP($D267,Table26[],3,FALSE),"")</f>
        <v/>
      </c>
      <c r="L267" s="1038" t="str">
        <f>_xlfn.IFNA(VLOOKUP($D267,Table26[],4,FALSE),"")</f>
        <v/>
      </c>
      <c r="M267" s="1038" t="str">
        <f>_xlfn.IFNA(VLOOKUP($D267,Table26[],5,FALSE),"")</f>
        <v/>
      </c>
      <c r="N267" s="1038" t="str">
        <f>_xlfn.IFNA(VLOOKUP($D267,Table26[],6,FALSE),"")</f>
        <v/>
      </c>
      <c r="O267" s="1016"/>
      <c r="P267" s="251"/>
    </row>
    <row r="268" spans="1:16" ht="70.8" customHeight="1" thickBot="1" x14ac:dyDescent="0.3">
      <c r="A268" s="262"/>
      <c r="B268" s="1288"/>
      <c r="C268" s="965">
        <v>244</v>
      </c>
      <c r="D268" s="814">
        <f>_xlfn.IFNA(VLOOKUP(E268,Data!C:I,3,FALSE),"")</f>
        <v>2</v>
      </c>
      <c r="E268" s="1165" t="s">
        <v>913</v>
      </c>
      <c r="F268" s="803" t="str">
        <f>_xlfn.IFNA(IF(VLOOKUP(E268,Languages!$A:$D,1,TRUE)=E268,VLOOKUP(E268,Languages!$A:$D,Summary!$C$7,TRUE),NA()),"")</f>
        <v>Kyberriskien tunnistamista tehdään aika ajoin ja määriteltyjen tilanteiden, kuten järjestelmämuutosten tai ulkoisten kybertapahtumien yhteydessä.</v>
      </c>
      <c r="G268" s="1065">
        <v>19</v>
      </c>
      <c r="H268" s="802" t="s">
        <v>1249</v>
      </c>
      <c r="I268" s="802" t="s">
        <v>3634</v>
      </c>
      <c r="J268" s="1062">
        <f>_xlfn.IFNA(VLOOKUP(E268,Data!C:I,6,FALSE),"")</f>
        <v>0</v>
      </c>
      <c r="K268" s="1038" t="str">
        <f>_xlfn.IFNA(VLOOKUP($D268,Table26[],3,FALSE),"")</f>
        <v/>
      </c>
      <c r="L268" s="1038" t="str">
        <f>_xlfn.IFNA(VLOOKUP($D268,Table26[],4,FALSE),"")</f>
        <v/>
      </c>
      <c r="M268" s="1038" t="str">
        <f>_xlfn.IFNA(VLOOKUP($D268,Table26[],5,FALSE),"")</f>
        <v/>
      </c>
      <c r="N268" s="1038" t="str">
        <f>_xlfn.IFNA(VLOOKUP($D268,Table26[],6,FALSE),"")</f>
        <v/>
      </c>
      <c r="O268" s="1016"/>
      <c r="P268" s="251"/>
    </row>
    <row r="269" spans="1:16" ht="70.8" customHeight="1" thickBot="1" x14ac:dyDescent="0.3">
      <c r="A269" s="262"/>
      <c r="B269" s="1288"/>
      <c r="C269" s="965">
        <v>245</v>
      </c>
      <c r="D269" s="814">
        <f>_xlfn.IFNA(VLOOKUP(E269,Data!C:I,3,FALSE),"")</f>
        <v>3</v>
      </c>
      <c r="E269" s="1165" t="s">
        <v>914</v>
      </c>
      <c r="F269" s="803" t="str">
        <f>_xlfn.IFNA(IF(VLOOKUP(E269,Languages!$A:$D,1,TRUE)=E269,VLOOKUP(E269,Languages!$A:$D,Summary!$C$7,TRUE),NA()),"")</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G269" s="1065">
        <v>19</v>
      </c>
      <c r="H269" s="802" t="s">
        <v>1249</v>
      </c>
      <c r="I269" s="802" t="s">
        <v>3634</v>
      </c>
      <c r="J269" s="1062">
        <f>_xlfn.IFNA(VLOOKUP(E269,Data!C:I,6,FALSE),"")</f>
        <v>0</v>
      </c>
      <c r="K269" s="1038" t="str">
        <f>_xlfn.IFNA(VLOOKUP($D269,Table26[],3,FALSE),"")</f>
        <v/>
      </c>
      <c r="L269" s="1038" t="str">
        <f>_xlfn.IFNA(VLOOKUP($D269,Table26[],4,FALSE),"")</f>
        <v/>
      </c>
      <c r="M269" s="1038" t="str">
        <f>_xlfn.IFNA(VLOOKUP($D269,Table26[],5,FALSE),"")</f>
        <v/>
      </c>
      <c r="N269" s="1038" t="str">
        <f>_xlfn.IFNA(VLOOKUP($D269,Table26[],6,FALSE),"")</f>
        <v/>
      </c>
      <c r="O269" s="1016"/>
      <c r="P269" s="251"/>
    </row>
    <row r="270" spans="1:16" ht="70.8" customHeight="1" thickBot="1" x14ac:dyDescent="0.3">
      <c r="A270" s="262"/>
      <c r="B270" s="1288"/>
      <c r="C270" s="965">
        <v>246</v>
      </c>
      <c r="D270" s="814">
        <f>_xlfn.IFNA(VLOOKUP(E270,Data!C:I,3,FALSE),"")</f>
        <v>3</v>
      </c>
      <c r="E270" s="1165" t="s">
        <v>915</v>
      </c>
      <c r="F270" s="803" t="str">
        <f>_xlfn.IFNA(IF(VLOOKUP(E270,Languages!$A:$D,1,TRUE)=E270,VLOOKUP(E270,Languages!$A:$D,Summary!$C$7,TRUE),NA()),"")</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G270" s="1064" t="s">
        <v>3687</v>
      </c>
      <c r="H270" s="802" t="s">
        <v>3858</v>
      </c>
      <c r="I270" s="802" t="s">
        <v>3636</v>
      </c>
      <c r="J270" s="1062">
        <f>_xlfn.IFNA(VLOOKUP(E270,Data!C:I,6,FALSE),"")</f>
        <v>0</v>
      </c>
      <c r="K270" s="1038" t="str">
        <f>_xlfn.IFNA(VLOOKUP($D270,Table26[],3,FALSE),"")</f>
        <v/>
      </c>
      <c r="L270" s="1038" t="str">
        <f>_xlfn.IFNA(VLOOKUP($D270,Table26[],4,FALSE),"")</f>
        <v/>
      </c>
      <c r="M270" s="1038" t="str">
        <f>_xlfn.IFNA(VLOOKUP($D270,Table26[],5,FALSE),"")</f>
        <v/>
      </c>
      <c r="N270" s="1038" t="str">
        <f>_xlfn.IFNA(VLOOKUP($D270,Table26[],6,FALSE),"")</f>
        <v/>
      </c>
      <c r="O270" s="1016"/>
      <c r="P270" s="251"/>
    </row>
    <row r="271" spans="1:16" ht="70.8" customHeight="1" thickBot="1" x14ac:dyDescent="0.3">
      <c r="A271" s="262"/>
      <c r="B271" s="1288"/>
      <c r="C271" s="965">
        <v>247</v>
      </c>
      <c r="D271" s="814">
        <f>_xlfn.IFNA(VLOOKUP(E271,Data!C:I,3,FALSE),"")</f>
        <v>3</v>
      </c>
      <c r="E271" s="1165" t="s">
        <v>916</v>
      </c>
      <c r="F271" s="803" t="str">
        <f>_xlfn.IFNA(IF(VLOOKUP(E271,Languages!$A:$D,1,TRUE)=E271,VLOOKUP(E271,Languages!$A:$D,Summary!$C$7,TRUE),NA()),"")</f>
        <v>Uhkatietoa uhkien hallinnan osiosta [kts. THREAT] käytetään uusien kyberriskien tunnistamiseen ja olemassa olevien kyberriskien päivittämiseen.</v>
      </c>
      <c r="G271" s="1064" t="s">
        <v>3687</v>
      </c>
      <c r="H271" s="802" t="s">
        <v>3858</v>
      </c>
      <c r="I271" s="802" t="s">
        <v>3636</v>
      </c>
      <c r="J271" s="1062">
        <f>_xlfn.IFNA(VLOOKUP(E271,Data!C:I,6,FALSE),"")</f>
        <v>0</v>
      </c>
      <c r="K271" s="1038" t="str">
        <f>_xlfn.IFNA(VLOOKUP($D271,Table26[],3,FALSE),"")</f>
        <v/>
      </c>
      <c r="L271" s="1038" t="str">
        <f>_xlfn.IFNA(VLOOKUP($D271,Table26[],4,FALSE),"")</f>
        <v/>
      </c>
      <c r="M271" s="1038" t="str">
        <f>_xlfn.IFNA(VLOOKUP($D271,Table26[],5,FALSE),"")</f>
        <v/>
      </c>
      <c r="N271" s="1038" t="str">
        <f>_xlfn.IFNA(VLOOKUP($D271,Table26[],6,FALSE),"")</f>
        <v/>
      </c>
      <c r="O271" s="1016"/>
      <c r="P271" s="251"/>
    </row>
    <row r="272" spans="1:16" ht="70.8" customHeight="1" thickBot="1" x14ac:dyDescent="0.3">
      <c r="A272" s="262"/>
      <c r="B272" s="1288"/>
      <c r="C272" s="965">
        <v>248</v>
      </c>
      <c r="D272" s="814">
        <f>_xlfn.IFNA(VLOOKUP(E272,Data!C:I,3,FALSE),"")</f>
        <v>3</v>
      </c>
      <c r="E272" s="1165" t="s">
        <v>917</v>
      </c>
      <c r="F272" s="803" t="str">
        <f>_xlfn.IFNA(IF(VLOOKUP(E272,Languages!$A:$D,1,TRUE)=E272,VLOOKUP(E272,Languages!$A:$D,Summary!$C$7,TRUE),NA()),"")</f>
        <v>Kumppaniverkoston riskienhallinnan osion toimenpiteistä [kts. THIRD-PARTIES] saatua tietoa käytetään uusien kyberriskien tunnistamiseen ja olemassa olevien kyberriskien päivittämiseen.</v>
      </c>
      <c r="G272" s="1064" t="s">
        <v>3687</v>
      </c>
      <c r="H272" s="802" t="s">
        <v>3858</v>
      </c>
      <c r="I272" s="802" t="s">
        <v>3636</v>
      </c>
      <c r="J272" s="1062">
        <f>_xlfn.IFNA(VLOOKUP(E272,Data!C:I,6,FALSE),"")</f>
        <v>0</v>
      </c>
      <c r="K272" s="1038" t="str">
        <f>_xlfn.IFNA(VLOOKUP($D272,Table26[],3,FALSE),"")</f>
        <v/>
      </c>
      <c r="L272" s="1038" t="str">
        <f>_xlfn.IFNA(VLOOKUP($D272,Table26[],4,FALSE),"")</f>
        <v/>
      </c>
      <c r="M272" s="1038" t="str">
        <f>_xlfn.IFNA(VLOOKUP($D272,Table26[],5,FALSE),"")</f>
        <v/>
      </c>
      <c r="N272" s="1038" t="str">
        <f>_xlfn.IFNA(VLOOKUP($D272,Table26[],6,FALSE),"")</f>
        <v/>
      </c>
      <c r="O272" s="1016"/>
      <c r="P272" s="251"/>
    </row>
    <row r="273" spans="1:16" ht="70.8" customHeight="1" thickBot="1" x14ac:dyDescent="0.3">
      <c r="A273" s="262"/>
      <c r="B273" s="1288"/>
      <c r="C273" s="965">
        <v>249</v>
      </c>
      <c r="D273" s="814">
        <f>_xlfn.IFNA(VLOOKUP(E273,Data!C:I,3,FALSE),"")</f>
        <v>3</v>
      </c>
      <c r="E273" s="1165" t="s">
        <v>918</v>
      </c>
      <c r="F273" s="803" t="str">
        <f>_xlfn.IFNA(IF(VLOOKUP(E273,Languages!$A:$D,1,TRUE)=E273,VLOOKUP(E273,Languages!$A:$D,Summary!$C$7,TRUE),NA()),"")</f>
        <v>Kyberarkkitehtuuri-osion [kts. ARCHITECTURE] toimilla tuotettua tietoa (kuten käsittelemättömät poikkeamat organisaation tavoitelemassa kyberarkkitehtuurissa) käytetään  uusien kyberriskien tunnistamiseen ja olemassa olevien kyberriskien päivittämiseen</v>
      </c>
      <c r="G273" s="1064" t="s">
        <v>3687</v>
      </c>
      <c r="H273" s="802" t="s">
        <v>3858</v>
      </c>
      <c r="I273" s="802" t="s">
        <v>3636</v>
      </c>
      <c r="J273" s="1062">
        <f>_xlfn.IFNA(VLOOKUP(E273,Data!C:I,6,FALSE),"")</f>
        <v>0</v>
      </c>
      <c r="K273" s="1038" t="str">
        <f>_xlfn.IFNA(VLOOKUP($D273,Table26[],3,FALSE),"")</f>
        <v/>
      </c>
      <c r="L273" s="1038" t="str">
        <f>_xlfn.IFNA(VLOOKUP($D273,Table26[],4,FALSE),"")</f>
        <v/>
      </c>
      <c r="M273" s="1038" t="str">
        <f>_xlfn.IFNA(VLOOKUP($D273,Table26[],5,FALSE),"")</f>
        <v/>
      </c>
      <c r="N273" s="1038" t="str">
        <f>_xlfn.IFNA(VLOOKUP($D273,Table26[],6,FALSE),"")</f>
        <v/>
      </c>
      <c r="O273" s="1016"/>
      <c r="P273" s="251"/>
    </row>
    <row r="274" spans="1:16" ht="70.8" customHeight="1" thickBot="1" x14ac:dyDescent="0.3">
      <c r="A274" s="262"/>
      <c r="B274" s="1288"/>
      <c r="C274" s="965">
        <v>250</v>
      </c>
      <c r="D274" s="814">
        <f>_xlfn.IFNA(VLOOKUP(E274,Data!C:I,3,FALSE),"")</f>
        <v>3</v>
      </c>
      <c r="E274" s="1165" t="s">
        <v>919</v>
      </c>
      <c r="F274" s="803" t="str">
        <f>_xlfn.IFNA(IF(VLOOKUP(E274,Languages!$A:$D,1,TRUE)=E274,VLOOKUP(E274,Languages!$A:$D,Summary!$C$7,TRUE),NA()),"")</f>
        <v>Kyberriskien tunnistamisessa huomioidaan riskit, jotka aiheutuvat kriittisestä infrastruktuurista tai keskinäisriippuvaisista organisaatioista tai kohdistuvat niihin.</v>
      </c>
      <c r="G274" s="1065">
        <v>19</v>
      </c>
      <c r="H274" s="802" t="s">
        <v>1249</v>
      </c>
      <c r="I274" s="802" t="s">
        <v>3634</v>
      </c>
      <c r="J274" s="1062">
        <f>_xlfn.IFNA(VLOOKUP(E274,Data!C:I,6,FALSE),"")</f>
        <v>0</v>
      </c>
      <c r="K274" s="1038" t="str">
        <f>_xlfn.IFNA(VLOOKUP($D274,Table26[],3,FALSE),"")</f>
        <v/>
      </c>
      <c r="L274" s="1038" t="str">
        <f>_xlfn.IFNA(VLOOKUP($D274,Table26[],4,FALSE),"")</f>
        <v/>
      </c>
      <c r="M274" s="1038" t="str">
        <f>_xlfn.IFNA(VLOOKUP($D274,Table26[],5,FALSE),"")</f>
        <v/>
      </c>
      <c r="N274" s="1038" t="str">
        <f>_xlfn.IFNA(VLOOKUP($D274,Table26[],6,FALSE),"")</f>
        <v/>
      </c>
      <c r="O274" s="1016"/>
      <c r="P274" s="251"/>
    </row>
    <row r="275" spans="1:16" ht="70.8" customHeight="1" thickBot="1" x14ac:dyDescent="0.3">
      <c r="A275" s="262"/>
      <c r="B275" s="1288"/>
      <c r="C275" s="965">
        <v>251</v>
      </c>
      <c r="D275" s="814">
        <f>_xlfn.IFNA(VLOOKUP(E275,Data!C:I,3,FALSE),"")</f>
        <v>1</v>
      </c>
      <c r="E275" s="1165" t="s">
        <v>68</v>
      </c>
      <c r="F275" s="803" t="str">
        <f>_xlfn.IFNA(IF(VLOOKUP(E275,Languages!$A:$D,1,TRUE)=E275,VLOOKUP(E275,Languages!$A:$D,Summary!$C$7,TRUE),NA()),"")</f>
        <v>Kyberriskit priorisoidaan niiden arvioidun vaikutuksen perusteella. Tasolla 1 tämän ei tarvitse olla systemaattista ja säännöllistä.</v>
      </c>
      <c r="G275" s="1065">
        <v>21</v>
      </c>
      <c r="H275" s="802" t="s">
        <v>3713</v>
      </c>
      <c r="I275" s="802" t="s">
        <v>3637</v>
      </c>
      <c r="J275" s="1062">
        <f>_xlfn.IFNA(VLOOKUP(E275,Data!C:I,6,FALSE),"")</f>
        <v>0</v>
      </c>
      <c r="K275" s="1038" t="str">
        <f>_xlfn.IFNA(VLOOKUP($D275,Table26[],3,FALSE),"")</f>
        <v/>
      </c>
      <c r="L275" s="1038" t="str">
        <f>_xlfn.IFNA(VLOOKUP($D275,Table26[],4,FALSE),"")</f>
        <v/>
      </c>
      <c r="M275" s="1038" t="str">
        <f>_xlfn.IFNA(VLOOKUP($D275,Table26[],5,FALSE),"")</f>
        <v/>
      </c>
      <c r="N275" s="1038" t="str">
        <f>_xlfn.IFNA(VLOOKUP($D275,Table26[],6,FALSE),"")</f>
        <v/>
      </c>
      <c r="O275" s="1016"/>
      <c r="P275" s="251"/>
    </row>
    <row r="276" spans="1:16" ht="70.8" customHeight="1" thickBot="1" x14ac:dyDescent="0.3">
      <c r="A276" s="262"/>
      <c r="B276" s="1288"/>
      <c r="C276" s="965">
        <v>252</v>
      </c>
      <c r="D276" s="814">
        <f>_xlfn.IFNA(VLOOKUP(E276,Data!C:I,3,FALSE),"")</f>
        <v>2</v>
      </c>
      <c r="E276" s="1165" t="s">
        <v>70</v>
      </c>
      <c r="F276" s="803" t="str">
        <f>_xlfn.IFNA(IF(VLOOKUP(E276,Languages!$A:$D,1,TRUE)=E276,VLOOKUP(E276,Languages!$A:$D,Summary!$C$7,TRUE),NA()),"")</f>
        <v>Määriteltyjä kriteerejä käytetään kyberriskien priorisoinnissa (esimerkiksi vaikutus organisaatioon, yhteiskunnallinen vaikutus,  todennäköisyys, alttius, riskinsietokyky).</v>
      </c>
      <c r="G276" s="1064" t="s">
        <v>3688</v>
      </c>
      <c r="H276" s="802" t="s">
        <v>3859</v>
      </c>
      <c r="I276" s="802" t="s">
        <v>3638</v>
      </c>
      <c r="J276" s="1062">
        <f>_xlfn.IFNA(VLOOKUP(E276,Data!C:I,6,FALSE),"")</f>
        <v>0</v>
      </c>
      <c r="K276" s="1038" t="str">
        <f>_xlfn.IFNA(VLOOKUP($D276,Table26[],3,FALSE),"")</f>
        <v/>
      </c>
      <c r="L276" s="1038" t="str">
        <f>_xlfn.IFNA(VLOOKUP($D276,Table26[],4,FALSE),"")</f>
        <v/>
      </c>
      <c r="M276" s="1038" t="str">
        <f>_xlfn.IFNA(VLOOKUP($D276,Table26[],5,FALSE),"")</f>
        <v/>
      </c>
      <c r="N276" s="1038" t="str">
        <f>_xlfn.IFNA(VLOOKUP($D276,Table26[],6,FALSE),"")</f>
        <v/>
      </c>
      <c r="O276" s="1016"/>
      <c r="P276" s="251"/>
    </row>
    <row r="277" spans="1:16" ht="70.8" customHeight="1" thickBot="1" x14ac:dyDescent="0.3">
      <c r="A277" s="262"/>
      <c r="B277" s="1288"/>
      <c r="C277" s="965">
        <v>253</v>
      </c>
      <c r="D277" s="814">
        <f>_xlfn.IFNA(VLOOKUP(E277,Data!C:I,3,FALSE),"")</f>
        <v>2</v>
      </c>
      <c r="E277" s="1165" t="s">
        <v>73</v>
      </c>
      <c r="F277" s="803" t="str">
        <f>_xlfn.IFNA(IF(VLOOKUP(E277,Languages!$A:$D,1,TRUE)=E277,VLOOKUP(E277,Languages!$A:$D,Summary!$C$7,TRUE),NA()),"")</f>
        <v>Korkean prioriteetin kyberriskien vaikutusta (impact) arvioidaan noudattaen määriteltyjä menetelmiä (esimerkiksi vertaamalla toteutuneisiin tapauksiin tai kvantifioimalla riski).G228</v>
      </c>
      <c r="G277" s="1064" t="s">
        <v>3689</v>
      </c>
      <c r="H277" s="802" t="s">
        <v>3860</v>
      </c>
      <c r="I277" s="802" t="s">
        <v>3639</v>
      </c>
      <c r="J277" s="1062">
        <f>_xlfn.IFNA(VLOOKUP(E277,Data!C:I,6,FALSE),"")</f>
        <v>0</v>
      </c>
      <c r="K277" s="1038" t="str">
        <f>_xlfn.IFNA(VLOOKUP($D277,Table26[],3,FALSE),"")</f>
        <v/>
      </c>
      <c r="L277" s="1038" t="str">
        <f>_xlfn.IFNA(VLOOKUP($D277,Table26[],4,FALSE),"")</f>
        <v/>
      </c>
      <c r="M277" s="1038" t="str">
        <f>_xlfn.IFNA(VLOOKUP($D277,Table26[],5,FALSE),"")</f>
        <v/>
      </c>
      <c r="N277" s="1038" t="str">
        <f>_xlfn.IFNA(VLOOKUP($D277,Table26[],6,FALSE),"")</f>
        <v/>
      </c>
      <c r="O277" s="1016"/>
      <c r="P277" s="251"/>
    </row>
    <row r="278" spans="1:16" ht="70.8" customHeight="1" thickBot="1" x14ac:dyDescent="0.3">
      <c r="A278" s="262"/>
      <c r="B278" s="1288"/>
      <c r="C278" s="965">
        <v>254</v>
      </c>
      <c r="D278" s="814">
        <f>_xlfn.IFNA(VLOOKUP(E278,Data!C:I,3,FALSE),"")</f>
        <v>2</v>
      </c>
      <c r="E278" s="1165" t="s">
        <v>76</v>
      </c>
      <c r="F278" s="803" t="str">
        <f>_xlfn.IFNA(IF(VLOOKUP(E278,Languages!$A:$D,1,TRUE)=E278,VLOOKUP(E278,Languages!$A:$D,Summary!$C$7,TRUE),NA()),"")</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G278" s="1065">
        <v>23</v>
      </c>
      <c r="H278" s="802" t="s">
        <v>3715</v>
      </c>
      <c r="I278" s="802" t="s">
        <v>3640</v>
      </c>
      <c r="J278" s="1062">
        <f>_xlfn.IFNA(VLOOKUP(E278,Data!C:I,6,FALSE),"")</f>
        <v>0</v>
      </c>
      <c r="K278" s="1038" t="str">
        <f>_xlfn.IFNA(VLOOKUP($D278,Table26[],3,FALSE),"")</f>
        <v/>
      </c>
      <c r="L278" s="1038" t="str">
        <f>_xlfn.IFNA(VLOOKUP($D278,Table26[],4,FALSE),"")</f>
        <v/>
      </c>
      <c r="M278" s="1038" t="str">
        <f>_xlfn.IFNA(VLOOKUP($D278,Table26[],5,FALSE),"")</f>
        <v/>
      </c>
      <c r="N278" s="1038" t="str">
        <f>_xlfn.IFNA(VLOOKUP($D278,Table26[],6,FALSE),"")</f>
        <v/>
      </c>
      <c r="O278" s="1016"/>
      <c r="P278" s="251"/>
    </row>
    <row r="279" spans="1:16" ht="70.8" customHeight="1" thickBot="1" x14ac:dyDescent="0.3">
      <c r="A279" s="262"/>
      <c r="B279" s="1288"/>
      <c r="C279" s="965">
        <v>255</v>
      </c>
      <c r="D279" s="814">
        <f>_xlfn.IFNA(VLOOKUP(E279,Data!C:I,3,FALSE),"")</f>
        <v>2</v>
      </c>
      <c r="E279" s="1166" t="s">
        <v>78</v>
      </c>
      <c r="F279" s="803" t="str">
        <f>_xlfn.IFNA(IF(VLOOKUP(E279,Languages!$A:$D,1,TRUE)=E279,VLOOKUP(E279,Languages!$A:$D,Summary!$C$7,TRUE),NA()),"")</f>
        <v>Organisaation sidosryhmät soveltuvista operatiivisen toiminnan ja liiketoiminnan yksiköistä osallistuvat korkeamman prioriteetin kyberriskien analysointiin.</v>
      </c>
      <c r="G279" s="1065">
        <v>23</v>
      </c>
      <c r="H279" s="802" t="s">
        <v>3715</v>
      </c>
      <c r="I279" s="802" t="s">
        <v>3640</v>
      </c>
      <c r="J279" s="1062">
        <f>_xlfn.IFNA(VLOOKUP(E279,Data!C:I,6,FALSE),"")</f>
        <v>0</v>
      </c>
      <c r="K279" s="1038" t="str">
        <f>_xlfn.IFNA(VLOOKUP($D279,Table26[],3,FALSE),"")</f>
        <v/>
      </c>
      <c r="L279" s="1038" t="str">
        <f>_xlfn.IFNA(VLOOKUP($D279,Table26[],4,FALSE),"")</f>
        <v/>
      </c>
      <c r="M279" s="1038" t="str">
        <f>_xlfn.IFNA(VLOOKUP($D279,Table26[],5,FALSE),"")</f>
        <v/>
      </c>
      <c r="N279" s="1038" t="str">
        <f>_xlfn.IFNA(VLOOKUP($D279,Table26[],6,FALSE),"")</f>
        <v/>
      </c>
      <c r="O279" s="1016"/>
      <c r="P279" s="251"/>
    </row>
    <row r="280" spans="1:16" ht="70.8" customHeight="1" thickBot="1" x14ac:dyDescent="0.3">
      <c r="A280" s="262"/>
      <c r="B280" s="1288"/>
      <c r="C280" s="965">
        <v>256</v>
      </c>
      <c r="D280" s="814">
        <f>_xlfn.IFNA(VLOOKUP(E280,Data!C:I,3,FALSE),"")</f>
        <v>2</v>
      </c>
      <c r="E280" s="1166" t="s">
        <v>80</v>
      </c>
      <c r="F280" s="803" t="str">
        <f>_xlfn.IFNA(IF(VLOOKUP(E280,Languages!$A:$D,1,TRUE)=E280,VLOOKUP(E280,Languages!$A:$D,Summary!$C$7,TRUE),NA()),"")</f>
        <v xml:space="preserve">Kun kyberriskit eivät enää vaadi seurantaa tai toimenpiteitä, ne poistetaan riskirekisteristä tai muusta tallennuspaikasta, jota on käytetty riskin dokumentointiin ja hallintaan. </v>
      </c>
      <c r="G280" s="1065">
        <v>20</v>
      </c>
      <c r="H280" s="802" t="s">
        <v>3739</v>
      </c>
      <c r="I280" s="802" t="s">
        <v>3635</v>
      </c>
      <c r="J280" s="1062">
        <f>_xlfn.IFNA(VLOOKUP(E280,Data!C:I,6,FALSE),"")</f>
        <v>0</v>
      </c>
      <c r="K280" s="1038" t="str">
        <f>_xlfn.IFNA(VLOOKUP($D280,Table26[],3,FALSE),"")</f>
        <v/>
      </c>
      <c r="L280" s="1038" t="str">
        <f>_xlfn.IFNA(VLOOKUP($D280,Table26[],4,FALSE),"")</f>
        <v/>
      </c>
      <c r="M280" s="1038" t="str">
        <f>_xlfn.IFNA(VLOOKUP($D280,Table26[],5,FALSE),"")</f>
        <v/>
      </c>
      <c r="N280" s="1038" t="str">
        <f>_xlfn.IFNA(VLOOKUP($D280,Table26[],6,FALSE),"")</f>
        <v/>
      </c>
      <c r="O280" s="1016"/>
      <c r="P280" s="251"/>
    </row>
    <row r="281" spans="1:16" ht="70.8" customHeight="1" thickBot="1" x14ac:dyDescent="0.3">
      <c r="A281" s="262"/>
      <c r="B281" s="1288"/>
      <c r="C281" s="965">
        <v>257</v>
      </c>
      <c r="D281" s="814">
        <f>_xlfn.IFNA(VLOOKUP(E281,Data!C:I,3,FALSE),"")</f>
        <v>3</v>
      </c>
      <c r="E281" s="1166" t="s">
        <v>82</v>
      </c>
      <c r="F281" s="803" t="str">
        <f>_xlfn.IFNA(IF(VLOOKUP(E281,Languages!$A:$D,1,TRUE)=E281,VLOOKUP(E281,Languages!$A:$D,Summary!$C$7,TRUE),NA()),"")</f>
        <v xml:space="preserve">Kyberriskianalyysit päivitetään määräajoin ja määriteltyjen tilanteiden kuten järjestelmämuutosten tai ulkoisten tapahtumien yhteydessä.  </v>
      </c>
      <c r="G281" s="1064" t="s">
        <v>1627</v>
      </c>
      <c r="H281" s="802"/>
      <c r="I281" s="802" t="s">
        <v>1627</v>
      </c>
      <c r="J281" s="1062">
        <f>_xlfn.IFNA(VLOOKUP(E281,Data!C:I,6,FALSE),"")</f>
        <v>0</v>
      </c>
      <c r="K281" s="1038" t="str">
        <f>_xlfn.IFNA(VLOOKUP($D281,Table26[],3,FALSE),"")</f>
        <v/>
      </c>
      <c r="L281" s="1038" t="str">
        <f>_xlfn.IFNA(VLOOKUP($D281,Table26[],4,FALSE),"")</f>
        <v/>
      </c>
      <c r="M281" s="1038" t="str">
        <f>_xlfn.IFNA(VLOOKUP($D281,Table26[],5,FALSE),"")</f>
        <v/>
      </c>
      <c r="N281" s="1038" t="str">
        <f>_xlfn.IFNA(VLOOKUP($D281,Table26[],6,FALSE),"")</f>
        <v/>
      </c>
      <c r="O281" s="1016"/>
      <c r="P281" s="251"/>
    </row>
    <row r="282" spans="1:16" ht="70.8" customHeight="1" thickBot="1" x14ac:dyDescent="0.3">
      <c r="A282" s="262"/>
      <c r="B282" s="1288"/>
      <c r="C282" s="965">
        <v>258</v>
      </c>
      <c r="D282" s="814">
        <f>_xlfn.IFNA(VLOOKUP(E282,Data!C:I,3,FALSE),"")</f>
        <v>1</v>
      </c>
      <c r="E282" s="1166" t="s">
        <v>920</v>
      </c>
      <c r="F282" s="803" t="str">
        <f>_xlfn.IFNA(IF(VLOOKUP(E282,Languages!$A:$D,1,TRUE)=E282,VLOOKUP(E282,Languages!$A:$D,Summary!$C$7,TRUE),NA()),"")</f>
        <v>Riskeihin reagointikeinot (kuten riskin pienentäminen, hyväksyminen, välttäminen tai siirtäminen) ovat käytössä kyberriskeille. Tasolla 1 tämän ei tarvitse olla systemaattista ja säännöllistä.</v>
      </c>
      <c r="G282" s="1065">
        <v>24</v>
      </c>
      <c r="H282" s="802" t="s">
        <v>1251</v>
      </c>
      <c r="I282" s="802" t="s">
        <v>3641</v>
      </c>
      <c r="J282" s="1062">
        <f>_xlfn.IFNA(VLOOKUP(E282,Data!C:I,6,FALSE),"")</f>
        <v>0</v>
      </c>
      <c r="K282" s="1038" t="str">
        <f>_xlfn.IFNA(VLOOKUP($D282,Table26[],3,FALSE),"")</f>
        <v/>
      </c>
      <c r="L282" s="1038" t="str">
        <f>_xlfn.IFNA(VLOOKUP($D282,Table26[],4,FALSE),"")</f>
        <v/>
      </c>
      <c r="M282" s="1038" t="str">
        <f>_xlfn.IFNA(VLOOKUP($D282,Table26[],5,FALSE),"")</f>
        <v/>
      </c>
      <c r="N282" s="1038" t="str">
        <f>_xlfn.IFNA(VLOOKUP($D282,Table26[],6,FALSE),"")</f>
        <v/>
      </c>
      <c r="O282" s="1016"/>
      <c r="P282" s="251"/>
    </row>
    <row r="283" spans="1:16" ht="70.8" customHeight="1" thickBot="1" x14ac:dyDescent="0.3">
      <c r="A283" s="262"/>
      <c r="B283" s="1288"/>
      <c r="C283" s="965">
        <v>259</v>
      </c>
      <c r="D283" s="814">
        <f>_xlfn.IFNA(VLOOKUP(E283,Data!C:I,3,FALSE),"")</f>
        <v>2</v>
      </c>
      <c r="E283" s="1166" t="s">
        <v>921</v>
      </c>
      <c r="F283" s="803" t="str">
        <f>_xlfn.IFNA(IF(VLOOKUP(E283,Languages!$A:$D,1,TRUE)=E283,VLOOKUP(E283,Languages!$A:$D,Summary!$C$7,TRUE),NA()),"")</f>
        <v>Riskeihin reagoimisen keinot valitaan ja toteutetaan noudattaen määriteltyjä menetelmiä, jotka pohjautuvat analysointiin ja priorisointiin.</v>
      </c>
      <c r="G283" s="1065">
        <v>24</v>
      </c>
      <c r="H283" s="802" t="s">
        <v>1251</v>
      </c>
      <c r="I283" s="802" t="s">
        <v>3641</v>
      </c>
      <c r="J283" s="1062">
        <f>_xlfn.IFNA(VLOOKUP(E283,Data!C:I,6,FALSE),"")</f>
        <v>0</v>
      </c>
      <c r="K283" s="1038" t="str">
        <f>_xlfn.IFNA(VLOOKUP($D283,Table26[],3,FALSE),"")</f>
        <v/>
      </c>
      <c r="L283" s="1038" t="str">
        <f>_xlfn.IFNA(VLOOKUP($D283,Table26[],4,FALSE),"")</f>
        <v/>
      </c>
      <c r="M283" s="1038" t="str">
        <f>_xlfn.IFNA(VLOOKUP($D283,Table26[],5,FALSE),"")</f>
        <v/>
      </c>
      <c r="N283" s="1038" t="str">
        <f>_xlfn.IFNA(VLOOKUP($D283,Table26[],6,FALSE),"")</f>
        <v/>
      </c>
      <c r="O283" s="1016"/>
      <c r="P283" s="251"/>
    </row>
    <row r="284" spans="1:16" ht="70.8" customHeight="1" thickBot="1" x14ac:dyDescent="0.3">
      <c r="A284" s="262"/>
      <c r="B284" s="1288"/>
      <c r="C284" s="965">
        <v>260</v>
      </c>
      <c r="D284" s="814">
        <f>_xlfn.IFNA(VLOOKUP(E284,Data!C:I,3,FALSE),"")</f>
        <v>3</v>
      </c>
      <c r="E284" s="1166" t="s">
        <v>922</v>
      </c>
      <c r="F284" s="803" t="str">
        <f>_xlfn.IFNA(IF(VLOOKUP(E284,Languages!$A:$D,1,TRUE)=E284,VLOOKUP(E284,Languages!$A:$D,Summary!$C$7,TRUE),NA()),"")</f>
        <v>Kyberturvallisuuden suojausmekanismien suunnittelun onnistumista ja niiden tosiasiallista vaikutusta kyberriskien pienenemiseen arvioidaan.</v>
      </c>
      <c r="G284" s="1065">
        <v>22</v>
      </c>
      <c r="H284" s="802" t="s">
        <v>3714</v>
      </c>
      <c r="I284" s="802" t="s">
        <v>3642</v>
      </c>
      <c r="J284" s="1062">
        <f>_xlfn.IFNA(VLOOKUP(E284,Data!C:I,6,FALSE),"")</f>
        <v>0</v>
      </c>
      <c r="K284" s="1038" t="str">
        <f>_xlfn.IFNA(VLOOKUP($D284,Table26[],3,FALSE),"")</f>
        <v/>
      </c>
      <c r="L284" s="1038" t="str">
        <f>_xlfn.IFNA(VLOOKUP($D284,Table26[],4,FALSE),"")</f>
        <v/>
      </c>
      <c r="M284" s="1038" t="str">
        <f>_xlfn.IFNA(VLOOKUP($D284,Table26[],5,FALSE),"")</f>
        <v/>
      </c>
      <c r="N284" s="1038" t="str">
        <f>_xlfn.IFNA(VLOOKUP($D284,Table26[],6,FALSE),"")</f>
        <v/>
      </c>
      <c r="O284" s="1016"/>
      <c r="P284" s="251"/>
    </row>
    <row r="285" spans="1:16" ht="70.8" customHeight="1" thickBot="1" x14ac:dyDescent="0.3">
      <c r="A285" s="262"/>
      <c r="B285" s="1288"/>
      <c r="C285" s="965">
        <v>261</v>
      </c>
      <c r="D285" s="814">
        <f>_xlfn.IFNA(VLOOKUP(E285,Data!C:I,3,FALSE),"")</f>
        <v>3</v>
      </c>
      <c r="E285" s="1165" t="s">
        <v>923</v>
      </c>
      <c r="F285" s="803" t="str">
        <f>_xlfn.IFNA(IF(VLOOKUP(E285,Languages!$A:$D,1,TRUE)=E285,VLOOKUP(E285,Languages!$A:$D,Summary!$C$7,TRUE),NA()),"")</f>
        <v>Yritysjohto tarkastaa sekä kyberriskien vaikutusarviointien että kyberturvallisuuden suojausmekanismien arviointien tulokset varmistuakseen riskienhallinnan riittävyydestä ja siitä, että riskit ovat organisaation riskinottohalukkuuden mukaisia.</v>
      </c>
      <c r="G285" s="1065">
        <v>22</v>
      </c>
      <c r="H285" s="802" t="s">
        <v>3714</v>
      </c>
      <c r="I285" s="802" t="s">
        <v>3642</v>
      </c>
      <c r="J285" s="1062">
        <f>_xlfn.IFNA(VLOOKUP(E285,Data!C:I,6,FALSE),"")</f>
        <v>0</v>
      </c>
      <c r="K285" s="1038" t="str">
        <f>_xlfn.IFNA(VLOOKUP($D285,Table26[],3,FALSE),"")</f>
        <v/>
      </c>
      <c r="L285" s="1038" t="str">
        <f>_xlfn.IFNA(VLOOKUP($D285,Table26[],4,FALSE),"")</f>
        <v/>
      </c>
      <c r="M285" s="1038" t="str">
        <f>_xlfn.IFNA(VLOOKUP($D285,Table26[],5,FALSE),"")</f>
        <v/>
      </c>
      <c r="N285" s="1038" t="str">
        <f>_xlfn.IFNA(VLOOKUP($D285,Table26[],6,FALSE),"")</f>
        <v/>
      </c>
      <c r="O285" s="1016"/>
      <c r="P285" s="251"/>
    </row>
    <row r="286" spans="1:16" ht="70.8" customHeight="1" thickBot="1" x14ac:dyDescent="0.3">
      <c r="A286" s="262"/>
      <c r="B286" s="1288"/>
      <c r="C286" s="965">
        <v>262</v>
      </c>
      <c r="D286" s="814">
        <f>_xlfn.IFNA(VLOOKUP(E286,Data!C:I,3,FALSE),"")</f>
        <v>3</v>
      </c>
      <c r="E286" s="1167" t="s">
        <v>924</v>
      </c>
      <c r="F286" s="803" t="str">
        <f>_xlfn.IFNA(IF(VLOOKUP(E286,Languages!$A:$D,1,TRUE)=E286,VLOOKUP(E286,Languages!$A:$D,Summary!$C$7,TRUE),NA()),"")</f>
        <v>Yritysjohto tarkastaa riskeihin reagoimisen keinot (kuten riskin pienentäminen, hyväksyminen, välttäminen tai siirtäminen) aika ajoin varmistuakseen niiden soveltuvuudesta.</v>
      </c>
      <c r="G286" s="1065">
        <v>24</v>
      </c>
      <c r="H286" s="802" t="s">
        <v>1251</v>
      </c>
      <c r="I286" s="802" t="s">
        <v>3641</v>
      </c>
      <c r="J286" s="1062">
        <f>_xlfn.IFNA(VLOOKUP(E286,Data!C:I,6,FALSE),"")</f>
        <v>0</v>
      </c>
      <c r="K286" s="1038" t="str">
        <f>_xlfn.IFNA(VLOOKUP($D286,Table26[],3,FALSE),"")</f>
        <v/>
      </c>
      <c r="L286" s="1038" t="str">
        <f>_xlfn.IFNA(VLOOKUP($D286,Table26[],4,FALSE),"")</f>
        <v/>
      </c>
      <c r="M286" s="1038" t="str">
        <f>_xlfn.IFNA(VLOOKUP($D286,Table26[],5,FALSE),"")</f>
        <v/>
      </c>
      <c r="N286" s="1038" t="str">
        <f>_xlfn.IFNA(VLOOKUP($D286,Table26[],6,FALSE),"")</f>
        <v/>
      </c>
      <c r="O286" s="1016"/>
      <c r="P286" s="251"/>
    </row>
    <row r="287" spans="1:16" ht="70.8" customHeight="1" thickBot="1" x14ac:dyDescent="0.3">
      <c r="A287" s="262"/>
      <c r="B287" s="1288"/>
      <c r="C287" s="965">
        <v>263</v>
      </c>
      <c r="D287" s="814">
        <f>_xlfn.IFNA(VLOOKUP(E287,Data!C:I,3,FALSE),"")</f>
        <v>2</v>
      </c>
      <c r="E287" s="1168" t="s">
        <v>925</v>
      </c>
      <c r="F287" s="803" t="str">
        <f>_xlfn.IFNA(IF(VLOOKUP(E287,Languages!$A:$D,1,TRUE)=E287,VLOOKUP(E287,Languages!$A:$D,Summary!$C$7,TRUE),NA()),"")</f>
        <v>RISK-osion toimintaa varten on määritetty dokumentoidut toimintatavat, joita noudatetaan ja päivitetään säännöllisesti.</v>
      </c>
      <c r="G287" s="1064" t="s">
        <v>1627</v>
      </c>
      <c r="H287" s="802"/>
      <c r="I287" s="802" t="s">
        <v>1627</v>
      </c>
      <c r="J287" s="1062">
        <f>_xlfn.IFNA(VLOOKUP(E287,Data!C:I,6,FALSE),"")</f>
        <v>0</v>
      </c>
      <c r="K287" s="1038" t="str">
        <f>_xlfn.IFNA(VLOOKUP($D287,Table26[],3,FALSE),"")</f>
        <v/>
      </c>
      <c r="L287" s="1038" t="str">
        <f>_xlfn.IFNA(VLOOKUP($D287,Table26[],4,FALSE),"")</f>
        <v/>
      </c>
      <c r="M287" s="1038" t="str">
        <f>_xlfn.IFNA(VLOOKUP($D287,Table26[],5,FALSE),"")</f>
        <v/>
      </c>
      <c r="N287" s="1038" t="str">
        <f>_xlfn.IFNA(VLOOKUP($D287,Table26[],6,FALSE),"")</f>
        <v/>
      </c>
      <c r="O287" s="1016"/>
      <c r="P287" s="251"/>
    </row>
    <row r="288" spans="1:16" ht="70.8" customHeight="1" thickBot="1" x14ac:dyDescent="0.3">
      <c r="A288" s="262"/>
      <c r="B288" s="1288"/>
      <c r="C288" s="965">
        <v>264</v>
      </c>
      <c r="D288" s="814">
        <f>_xlfn.IFNA(VLOOKUP(E288,Data!C:I,3,FALSE),"")</f>
        <v>2</v>
      </c>
      <c r="E288" s="1168" t="s">
        <v>926</v>
      </c>
      <c r="F288" s="803" t="str">
        <f>_xlfn.IFNA(IF(VLOOKUP(E288,Languages!$A:$D,1,TRUE)=E288,VLOOKUP(E288,Languages!$A:$D,Summary!$C$7,TRUE),NA()),"")</f>
        <v>RISK-osion toimintaa varten on tarjolla riittävät resurssit (henkilöstö, rahoitus ja työkalut).</v>
      </c>
      <c r="G288" s="1064" t="s">
        <v>1627</v>
      </c>
      <c r="H288" s="802"/>
      <c r="I288" s="802" t="s">
        <v>1627</v>
      </c>
      <c r="J288" s="1062">
        <f>_xlfn.IFNA(VLOOKUP(E288,Data!C:I,6,FALSE),"")</f>
        <v>0</v>
      </c>
      <c r="K288" s="1038" t="str">
        <f>_xlfn.IFNA(VLOOKUP($D288,Table26[],3,FALSE),"")</f>
        <v/>
      </c>
      <c r="L288" s="1038" t="str">
        <f>_xlfn.IFNA(VLOOKUP($D288,Table26[],4,FALSE),"")</f>
        <v/>
      </c>
      <c r="M288" s="1038" t="str">
        <f>_xlfn.IFNA(VLOOKUP($D288,Table26[],5,FALSE),"")</f>
        <v/>
      </c>
      <c r="N288" s="1038" t="str">
        <f>_xlfn.IFNA(VLOOKUP($D288,Table26[],6,FALSE),"")</f>
        <v/>
      </c>
      <c r="O288" s="1016"/>
      <c r="P288" s="251"/>
    </row>
    <row r="289" spans="1:16" ht="70.8" customHeight="1" thickBot="1" x14ac:dyDescent="0.3">
      <c r="A289" s="262"/>
      <c r="B289" s="1288"/>
      <c r="C289" s="965">
        <v>265</v>
      </c>
      <c r="D289" s="814">
        <f>_xlfn.IFNA(VLOOKUP(E289,Data!C:I,3,FALSE),"")</f>
        <v>3</v>
      </c>
      <c r="E289" s="1166" t="s">
        <v>927</v>
      </c>
      <c r="F289" s="803" t="str">
        <f>_xlfn.IFNA(IF(VLOOKUP(E289,Languages!$A:$D,1,TRUE)=E289,VLOOKUP(E289,Languages!$A:$D,Summary!$C$7,TRUE),NA()),"")</f>
        <v>RISK-osion toimintaa ohjataan vaatimuksilla, jotka on asetettu organisaation johtotason politiikassa (tai vastaavassa ohjeistuksessa).</v>
      </c>
      <c r="G289" s="1064" t="s">
        <v>1627</v>
      </c>
      <c r="H289" s="802"/>
      <c r="I289" s="802" t="s">
        <v>1627</v>
      </c>
      <c r="J289" s="1062">
        <f>_xlfn.IFNA(VLOOKUP(E289,Data!C:I,6,FALSE),"")</f>
        <v>0</v>
      </c>
      <c r="K289" s="1038" t="str">
        <f>_xlfn.IFNA(VLOOKUP($D289,Table26[],3,FALSE),"")</f>
        <v/>
      </c>
      <c r="L289" s="1038" t="str">
        <f>_xlfn.IFNA(VLOOKUP($D289,Table26[],4,FALSE),"")</f>
        <v/>
      </c>
      <c r="M289" s="1038" t="str">
        <f>_xlfn.IFNA(VLOOKUP($D289,Table26[],5,FALSE),"")</f>
        <v/>
      </c>
      <c r="N289" s="1038" t="str">
        <f>_xlfn.IFNA(VLOOKUP($D289,Table26[],6,FALSE),"")</f>
        <v/>
      </c>
      <c r="O289" s="1016"/>
      <c r="P289" s="251"/>
    </row>
    <row r="290" spans="1:16" ht="70.8" customHeight="1" thickBot="1" x14ac:dyDescent="0.3">
      <c r="A290" s="262"/>
      <c r="B290" s="1288"/>
      <c r="C290" s="965">
        <v>266</v>
      </c>
      <c r="D290" s="814">
        <f>_xlfn.IFNA(VLOOKUP(E290,Data!C:I,3,FALSE),"")</f>
        <v>3</v>
      </c>
      <c r="E290" s="1166" t="s">
        <v>928</v>
      </c>
      <c r="F290" s="803" t="str">
        <f>_xlfn.IFNA(IF(VLOOKUP(E290,Languages!$A:$D,1,TRUE)=E290,VLOOKUP(E290,Languages!$A:$D,Summary!$C$7,TRUE),NA()),"")</f>
        <v>RISK-osion toiminnan suorittamiseen tarvittavat vastuut, tilivelvollisuudet ja valtuutukset on jalkautettu soveltuville työntekijöille.</v>
      </c>
      <c r="G290" s="1064" t="s">
        <v>1627</v>
      </c>
      <c r="H290" s="802"/>
      <c r="I290" s="802" t="s">
        <v>1627</v>
      </c>
      <c r="J290" s="1062">
        <f>_xlfn.IFNA(VLOOKUP(E290,Data!C:I,6,FALSE),"")</f>
        <v>0</v>
      </c>
      <c r="K290" s="1038" t="str">
        <f>_xlfn.IFNA(VLOOKUP($D290,Table26[],3,FALSE),"")</f>
        <v/>
      </c>
      <c r="L290" s="1038" t="str">
        <f>_xlfn.IFNA(VLOOKUP($D290,Table26[],4,FALSE),"")</f>
        <v/>
      </c>
      <c r="M290" s="1038" t="str">
        <f>_xlfn.IFNA(VLOOKUP($D290,Table26[],5,FALSE),"")</f>
        <v/>
      </c>
      <c r="N290" s="1038" t="str">
        <f>_xlfn.IFNA(VLOOKUP($D290,Table26[],6,FALSE),"")</f>
        <v/>
      </c>
      <c r="O290" s="1016"/>
      <c r="P290" s="251"/>
    </row>
    <row r="291" spans="1:16" ht="70.8" customHeight="1" thickBot="1" x14ac:dyDescent="0.3">
      <c r="A291" s="262"/>
      <c r="B291" s="1288"/>
      <c r="C291" s="965">
        <v>267</v>
      </c>
      <c r="D291" s="814">
        <f>_xlfn.IFNA(VLOOKUP(E291,Data!C:I,3,FALSE),"")</f>
        <v>3</v>
      </c>
      <c r="E291" s="1166" t="s">
        <v>929</v>
      </c>
      <c r="F291" s="803" t="str">
        <f>_xlfn.IFNA(IF(VLOOKUP(E291,Languages!$A:$D,1,TRUE)=E291,VLOOKUP(E291,Languages!$A:$D,Summary!$C$7,TRUE),NA()),"")</f>
        <v>RISK-osion toimintaa suorittavilla työntekijöillä on riittävät tiedot ja taidot tehtäviensä suorittamiseen.</v>
      </c>
      <c r="G291" s="1064" t="s">
        <v>1627</v>
      </c>
      <c r="H291" s="802"/>
      <c r="I291" s="802" t="s">
        <v>1627</v>
      </c>
      <c r="J291" s="1062">
        <f>_xlfn.IFNA(VLOOKUP(E291,Data!C:I,6,FALSE),"")</f>
        <v>0</v>
      </c>
      <c r="K291" s="1038" t="str">
        <f>_xlfn.IFNA(VLOOKUP($D291,Table26[],3,FALSE),"")</f>
        <v/>
      </c>
      <c r="L291" s="1038" t="str">
        <f>_xlfn.IFNA(VLOOKUP($D291,Table26[],4,FALSE),"")</f>
        <v/>
      </c>
      <c r="M291" s="1038" t="str">
        <f>_xlfn.IFNA(VLOOKUP($D291,Table26[],5,FALSE),"")</f>
        <v/>
      </c>
      <c r="N291" s="1038" t="str">
        <f>_xlfn.IFNA(VLOOKUP($D291,Table26[],6,FALSE),"")</f>
        <v/>
      </c>
      <c r="O291" s="1016"/>
      <c r="P291" s="251"/>
    </row>
    <row r="292" spans="1:16" ht="70.8" customHeight="1" thickBot="1" x14ac:dyDescent="0.3">
      <c r="A292" s="262"/>
      <c r="B292" s="1288"/>
      <c r="C292" s="965">
        <v>268</v>
      </c>
      <c r="D292" s="814">
        <f>_xlfn.IFNA(VLOOKUP(E292,Data!C:I,3,FALSE),"")</f>
        <v>3</v>
      </c>
      <c r="E292" s="1166" t="s">
        <v>930</v>
      </c>
      <c r="F292" s="803" t="str">
        <f>_xlfn.IFNA(IF(VLOOKUP(E292,Languages!$A:$D,1,TRUE)=E292,VLOOKUP(E292,Languages!$A:$D,Summary!$C$7,TRUE),NA()),"")</f>
        <v>RISK-osion toiminnan vaikuttavuutta arvioidaan ja seurataan.</v>
      </c>
      <c r="G292" s="1064" t="s">
        <v>1627</v>
      </c>
      <c r="H292" s="802"/>
      <c r="I292" s="802" t="s">
        <v>1627</v>
      </c>
      <c r="J292" s="1062">
        <f>_xlfn.IFNA(VLOOKUP(E292,Data!C:I,6,FALSE),"")</f>
        <v>0</v>
      </c>
      <c r="K292" s="1038" t="str">
        <f>_xlfn.IFNA(VLOOKUP($D292,Table26[],3,FALSE),"")</f>
        <v/>
      </c>
      <c r="L292" s="1038" t="str">
        <f>_xlfn.IFNA(VLOOKUP($D292,Table26[],4,FALSE),"")</f>
        <v/>
      </c>
      <c r="M292" s="1038" t="str">
        <f>_xlfn.IFNA(VLOOKUP($D292,Table26[],5,FALSE),"")</f>
        <v/>
      </c>
      <c r="N292" s="1038" t="str">
        <f>_xlfn.IFNA(VLOOKUP($D292,Table26[],6,FALSE),"")</f>
        <v/>
      </c>
      <c r="O292" s="1016"/>
      <c r="P292" s="251"/>
    </row>
    <row r="293" spans="1:16" ht="70.8" customHeight="1" thickBot="1" x14ac:dyDescent="0.3">
      <c r="A293" s="262"/>
      <c r="B293" s="1288"/>
      <c r="C293" s="965">
        <v>269</v>
      </c>
      <c r="D293" s="814">
        <f>_xlfn.IFNA(VLOOKUP(E293,Data!C:I,3,FALSE),"")</f>
        <v>1</v>
      </c>
      <c r="E293" s="1166" t="s">
        <v>209</v>
      </c>
      <c r="F293" s="803" t="str">
        <f>_xlfn.IFNA(IF(VLOOKUP(E293,Languages!$A:$D,1,TRUE)=E293,VLOOKUP(E293,Languages!$A:$D,Summary!$C$7,TRUE),NA()),"")</f>
        <v>Lokitietoa kerätään toiminnon kannalta tärkeistä laitteista, ohjelmistoista ja tietovarannoista (ainakin tapauskohtaisesti). Tasolla 1 tämän ei tarvitse olla systemaattista ja säännöllistä.</v>
      </c>
      <c r="G293" s="1065">
        <v>32</v>
      </c>
      <c r="H293" s="802" t="s">
        <v>3742</v>
      </c>
      <c r="I293" s="802" t="s">
        <v>3643</v>
      </c>
      <c r="J293" s="1062">
        <f>_xlfn.IFNA(VLOOKUP(E293,Data!C:I,6,FALSE),"")</f>
        <v>0</v>
      </c>
      <c r="K293" s="1038" t="str">
        <f>_xlfn.IFNA(VLOOKUP($D293,Table26[],3,FALSE),"")</f>
        <v/>
      </c>
      <c r="L293" s="1038" t="str">
        <f>_xlfn.IFNA(VLOOKUP($D293,Table26[],4,FALSE),"")</f>
        <v/>
      </c>
      <c r="M293" s="1038" t="str">
        <f>_xlfn.IFNA(VLOOKUP($D293,Table26[],5,FALSE),"")</f>
        <v/>
      </c>
      <c r="N293" s="1038" t="str">
        <f>_xlfn.IFNA(VLOOKUP($D293,Table26[],6,FALSE),"")</f>
        <v/>
      </c>
      <c r="O293" s="1016"/>
      <c r="P293" s="251"/>
    </row>
    <row r="294" spans="1:16" ht="70.8" customHeight="1" thickBot="1" x14ac:dyDescent="0.3">
      <c r="A294" s="262"/>
      <c r="B294" s="1288"/>
      <c r="C294" s="965">
        <v>270</v>
      </c>
      <c r="D294" s="814">
        <f>_xlfn.IFNA(VLOOKUP(E294,Data!C:I,3,FALSE),"")</f>
        <v>2</v>
      </c>
      <c r="E294" s="1166" t="s">
        <v>210</v>
      </c>
      <c r="F294" s="803" t="str">
        <f>_xlfn.IFNA(IF(VLOOKUP(E294,Languages!$A:$D,1,TRUE)=E294,VLOOKUP(E294,Languages!$A:$D,Summary!$C$7,TRUE),NA()),"")</f>
        <v>Lokitietoa kerätään sellaisista laitteista, ohjelmistoista ja tietovarannoista, joita voitaisiin käyttää hyökkääjän tavoitteen saavuttamiseen.</v>
      </c>
      <c r="G294" s="1065">
        <v>32</v>
      </c>
      <c r="H294" s="802" t="s">
        <v>3742</v>
      </c>
      <c r="I294" s="802" t="s">
        <v>3643</v>
      </c>
      <c r="J294" s="1062">
        <f>_xlfn.IFNA(VLOOKUP(E294,Data!C:I,6,FALSE),"")</f>
        <v>0</v>
      </c>
      <c r="K294" s="1038" t="str">
        <f>_xlfn.IFNA(VLOOKUP($D294,Table26[],3,FALSE),"")</f>
        <v/>
      </c>
      <c r="L294" s="1038" t="str">
        <f>_xlfn.IFNA(VLOOKUP($D294,Table26[],4,FALSE),"")</f>
        <v/>
      </c>
      <c r="M294" s="1038" t="str">
        <f>_xlfn.IFNA(VLOOKUP($D294,Table26[],5,FALSE),"")</f>
        <v/>
      </c>
      <c r="N294" s="1038" t="str">
        <f>_xlfn.IFNA(VLOOKUP($D294,Table26[],6,FALSE),"")</f>
        <v/>
      </c>
      <c r="O294" s="1016"/>
      <c r="P294" s="251"/>
    </row>
    <row r="295" spans="1:16" ht="70.8" customHeight="1" thickBot="1" x14ac:dyDescent="0.3">
      <c r="A295" s="262"/>
      <c r="B295" s="1288"/>
      <c r="C295" s="965">
        <v>271</v>
      </c>
      <c r="D295" s="814">
        <f>_xlfn.IFNA(VLOOKUP(E295,Data!C:I,3,FALSE),"")</f>
        <v>2</v>
      </c>
      <c r="E295" s="1166" t="s">
        <v>211</v>
      </c>
      <c r="F295" s="803" t="str">
        <f>_xlfn.IFNA(IF(VLOOKUP(E295,Languages!$A:$D,1,TRUE)=E295,VLOOKUP(E295,Languages!$A:$D,Summary!$C$7,TRUE),NA()),"")</f>
        <v xml:space="preserve">IT- ja OT-laitteille, ohjelmistoille ja tietovarannoille, jotka ovat tärkeitä toiminnon kannalta tai joita hyökkääjä voisi hyödyntää tavoitteensa saavuttamiseen, on määritetty ja ylläpidetty lokitusvaatimuksia. </v>
      </c>
      <c r="G295" s="1065">
        <v>32</v>
      </c>
      <c r="H295" s="802" t="s">
        <v>3742</v>
      </c>
      <c r="I295" s="802" t="s">
        <v>3643</v>
      </c>
      <c r="J295" s="1062">
        <f>_xlfn.IFNA(VLOOKUP(E295,Data!C:I,6,FALSE),"")</f>
        <v>0</v>
      </c>
      <c r="K295" s="1038" t="str">
        <f>_xlfn.IFNA(VLOOKUP($D295,Table26[],3,FALSE),"")</f>
        <v/>
      </c>
      <c r="L295" s="1038" t="str">
        <f>_xlfn.IFNA(VLOOKUP($D295,Table26[],4,FALSE),"")</f>
        <v/>
      </c>
      <c r="M295" s="1038" t="str">
        <f>_xlfn.IFNA(VLOOKUP($D295,Table26[],5,FALSE),"")</f>
        <v/>
      </c>
      <c r="N295" s="1038" t="str">
        <f>_xlfn.IFNA(VLOOKUP($D295,Table26[],6,FALSE),"")</f>
        <v/>
      </c>
      <c r="O295" s="1016"/>
      <c r="P295" s="251"/>
    </row>
    <row r="296" spans="1:16" ht="70.8" customHeight="1" thickBot="1" x14ac:dyDescent="0.3">
      <c r="A296" s="262"/>
      <c r="B296" s="1288"/>
      <c r="C296" s="965">
        <v>272</v>
      </c>
      <c r="D296" s="814">
        <f>_xlfn.IFNA(VLOOKUP(E296,Data!C:I,3,FALSE),"")</f>
        <v>2</v>
      </c>
      <c r="E296" s="1166" t="s">
        <v>212</v>
      </c>
      <c r="F296" s="803" t="str">
        <f>_xlfn.IFNA(IF(VLOOKUP(E296,Languages!$A:$D,1,TRUE)=E296,VLOOKUP(E296,Languages!$A:$D,Summary!$C$7,TRUE),NA()),"")</f>
        <v>Verkko- ja päätelaitteiden valvontainfrastruktuurille on määritetty lokitusvaatimukset, joita myös ylläpidetään. (esimerkiksi internetyhdyskäytäville (gateway), EDR ohjelmistot, IDPS tunkeutumisen havaitsemis- ja estojärjestelmät)</v>
      </c>
      <c r="G296" s="1065">
        <v>32</v>
      </c>
      <c r="H296" s="802" t="s">
        <v>3742</v>
      </c>
      <c r="I296" s="802" t="s">
        <v>3643</v>
      </c>
      <c r="J296" s="1062">
        <f>_xlfn.IFNA(VLOOKUP(E296,Data!C:I,6,FALSE),"")</f>
        <v>0</v>
      </c>
      <c r="K296" s="1038" t="str">
        <f>_xlfn.IFNA(VLOOKUP($D296,Table26[],3,FALSE),"")</f>
        <v/>
      </c>
      <c r="L296" s="1038" t="str">
        <f>_xlfn.IFNA(VLOOKUP($D296,Table26[],4,FALSE),"")</f>
        <v/>
      </c>
      <c r="M296" s="1038" t="str">
        <f>_xlfn.IFNA(VLOOKUP($D296,Table26[],5,FALSE),"")</f>
        <v/>
      </c>
      <c r="N296" s="1038" t="str">
        <f>_xlfn.IFNA(VLOOKUP($D296,Table26[],6,FALSE),"")</f>
        <v/>
      </c>
      <c r="O296" s="1016"/>
      <c r="P296" s="251"/>
    </row>
    <row r="297" spans="1:16" ht="70.8" customHeight="1" thickBot="1" x14ac:dyDescent="0.3">
      <c r="A297" s="262"/>
      <c r="B297" s="1288"/>
      <c r="C297" s="965">
        <v>273</v>
      </c>
      <c r="D297" s="814">
        <f>_xlfn.IFNA(VLOOKUP(E297,Data!C:I,3,FALSE),"")</f>
        <v>2</v>
      </c>
      <c r="E297" s="1166" t="s">
        <v>940</v>
      </c>
      <c r="F297" s="803" t="str">
        <f>_xlfn.IFNA(IF(VLOOKUP(E297,Languages!$A:$D,1,TRUE)=E297,VLOOKUP(E297,Languages!$A:$D,Summary!$C$7,TRUE),NA()),"")</f>
        <v>Lokitieto koostetaan yhteen keskitetysti toiminnon sisällä.</v>
      </c>
      <c r="G297" s="1064" t="s">
        <v>1627</v>
      </c>
      <c r="H297" s="802"/>
      <c r="I297" s="802" t="s">
        <v>1627</v>
      </c>
      <c r="J297" s="1062">
        <f>_xlfn.IFNA(VLOOKUP(E297,Data!C:I,6,FALSE),"")</f>
        <v>0</v>
      </c>
      <c r="K297" s="1038" t="str">
        <f>_xlfn.IFNA(VLOOKUP($D297,Table26[],3,FALSE),"")</f>
        <v/>
      </c>
      <c r="L297" s="1038" t="str">
        <f>_xlfn.IFNA(VLOOKUP($D297,Table26[],4,FALSE),"")</f>
        <v/>
      </c>
      <c r="M297" s="1038" t="str">
        <f>_xlfn.IFNA(VLOOKUP($D297,Table26[],5,FALSE),"")</f>
        <v/>
      </c>
      <c r="N297" s="1038" t="str">
        <f>_xlfn.IFNA(VLOOKUP($D297,Table26[],6,FALSE),"")</f>
        <v/>
      </c>
      <c r="O297" s="1016"/>
      <c r="P297" s="251"/>
    </row>
    <row r="298" spans="1:16" ht="70.8" customHeight="1" thickBot="1" x14ac:dyDescent="0.3">
      <c r="A298" s="262"/>
      <c r="B298" s="1288"/>
      <c r="C298" s="965">
        <v>274</v>
      </c>
      <c r="D298" s="814">
        <f>_xlfn.IFNA(VLOOKUP(E298,Data!C:I,3,FALSE),"")</f>
        <v>3</v>
      </c>
      <c r="E298" s="1166" t="s">
        <v>2537</v>
      </c>
      <c r="F298" s="803" t="str">
        <f>_xlfn.IFNA(IF(VLOOKUP(E298,Languages!$A:$D,1,TRUE)=E298,VLOOKUP(E298,Languages!$A:$D,Summary!$C$7,TRUE),NA()),"")</f>
        <v>Korkean prioriteetin laitteista, ohjelmistoista ja tietovarannoista kerätään tarkempaa lokitietoa.</v>
      </c>
      <c r="G298" s="1065">
        <v>32</v>
      </c>
      <c r="H298" s="802" t="s">
        <v>3742</v>
      </c>
      <c r="I298" s="802" t="s">
        <v>3643</v>
      </c>
      <c r="J298" s="1062">
        <f>_xlfn.IFNA(VLOOKUP(E298,Data!C:I,6,FALSE),"")</f>
        <v>0</v>
      </c>
      <c r="K298" s="1038" t="str">
        <f>_xlfn.IFNA(VLOOKUP($D298,Table26[],3,FALSE),"")</f>
        <v/>
      </c>
      <c r="L298" s="1038" t="str">
        <f>_xlfn.IFNA(VLOOKUP($D298,Table26[],4,FALSE),"")</f>
        <v/>
      </c>
      <c r="M298" s="1038" t="str">
        <f>_xlfn.IFNA(VLOOKUP($D298,Table26[],5,FALSE),"")</f>
        <v/>
      </c>
      <c r="N298" s="1038" t="str">
        <f>_xlfn.IFNA(VLOOKUP($D298,Table26[],6,FALSE),"")</f>
        <v/>
      </c>
      <c r="O298" s="1016"/>
      <c r="P298" s="251"/>
    </row>
    <row r="299" spans="1:16" ht="70.8" customHeight="1" thickBot="1" x14ac:dyDescent="0.3">
      <c r="A299" s="262"/>
      <c r="B299" s="1288"/>
      <c r="C299" s="965">
        <v>275</v>
      </c>
      <c r="D299" s="814">
        <f>_xlfn.IFNA(VLOOKUP(E299,Data!C:I,3,FALSE),"")</f>
        <v>1</v>
      </c>
      <c r="E299" s="1166" t="s">
        <v>213</v>
      </c>
      <c r="F299" s="803" t="str">
        <f>_xlfn.IFNA(IF(VLOOKUP(E299,Languages!$A:$D,1,TRUE)=E299,VLOOKUP(E299,Languages!$A:$D,Summary!$C$7,TRUE),NA()),"")</f>
        <v>Lokitietojen tarkastelua ja muuta kyberturvallisuusvalvontaa tehdään. Tasolla 1 tämän ei tarvitse olla systemaattista ja säännöllistä.</v>
      </c>
      <c r="G299" s="1065">
        <v>33</v>
      </c>
      <c r="H299" s="802" t="s">
        <v>3743</v>
      </c>
      <c r="I299" s="802" t="s">
        <v>3644</v>
      </c>
      <c r="J299" s="1062">
        <f>_xlfn.IFNA(VLOOKUP(E299,Data!C:I,6,FALSE),"")</f>
        <v>0</v>
      </c>
      <c r="K299" s="1038" t="str">
        <f>_xlfn.IFNA(VLOOKUP($D299,Table26[],3,FALSE),"")</f>
        <v/>
      </c>
      <c r="L299" s="1038" t="str">
        <f>_xlfn.IFNA(VLOOKUP($D299,Table26[],4,FALSE),"")</f>
        <v/>
      </c>
      <c r="M299" s="1038" t="str">
        <f>_xlfn.IFNA(VLOOKUP($D299,Table26[],5,FALSE),"")</f>
        <v/>
      </c>
      <c r="N299" s="1038" t="str">
        <f>_xlfn.IFNA(VLOOKUP($D299,Table26[],6,FALSE),"")</f>
        <v/>
      </c>
      <c r="O299" s="1016"/>
      <c r="P299" s="251"/>
    </row>
    <row r="300" spans="1:16" ht="70.8" customHeight="1" thickBot="1" x14ac:dyDescent="0.3">
      <c r="A300" s="262"/>
      <c r="B300" s="1288"/>
      <c r="C300" s="965">
        <v>276</v>
      </c>
      <c r="D300" s="814">
        <f>_xlfn.IFNA(VLOOKUP(E300,Data!C:I,3,FALSE),"")</f>
        <v>1</v>
      </c>
      <c r="E300" s="1166" t="s">
        <v>214</v>
      </c>
      <c r="F300" s="803" t="str">
        <f>_xlfn.IFNA(IF(VLOOKUP(E300,Languages!$A:$D,1,TRUE)=E300,VLOOKUP(E300,Languages!$A:$D,Summary!$C$7,TRUE),NA()),"")</f>
        <v>IT- ja OT-ympäristöjen valvontatietoja katselmoidaan säännöllisesti poikkeavan toiminnan ja mahdollisten kybertapahtumien varalta (ainakin tapauskohtaisesti). Tasolla 1 tämän ei tarvitse olla systemaattista.</v>
      </c>
      <c r="G300" s="1065">
        <v>33</v>
      </c>
      <c r="H300" s="802" t="s">
        <v>3743</v>
      </c>
      <c r="I300" s="802" t="s">
        <v>3644</v>
      </c>
      <c r="J300" s="1062">
        <f>_xlfn.IFNA(VLOOKUP(E300,Data!C:I,6,FALSE),"")</f>
        <v>0</v>
      </c>
      <c r="K300" s="1038" t="str">
        <f>_xlfn.IFNA(VLOOKUP($D300,Table26[],3,FALSE),"")</f>
        <v/>
      </c>
      <c r="L300" s="1038" t="str">
        <f>_xlfn.IFNA(VLOOKUP($D300,Table26[],4,FALSE),"")</f>
        <v/>
      </c>
      <c r="M300" s="1038" t="str">
        <f>_xlfn.IFNA(VLOOKUP($D300,Table26[],5,FALSE),"")</f>
        <v/>
      </c>
      <c r="N300" s="1038" t="str">
        <f>_xlfn.IFNA(VLOOKUP($D300,Table26[],6,FALSE),"")</f>
        <v/>
      </c>
      <c r="O300" s="1016"/>
      <c r="P300" s="251"/>
    </row>
    <row r="301" spans="1:16" ht="70.8" customHeight="1" thickBot="1" x14ac:dyDescent="0.3">
      <c r="A301" s="262"/>
      <c r="B301" s="1288"/>
      <c r="C301" s="965">
        <v>277</v>
      </c>
      <c r="D301" s="814">
        <f>_xlfn.IFNA(VLOOKUP(E301,Data!C:I,3,FALSE),"")</f>
        <v>2</v>
      </c>
      <c r="E301" s="1166" t="s">
        <v>215</v>
      </c>
      <c r="F301" s="803" t="str">
        <f>_xlfn.IFNA(IF(VLOOKUP(E301,Languages!$A:$D,1,TRUE)=E301,VLOOKUP(E301,Languages!$A:$D,Summary!$C$7,TRUE),NA()),"")</f>
        <v>Valvonnalle ja havaintojen analysoinnille on määritetty tarkempia vaatimuksia, joita päivitetään säännöllisesti ja jotka kattavat tapahtumatietojen oikea-aikaisen tarkastelun.</v>
      </c>
      <c r="G301" s="1065">
        <v>33</v>
      </c>
      <c r="H301" s="802" t="s">
        <v>3743</v>
      </c>
      <c r="I301" s="802" t="s">
        <v>3644</v>
      </c>
      <c r="J301" s="1062">
        <f>_xlfn.IFNA(VLOOKUP(E301,Data!C:I,6,FALSE),"")</f>
        <v>0</v>
      </c>
      <c r="K301" s="1038" t="str">
        <f>_xlfn.IFNA(VLOOKUP($D301,Table26[],3,FALSE),"")</f>
        <v/>
      </c>
      <c r="L301" s="1038" t="str">
        <f>_xlfn.IFNA(VLOOKUP($D301,Table26[],4,FALSE),"")</f>
        <v/>
      </c>
      <c r="M301" s="1038" t="str">
        <f>_xlfn.IFNA(VLOOKUP($D301,Table26[],5,FALSE),"")</f>
        <v/>
      </c>
      <c r="N301" s="1038" t="str">
        <f>_xlfn.IFNA(VLOOKUP($D301,Table26[],6,FALSE),"")</f>
        <v/>
      </c>
      <c r="O301" s="1016"/>
      <c r="P301" s="251"/>
    </row>
    <row r="302" spans="1:16" ht="70.8" customHeight="1" thickBot="1" x14ac:dyDescent="0.3">
      <c r="A302" s="262"/>
      <c r="B302" s="1288"/>
      <c r="C302" s="965">
        <v>278</v>
      </c>
      <c r="D302" s="814">
        <f>_xlfn.IFNA(VLOOKUP(E302,Data!C:I,3,FALSE),"")</f>
        <v>2</v>
      </c>
      <c r="E302" s="1166" t="s">
        <v>216</v>
      </c>
      <c r="F302" s="803" t="str">
        <f>_xlfn.IFNA(IF(VLOOKUP(E302,Languages!$A:$D,1,TRUE)=E302,VLOOKUP(E302,Languages!$A:$D,Summary!$C$7,TRUE),NA()),"")</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G302" s="1065">
        <v>34</v>
      </c>
      <c r="H302" s="802" t="s">
        <v>3744</v>
      </c>
      <c r="I302" s="802" t="s">
        <v>3645</v>
      </c>
      <c r="J302" s="1062">
        <f>_xlfn.IFNA(VLOOKUP(E302,Data!C:I,6,FALSE),"")</f>
        <v>0</v>
      </c>
      <c r="K302" s="1038" t="str">
        <f>_xlfn.IFNA(VLOOKUP($D302,Table26[],3,FALSE),"")</f>
        <v/>
      </c>
      <c r="L302" s="1038" t="str">
        <f>_xlfn.IFNA(VLOOKUP($D302,Table26[],4,FALSE),"")</f>
        <v/>
      </c>
      <c r="M302" s="1038" t="str">
        <f>_xlfn.IFNA(VLOOKUP($D302,Table26[],5,FALSE),"")</f>
        <v/>
      </c>
      <c r="N302" s="1038" t="str">
        <f>_xlfn.IFNA(VLOOKUP($D302,Table26[],6,FALSE),"")</f>
        <v/>
      </c>
      <c r="O302" s="1016"/>
      <c r="P302" s="251"/>
    </row>
    <row r="303" spans="1:16" ht="70.8" customHeight="1" thickBot="1" x14ac:dyDescent="0.3">
      <c r="A303" s="262"/>
      <c r="B303" s="1288"/>
      <c r="C303" s="965">
        <v>279</v>
      </c>
      <c r="D303" s="814">
        <f>_xlfn.IFNA(VLOOKUP(E303,Data!C:I,3,FALSE),"")</f>
        <v>2</v>
      </c>
      <c r="E303" s="1166" t="s">
        <v>217</v>
      </c>
      <c r="F303" s="803" t="str">
        <f>_xlfn.IFNA(IF(VLOOKUP(E303,Languages!$A:$D,1,TRUE)=E303,VLOOKUP(E303,Languages!$A:$D,Summary!$C$7,TRUE),NA()),"")</f>
        <v>Kybertapahtumien tunnistamista varten on määritetty erilaisia hälytyksiä ja ilmoituksia, joita päivitetään säännöllisesti.</v>
      </c>
      <c r="G303" s="1064" t="s">
        <v>1627</v>
      </c>
      <c r="H303" s="802"/>
      <c r="I303" s="802" t="s">
        <v>1627</v>
      </c>
      <c r="J303" s="1062">
        <f>_xlfn.IFNA(VLOOKUP(E303,Data!C:I,6,FALSE),"")</f>
        <v>0</v>
      </c>
      <c r="K303" s="1038" t="str">
        <f>_xlfn.IFNA(VLOOKUP($D303,Table26[],3,FALSE),"")</f>
        <v/>
      </c>
      <c r="L303" s="1038" t="str">
        <f>_xlfn.IFNA(VLOOKUP($D303,Table26[],4,FALSE),"")</f>
        <v/>
      </c>
      <c r="M303" s="1038" t="str">
        <f>_xlfn.IFNA(VLOOKUP($D303,Table26[],5,FALSE),"")</f>
        <v/>
      </c>
      <c r="N303" s="1038" t="str">
        <f>_xlfn.IFNA(VLOOKUP($D303,Table26[],6,FALSE),"")</f>
        <v/>
      </c>
      <c r="O303" s="1016"/>
      <c r="P303" s="251"/>
    </row>
    <row r="304" spans="1:16" ht="70.8" customHeight="1" thickBot="1" x14ac:dyDescent="0.3">
      <c r="A304" s="262"/>
      <c r="B304" s="1288"/>
      <c r="C304" s="965">
        <v>280</v>
      </c>
      <c r="D304" s="814">
        <f>_xlfn.IFNA(VLOOKUP(E304,Data!C:I,3,FALSE),"")</f>
        <v>2</v>
      </c>
      <c r="E304" s="1166" t="s">
        <v>218</v>
      </c>
      <c r="F304" s="803" t="str">
        <f>_xlfn.IFNA(IF(VLOOKUP(E304,Languages!$A:$D,1,TRUE)=E304,VLOOKUP(E304,Languages!$A:$D,Summary!$C$7,TRUE),NA()),"")</f>
        <v>Valvontatoimenpiteet ovat linjassa toiminnon uhkaprofiilin kanssa [kts. THREAT-2e].</v>
      </c>
      <c r="G304" s="1065">
        <v>33</v>
      </c>
      <c r="H304" s="802" t="s">
        <v>3743</v>
      </c>
      <c r="I304" s="802" t="s">
        <v>3644</v>
      </c>
      <c r="J304" s="1062">
        <f>_xlfn.IFNA(VLOOKUP(E304,Data!C:I,6,FALSE),"")</f>
        <v>0</v>
      </c>
      <c r="K304" s="1038" t="str">
        <f>_xlfn.IFNA(VLOOKUP($D304,Table26[],3,FALSE),"")</f>
        <v/>
      </c>
      <c r="L304" s="1038" t="str">
        <f>_xlfn.IFNA(VLOOKUP($D304,Table26[],4,FALSE),"")</f>
        <v/>
      </c>
      <c r="M304" s="1038" t="str">
        <f>_xlfn.IFNA(VLOOKUP($D304,Table26[],5,FALSE),"")</f>
        <v/>
      </c>
      <c r="N304" s="1038" t="str">
        <f>_xlfn.IFNA(VLOOKUP($D304,Table26[],6,FALSE),"")</f>
        <v/>
      </c>
      <c r="O304" s="1016"/>
      <c r="P304" s="251"/>
    </row>
    <row r="305" spans="1:16" ht="70.8" customHeight="1" thickBot="1" x14ac:dyDescent="0.3">
      <c r="A305" s="262"/>
      <c r="B305" s="1288"/>
      <c r="C305" s="965">
        <v>281</v>
      </c>
      <c r="D305" s="814">
        <f>_xlfn.IFNA(VLOOKUP(E305,Data!C:I,3,FALSE),"")</f>
        <v>3</v>
      </c>
      <c r="E305" s="1166" t="s">
        <v>219</v>
      </c>
      <c r="F305" s="803" t="str">
        <f>_xlfn.IFNA(IF(VLOOKUP(E305,Languages!$A:$D,1,TRUE)=E305,VLOOKUP(E305,Languages!$A:$D,Summary!$C$7,TRUE),NA()),"")</f>
        <v xml:space="preserve">Korkean prioriteetin laitteita, ohjelmistoija ja tietovarantoja valvotaan tarkemmin. </v>
      </c>
      <c r="G305" s="1065">
        <v>33</v>
      </c>
      <c r="H305" s="802" t="s">
        <v>3743</v>
      </c>
      <c r="I305" s="802" t="s">
        <v>3644</v>
      </c>
      <c r="J305" s="1062">
        <f>_xlfn.IFNA(VLOOKUP(E305,Data!C:I,6,FALSE),"")</f>
        <v>0</v>
      </c>
      <c r="K305" s="1038" t="str">
        <f>_xlfn.IFNA(VLOOKUP($D305,Table26[],3,FALSE),"")</f>
        <v/>
      </c>
      <c r="L305" s="1038" t="str">
        <f>_xlfn.IFNA(VLOOKUP($D305,Table26[],4,FALSE),"")</f>
        <v/>
      </c>
      <c r="M305" s="1038" t="str">
        <f>_xlfn.IFNA(VLOOKUP($D305,Table26[],5,FALSE),"")</f>
        <v/>
      </c>
      <c r="N305" s="1038" t="str">
        <f>_xlfn.IFNA(VLOOKUP($D305,Table26[],6,FALSE),"")</f>
        <v/>
      </c>
      <c r="O305" s="1016"/>
      <c r="P305" s="251"/>
    </row>
    <row r="306" spans="1:16" ht="70.8" customHeight="1" thickBot="1" x14ac:dyDescent="0.3">
      <c r="A306" s="262"/>
      <c r="B306" s="1288"/>
      <c r="C306" s="965">
        <v>282</v>
      </c>
      <c r="D306" s="814">
        <f>_xlfn.IFNA(VLOOKUP(E306,Data!C:I,3,FALSE),"")</f>
        <v>3</v>
      </c>
      <c r="E306" s="1166" t="s">
        <v>220</v>
      </c>
      <c r="F306" s="803" t="str">
        <f>_xlfn.IFNA(IF(VLOOKUP(E306,Languages!$A:$D,1,TRUE)=E306,VLOOKUP(E306,Languages!$A:$D,Summary!$C$7,TRUE),NA()),"")</f>
        <v>Riskianalyyseistä saatua tietoa [kts. RISK-3d] hyödynnetään, kun määritetään poikkeavan toiminnan indikaattoreita.</v>
      </c>
      <c r="G306" s="1065">
        <v>34</v>
      </c>
      <c r="H306" s="802" t="s">
        <v>3744</v>
      </c>
      <c r="I306" s="802" t="s">
        <v>3645</v>
      </c>
      <c r="J306" s="1062">
        <f>_xlfn.IFNA(VLOOKUP(E306,Data!C:I,6,FALSE),"")</f>
        <v>0</v>
      </c>
      <c r="K306" s="1038" t="str">
        <f>_xlfn.IFNA(VLOOKUP($D306,Table26[],3,FALSE),"")</f>
        <v/>
      </c>
      <c r="L306" s="1038" t="str">
        <f>_xlfn.IFNA(VLOOKUP($D306,Table26[],4,FALSE),"")</f>
        <v/>
      </c>
      <c r="M306" s="1038" t="str">
        <f>_xlfn.IFNA(VLOOKUP($D306,Table26[],5,FALSE),"")</f>
        <v/>
      </c>
      <c r="N306" s="1038" t="str">
        <f>_xlfn.IFNA(VLOOKUP($D306,Table26[],6,FALSE),"")</f>
        <v/>
      </c>
      <c r="O306" s="1016"/>
      <c r="P306" s="251"/>
    </row>
    <row r="307" spans="1:16" ht="70.8" customHeight="1" thickBot="1" x14ac:dyDescent="0.3">
      <c r="A307" s="262"/>
      <c r="B307" s="1288"/>
      <c r="C307" s="965">
        <v>283</v>
      </c>
      <c r="D307" s="814">
        <f>_xlfn.IFNA(VLOOKUP(E307,Data!C:I,3,FALSE),"")</f>
        <v>3</v>
      </c>
      <c r="E307" s="1166" t="s">
        <v>221</v>
      </c>
      <c r="F307" s="803" t="str">
        <f>_xlfn.IFNA(IF(VLOOKUP(E307,Languages!$A:$D,1,TRUE)=E307,VLOOKUP(E307,Languages!$A:$D,Summary!$C$7,TRUE),NA()),"")</f>
        <v xml:space="preserve">Poikkeavan toiminnan havaitsemiseksi on luotuja indikaattoreita arvioidaan ja päivitetään säännöllisesti ja määriteltyjen tilanteiden kuten järjestelmämuutosten tai ulkoisten tapahtumien yhteydessä. </v>
      </c>
      <c r="G307" s="1065">
        <v>34</v>
      </c>
      <c r="H307" s="802" t="s">
        <v>3744</v>
      </c>
      <c r="I307" s="802" t="s">
        <v>3645</v>
      </c>
      <c r="J307" s="1062">
        <f>_xlfn.IFNA(VLOOKUP(E307,Data!C:I,6,FALSE),"")</f>
        <v>0</v>
      </c>
      <c r="K307" s="1038" t="str">
        <f>_xlfn.IFNA(VLOOKUP($D307,Table26[],3,FALSE),"")</f>
        <v/>
      </c>
      <c r="L307" s="1038" t="str">
        <f>_xlfn.IFNA(VLOOKUP($D307,Table26[],4,FALSE),"")</f>
        <v/>
      </c>
      <c r="M307" s="1038" t="str">
        <f>_xlfn.IFNA(VLOOKUP($D307,Table26[],5,FALSE),"")</f>
        <v/>
      </c>
      <c r="N307" s="1038" t="str">
        <f>_xlfn.IFNA(VLOOKUP($D307,Table26[],6,FALSE),"")</f>
        <v/>
      </c>
      <c r="O307" s="1016"/>
      <c r="P307" s="251"/>
    </row>
    <row r="308" spans="1:16" ht="70.8" customHeight="1" thickBot="1" x14ac:dyDescent="0.3">
      <c r="A308" s="262"/>
      <c r="B308" s="1288"/>
      <c r="C308" s="965">
        <v>284</v>
      </c>
      <c r="D308" s="814">
        <f>_xlfn.IFNA(VLOOKUP(E308,Data!C:I,3,FALSE),"")</f>
        <v>2</v>
      </c>
      <c r="E308" s="1166" t="s">
        <v>223</v>
      </c>
      <c r="F308" s="803" t="str">
        <f>_xlfn.IFNA(IF(VLOOKUP(E308,Languages!$A:$D,1,TRUE)=E308,VLOOKUP(E308,Languages!$A:$D,Summary!$C$7,TRUE),NA()),"")</f>
        <v>Toiminnon kyberturvallisuuden tilannekuvan viestimiseksi on määritetty menetelmät, joita päivitetään säännöllisesti.</v>
      </c>
      <c r="G308" s="1064" t="s">
        <v>1627</v>
      </c>
      <c r="H308" s="802"/>
      <c r="I308" s="802" t="s">
        <v>1627</v>
      </c>
      <c r="J308" s="1062">
        <f>_xlfn.IFNA(VLOOKUP(E308,Data!C:I,6,FALSE),"")</f>
        <v>0</v>
      </c>
      <c r="K308" s="1038" t="str">
        <f>_xlfn.IFNA(VLOOKUP($D308,Table26[],3,FALSE),"")</f>
        <v/>
      </c>
      <c r="L308" s="1038" t="str">
        <f>_xlfn.IFNA(VLOOKUP($D308,Table26[],4,FALSE),"")</f>
        <v/>
      </c>
      <c r="M308" s="1038" t="str">
        <f>_xlfn.IFNA(VLOOKUP($D308,Table26[],5,FALSE),"")</f>
        <v/>
      </c>
      <c r="N308" s="1038" t="str">
        <f>_xlfn.IFNA(VLOOKUP($D308,Table26[],6,FALSE),"")</f>
        <v/>
      </c>
      <c r="O308" s="1016"/>
      <c r="P308" s="251"/>
    </row>
    <row r="309" spans="1:16" ht="70.8" customHeight="1" thickBot="1" x14ac:dyDescent="0.3">
      <c r="A309" s="262"/>
      <c r="B309" s="1288"/>
      <c r="C309" s="965">
        <v>285</v>
      </c>
      <c r="D309" s="814">
        <f>_xlfn.IFNA(VLOOKUP(E309,Data!C:I,3,FALSE),"")</f>
        <v>2</v>
      </c>
      <c r="E309" s="1166" t="s">
        <v>224</v>
      </c>
      <c r="F309" s="803" t="str">
        <f>_xlfn.IFNA(IF(VLOOKUP(E309,Languages!$A:$D,1,TRUE)=E309,VLOOKUP(E309,Languages!$A:$D,Summary!$C$7,TRUE),NA()),"")</f>
        <v>Valvontatieto kootaan yhteen toiminnon operatiivisen tilannekuvan muodostamiseksi.</v>
      </c>
      <c r="G309" s="1065">
        <v>35</v>
      </c>
      <c r="H309" s="802" t="s">
        <v>3745</v>
      </c>
      <c r="I309" s="802" t="s">
        <v>3646</v>
      </c>
      <c r="J309" s="1062">
        <f>_xlfn.IFNA(VLOOKUP(E309,Data!C:I,6,FALSE),"")</f>
        <v>0</v>
      </c>
      <c r="K309" s="1038" t="str">
        <f>_xlfn.IFNA(VLOOKUP($D309,Table26[],3,FALSE),"")</f>
        <v/>
      </c>
      <c r="L309" s="1038" t="str">
        <f>_xlfn.IFNA(VLOOKUP($D309,Table26[],4,FALSE),"")</f>
        <v/>
      </c>
      <c r="M309" s="1038" t="str">
        <f>_xlfn.IFNA(VLOOKUP($D309,Table26[],5,FALSE),"")</f>
        <v/>
      </c>
      <c r="N309" s="1038" t="str">
        <f>_xlfn.IFNA(VLOOKUP($D309,Table26[],6,FALSE),"")</f>
        <v/>
      </c>
      <c r="O309" s="1016"/>
      <c r="P309" s="251"/>
    </row>
    <row r="310" spans="1:16" ht="70.8" customHeight="1" thickBot="1" x14ac:dyDescent="0.3">
      <c r="A310" s="262"/>
      <c r="B310" s="1288"/>
      <c r="C310" s="965">
        <v>286</v>
      </c>
      <c r="D310" s="814">
        <f>_xlfn.IFNA(VLOOKUP(E310,Data!C:I,3,FALSE),"")</f>
        <v>2</v>
      </c>
      <c r="E310" s="1166" t="s">
        <v>225</v>
      </c>
      <c r="F310" s="803" t="str">
        <f>_xlfn.IFNA(IF(VLOOKUP(E310,Languages!$A:$D,1,TRUE)=E310,VLOOKUP(E310,Languages!$A:$D,Summary!$C$7,TRUE),NA()),"")</f>
        <v>Tilannekuvan rikastamiseksi on saatavilla soveltuvaa tietoa eri puolilta organisaatiota.</v>
      </c>
      <c r="G310" s="1065">
        <v>36</v>
      </c>
      <c r="H310" s="802" t="s">
        <v>3746</v>
      </c>
      <c r="I310" s="802" t="s">
        <v>3647</v>
      </c>
      <c r="J310" s="1062">
        <f>_xlfn.IFNA(VLOOKUP(E310,Data!C:I,6,FALSE),"")</f>
        <v>0</v>
      </c>
      <c r="K310" s="1038" t="str">
        <f>_xlfn.IFNA(VLOOKUP($D310,Table26[],3,FALSE),"")</f>
        <v/>
      </c>
      <c r="L310" s="1038" t="str">
        <f>_xlfn.IFNA(VLOOKUP($D310,Table26[],4,FALSE),"")</f>
        <v/>
      </c>
      <c r="M310" s="1038" t="str">
        <f>_xlfn.IFNA(VLOOKUP($D310,Table26[],5,FALSE),"")</f>
        <v/>
      </c>
      <c r="N310" s="1038" t="str">
        <f>_xlfn.IFNA(VLOOKUP($D310,Table26[],6,FALSE),"")</f>
        <v/>
      </c>
      <c r="O310" s="1016"/>
      <c r="P310" s="251"/>
    </row>
    <row r="311" spans="1:16" ht="70.8" customHeight="1" thickBot="1" x14ac:dyDescent="0.3">
      <c r="A311" s="262"/>
      <c r="B311" s="1288"/>
      <c r="C311" s="965">
        <v>287</v>
      </c>
      <c r="D311" s="814">
        <f>_xlfn.IFNA(VLOOKUP(E311,Data!C:I,3,FALSE),"")</f>
        <v>3</v>
      </c>
      <c r="E311" s="1166" t="s">
        <v>226</v>
      </c>
      <c r="F311" s="803" t="str">
        <f>_xlfn.IFNA(IF(VLOOKUP(E311,Languages!$A:$D,1,TRUE)=E311,VLOOKUP(E311,Languages!$A:$D,Summary!$C$7,TRUE),NA()),"")</f>
        <v>Tilannekuvan raportoinnista on määritetty vaatimuksia, joihin kuuluu oikea-aikaisen kyberturvallisuustiedon jakaminen organisaation määrittelemille sidosryhmille.</v>
      </c>
      <c r="G311" s="1064" t="s">
        <v>1627</v>
      </c>
      <c r="H311" s="802"/>
      <c r="I311" s="802" t="s">
        <v>1627</v>
      </c>
      <c r="J311" s="1062">
        <f>_xlfn.IFNA(VLOOKUP(E311,Data!C:I,6,FALSE),"")</f>
        <v>0</v>
      </c>
      <c r="K311" s="1038" t="str">
        <f>_xlfn.IFNA(VLOOKUP($D311,Table26[],3,FALSE),"")</f>
        <v/>
      </c>
      <c r="L311" s="1038" t="str">
        <f>_xlfn.IFNA(VLOOKUP($D311,Table26[],4,FALSE),"")</f>
        <v/>
      </c>
      <c r="M311" s="1038" t="str">
        <f>_xlfn.IFNA(VLOOKUP($D311,Table26[],5,FALSE),"")</f>
        <v/>
      </c>
      <c r="N311" s="1038" t="str">
        <f>_xlfn.IFNA(VLOOKUP($D311,Table26[],6,FALSE),"")</f>
        <v/>
      </c>
      <c r="O311" s="1016"/>
      <c r="P311" s="251"/>
    </row>
    <row r="312" spans="1:16" ht="70.8" customHeight="1" thickBot="1" x14ac:dyDescent="0.3">
      <c r="A312" s="262"/>
      <c r="B312" s="1288"/>
      <c r="C312" s="965">
        <v>288</v>
      </c>
      <c r="D312" s="814">
        <f>_xlfn.IFNA(VLOOKUP(E312,Data!C:I,3,FALSE),"")</f>
        <v>3</v>
      </c>
      <c r="E312" s="1166" t="s">
        <v>227</v>
      </c>
      <c r="F312" s="803" t="str">
        <f>_xlfn.IFNA(IF(VLOOKUP(E312,Languages!$A:$D,1,TRUE)=E312,VLOOKUP(E312,Languages!$A:$D,Summary!$C$7,TRUE),NA()),"")</f>
        <v>Tilannekuvan rikastamiseksi kerätään soveltuvaa tietoa organisaation ulkopuolelta. Lisäksi tätä tietoa jaetaan organisaation määrittelemille sisäisille sidosryhmille.</v>
      </c>
      <c r="G312" s="1065">
        <v>36</v>
      </c>
      <c r="H312" s="802" t="s">
        <v>3746</v>
      </c>
      <c r="I312" s="802" t="s">
        <v>3647</v>
      </c>
      <c r="J312" s="1062">
        <f>_xlfn.IFNA(VLOOKUP(E312,Data!C:I,6,FALSE),"")</f>
        <v>0</v>
      </c>
      <c r="K312" s="1038" t="str">
        <f>_xlfn.IFNA(VLOOKUP($D312,Table26[],3,FALSE),"")</f>
        <v/>
      </c>
      <c r="L312" s="1038" t="str">
        <f>_xlfn.IFNA(VLOOKUP($D312,Table26[],4,FALSE),"")</f>
        <v/>
      </c>
      <c r="M312" s="1038" t="str">
        <f>_xlfn.IFNA(VLOOKUP($D312,Table26[],5,FALSE),"")</f>
        <v/>
      </c>
      <c r="N312" s="1038" t="str">
        <f>_xlfn.IFNA(VLOOKUP($D312,Table26[],6,FALSE),"")</f>
        <v/>
      </c>
      <c r="O312" s="1016"/>
      <c r="P312" s="251"/>
    </row>
    <row r="313" spans="1:16" ht="70.8" customHeight="1" thickBot="1" x14ac:dyDescent="0.3">
      <c r="A313" s="262"/>
      <c r="B313" s="1288"/>
      <c r="C313" s="965">
        <v>289</v>
      </c>
      <c r="D313" s="814">
        <f>_xlfn.IFNA(VLOOKUP(E313,Data!C:I,3,FALSE),"")</f>
        <v>3</v>
      </c>
      <c r="E313" s="1166" t="s">
        <v>228</v>
      </c>
      <c r="F313" s="803" t="str">
        <f>_xlfn.IFNA(IF(VLOOKUP(E313,Languages!$A:$D,1,TRUE)=E313,VLOOKUP(E313,Languages!$A:$D,Summary!$C$7,TRUE),NA()),"")</f>
        <v>Kyvykkyys kerätä, ryhmitellä, vertailla ja analysoida valvonnalla tuottua tietoa sekä muodostaa liki reaaliaikaista tilannekuvaa toinnon kyberturvallisuuden tilasta.  Kyvykkyyttä myös ylläpidetään.</v>
      </c>
      <c r="G313" s="1064" t="s">
        <v>3690</v>
      </c>
      <c r="H313" s="802" t="s">
        <v>3861</v>
      </c>
      <c r="I313" s="802" t="s">
        <v>3648</v>
      </c>
      <c r="J313" s="1062">
        <f>_xlfn.IFNA(VLOOKUP(E313,Data!C:I,6,FALSE),"")</f>
        <v>0</v>
      </c>
      <c r="K313" s="1038" t="str">
        <f>_xlfn.IFNA(VLOOKUP($D313,Table26[],3,FALSE),"")</f>
        <v/>
      </c>
      <c r="L313" s="1038" t="str">
        <f>_xlfn.IFNA(VLOOKUP($D313,Table26[],4,FALSE),"")</f>
        <v/>
      </c>
      <c r="M313" s="1038" t="str">
        <f>_xlfn.IFNA(VLOOKUP($D313,Table26[],5,FALSE),"")</f>
        <v/>
      </c>
      <c r="N313" s="1038" t="str">
        <f>_xlfn.IFNA(VLOOKUP($D313,Table26[],6,FALSE),"")</f>
        <v/>
      </c>
      <c r="O313" s="1016"/>
      <c r="P313" s="251"/>
    </row>
    <row r="314" spans="1:16" ht="70.8" customHeight="1" thickBot="1" x14ac:dyDescent="0.3">
      <c r="A314" s="262"/>
      <c r="B314" s="1288"/>
      <c r="C314" s="965">
        <v>290</v>
      </c>
      <c r="D314" s="814">
        <f>_xlfn.IFNA(VLOOKUP(E314,Data!C:I,3,FALSE),"")</f>
        <v>3</v>
      </c>
      <c r="E314" s="1166" t="s">
        <v>229</v>
      </c>
      <c r="F314" s="803" t="str">
        <f>_xlfn.IFNA(IF(VLOOKUP(E314,Languages!$A:$D,1,TRUE)=E314,VLOOKUP(E314,Languages!$A:$D,Summary!$C$7,TRUE),NA()),"")</f>
        <v>Toiminnassa noudatetaan ennalta määriteltyjä, dokumentoituja toimintatiloja, jotka otetaan käyttöön toiminnon kyberurvallisuustilanteen mukaisesti tai muiden osa-alueiden toimintojen käynnistämänä.</v>
      </c>
      <c r="G314" s="1064" t="s">
        <v>1627</v>
      </c>
      <c r="H314" s="802"/>
      <c r="I314" s="802" t="s">
        <v>1627</v>
      </c>
      <c r="J314" s="1062">
        <f>_xlfn.IFNA(VLOOKUP(E314,Data!C:I,6,FALSE),"")</f>
        <v>0</v>
      </c>
      <c r="K314" s="1038" t="str">
        <f>_xlfn.IFNA(VLOOKUP($D314,Table26[],3,FALSE),"")</f>
        <v/>
      </c>
      <c r="L314" s="1038" t="str">
        <f>_xlfn.IFNA(VLOOKUP($D314,Table26[],4,FALSE),"")</f>
        <v/>
      </c>
      <c r="M314" s="1038" t="str">
        <f>_xlfn.IFNA(VLOOKUP($D314,Table26[],5,FALSE),"")</f>
        <v/>
      </c>
      <c r="N314" s="1038" t="str">
        <f>_xlfn.IFNA(VLOOKUP($D314,Table26[],6,FALSE),"")</f>
        <v/>
      </c>
      <c r="O314" s="1016"/>
      <c r="P314" s="251"/>
    </row>
    <row r="315" spans="1:16" ht="70.8" customHeight="1" thickBot="1" x14ac:dyDescent="0.3">
      <c r="A315" s="262"/>
      <c r="B315" s="1288"/>
      <c r="C315" s="965">
        <v>291</v>
      </c>
      <c r="D315" s="814">
        <f>_xlfn.IFNA(VLOOKUP(E315,Data!C:I,3,FALSE),"")</f>
        <v>2</v>
      </c>
      <c r="E315" s="1166" t="s">
        <v>231</v>
      </c>
      <c r="F315" s="803" t="str">
        <f>_xlfn.IFNA(IF(VLOOKUP(E315,Languages!$A:$D,1,TRUE)=E315,VLOOKUP(E315,Languages!$A:$D,Summary!$C$7,TRUE),NA()),"")</f>
        <v>SITUATION-osion toimintaa varten on määritetty dokumentoidut toimintatavat, joita noudatetaan ja päivitetään säännöllisesti.</v>
      </c>
      <c r="G315" s="1064" t="s">
        <v>1627</v>
      </c>
      <c r="H315" s="802"/>
      <c r="I315" s="802" t="s">
        <v>1627</v>
      </c>
      <c r="J315" s="1062">
        <f>_xlfn.IFNA(VLOOKUP(E315,Data!C:I,6,FALSE),"")</f>
        <v>0</v>
      </c>
      <c r="K315" s="1038" t="str">
        <f>_xlfn.IFNA(VLOOKUP($D315,Table26[],3,FALSE),"")</f>
        <v/>
      </c>
      <c r="L315" s="1038" t="str">
        <f>_xlfn.IFNA(VLOOKUP($D315,Table26[],4,FALSE),"")</f>
        <v/>
      </c>
      <c r="M315" s="1038" t="str">
        <f>_xlfn.IFNA(VLOOKUP($D315,Table26[],5,FALSE),"")</f>
        <v/>
      </c>
      <c r="N315" s="1038" t="str">
        <f>_xlfn.IFNA(VLOOKUP($D315,Table26[],6,FALSE),"")</f>
        <v/>
      </c>
      <c r="O315" s="1016"/>
      <c r="P315" s="251"/>
    </row>
    <row r="316" spans="1:16" ht="70.8" customHeight="1" thickBot="1" x14ac:dyDescent="0.3">
      <c r="A316" s="262"/>
      <c r="B316" s="1288"/>
      <c r="C316" s="965">
        <v>292</v>
      </c>
      <c r="D316" s="814">
        <f>_xlfn.IFNA(VLOOKUP(E316,Data!C:I,3,FALSE),"")</f>
        <v>2</v>
      </c>
      <c r="E316" s="1166" t="s">
        <v>232</v>
      </c>
      <c r="F316" s="803" t="str">
        <f>_xlfn.IFNA(IF(VLOOKUP(E316,Languages!$A:$D,1,TRUE)=E316,VLOOKUP(E316,Languages!$A:$D,Summary!$C$7,TRUE),NA()),"")</f>
        <v>SITUATION-osion toimintaa varten on tarjolla riittävät resurssit (henkilöstö, rahoitus ja työkalut).</v>
      </c>
      <c r="G316" s="1064" t="s">
        <v>1627</v>
      </c>
      <c r="H316" s="802"/>
      <c r="I316" s="802" t="s">
        <v>1627</v>
      </c>
      <c r="J316" s="1062">
        <f>_xlfn.IFNA(VLOOKUP(E316,Data!C:I,6,FALSE),"")</f>
        <v>0</v>
      </c>
      <c r="K316" s="1038" t="str">
        <f>_xlfn.IFNA(VLOOKUP($D316,Table26[],3,FALSE),"")</f>
        <v/>
      </c>
      <c r="L316" s="1038" t="str">
        <f>_xlfn.IFNA(VLOOKUP($D316,Table26[],4,FALSE),"")</f>
        <v/>
      </c>
      <c r="M316" s="1038" t="str">
        <f>_xlfn.IFNA(VLOOKUP($D316,Table26[],5,FALSE),"")</f>
        <v/>
      </c>
      <c r="N316" s="1038" t="str">
        <f>_xlfn.IFNA(VLOOKUP($D316,Table26[],6,FALSE),"")</f>
        <v/>
      </c>
      <c r="O316" s="1016"/>
      <c r="P316" s="251"/>
    </row>
    <row r="317" spans="1:16" ht="70.8" customHeight="1" thickBot="1" x14ac:dyDescent="0.3">
      <c r="A317" s="262"/>
      <c r="B317" s="1288"/>
      <c r="C317" s="965">
        <v>293</v>
      </c>
      <c r="D317" s="814">
        <f>_xlfn.IFNA(VLOOKUP(E317,Data!C:I,3,FALSE),"")</f>
        <v>3</v>
      </c>
      <c r="E317" s="1166" t="s">
        <v>233</v>
      </c>
      <c r="F317" s="803" t="str">
        <f>_xlfn.IFNA(IF(VLOOKUP(E317,Languages!$A:$D,1,TRUE)=E317,VLOOKUP(E317,Languages!$A:$D,Summary!$C$7,TRUE),NA()),"")</f>
        <v>SITUATION-osion toimintaa ohjataan vaatimuksilla, jotka on asetettu organisaation johtotason politiikassa (tai vastaavassa ohjeistuksessa).</v>
      </c>
      <c r="G317" s="1064" t="s">
        <v>1627</v>
      </c>
      <c r="H317" s="802"/>
      <c r="I317" s="802" t="s">
        <v>1627</v>
      </c>
      <c r="J317" s="1062">
        <f>_xlfn.IFNA(VLOOKUP(E317,Data!C:I,6,FALSE),"")</f>
        <v>0</v>
      </c>
      <c r="K317" s="1038" t="str">
        <f>_xlfn.IFNA(VLOOKUP($D317,Table26[],3,FALSE),"")</f>
        <v/>
      </c>
      <c r="L317" s="1038" t="str">
        <f>_xlfn.IFNA(VLOOKUP($D317,Table26[],4,FALSE),"")</f>
        <v/>
      </c>
      <c r="M317" s="1038" t="str">
        <f>_xlfn.IFNA(VLOOKUP($D317,Table26[],5,FALSE),"")</f>
        <v/>
      </c>
      <c r="N317" s="1038" t="str">
        <f>_xlfn.IFNA(VLOOKUP($D317,Table26[],6,FALSE),"")</f>
        <v/>
      </c>
      <c r="O317" s="1016"/>
      <c r="P317" s="251"/>
    </row>
    <row r="318" spans="1:16" ht="70.8" customHeight="1" thickBot="1" x14ac:dyDescent="0.3">
      <c r="A318" s="262"/>
      <c r="B318" s="1288"/>
      <c r="C318" s="965">
        <v>294</v>
      </c>
      <c r="D318" s="814">
        <f>_xlfn.IFNA(VLOOKUP(E318,Data!C:I,3,FALSE),"")</f>
        <v>3</v>
      </c>
      <c r="E318" s="1166" t="s">
        <v>234</v>
      </c>
      <c r="F318" s="803" t="str">
        <f>_xlfn.IFNA(IF(VLOOKUP(E318,Languages!$A:$D,1,TRUE)=E318,VLOOKUP(E318,Languages!$A:$D,Summary!$C$7,TRUE),NA()),"")</f>
        <v>SITUATION-osion toiminnan suorittamiseen tarvittavat vastuut, tilivelvollisuudet ja valtuutukset on jalkautettu soveltuville työntekijöille.</v>
      </c>
      <c r="G318" s="1064" t="s">
        <v>1627</v>
      </c>
      <c r="H318" s="802"/>
      <c r="I318" s="802" t="s">
        <v>1627</v>
      </c>
      <c r="J318" s="1062">
        <f>_xlfn.IFNA(VLOOKUP(E318,Data!C:I,6,FALSE),"")</f>
        <v>0</v>
      </c>
      <c r="K318" s="1038" t="str">
        <f>_xlfn.IFNA(VLOOKUP($D318,Table26[],3,FALSE),"")</f>
        <v/>
      </c>
      <c r="L318" s="1038" t="str">
        <f>_xlfn.IFNA(VLOOKUP($D318,Table26[],4,FALSE),"")</f>
        <v/>
      </c>
      <c r="M318" s="1038" t="str">
        <f>_xlfn.IFNA(VLOOKUP($D318,Table26[],5,FALSE),"")</f>
        <v/>
      </c>
      <c r="N318" s="1038" t="str">
        <f>_xlfn.IFNA(VLOOKUP($D318,Table26[],6,FALSE),"")</f>
        <v/>
      </c>
      <c r="O318" s="1016"/>
      <c r="P318" s="251"/>
    </row>
    <row r="319" spans="1:16" ht="70.8" customHeight="1" thickBot="1" x14ac:dyDescent="0.3">
      <c r="A319" s="262"/>
      <c r="B319" s="1288"/>
      <c r="C319" s="965">
        <v>295</v>
      </c>
      <c r="D319" s="814">
        <f>_xlfn.IFNA(VLOOKUP(E319,Data!C:I,3,FALSE),"")</f>
        <v>3</v>
      </c>
      <c r="E319" s="1166" t="s">
        <v>235</v>
      </c>
      <c r="F319" s="803" t="str">
        <f>_xlfn.IFNA(IF(VLOOKUP(E319,Languages!$A:$D,1,TRUE)=E319,VLOOKUP(E319,Languages!$A:$D,Summary!$C$7,TRUE),NA()),"")</f>
        <v>SITUATION-osion toimintaa suorittavilla työntekijöillä on riittävät tiedot ja taidot tehtäviensä suorittamiseen.</v>
      </c>
      <c r="G319" s="1064" t="s">
        <v>1627</v>
      </c>
      <c r="H319" s="802"/>
      <c r="I319" s="802" t="s">
        <v>1627</v>
      </c>
      <c r="J319" s="1062">
        <f>_xlfn.IFNA(VLOOKUP(E319,Data!C:I,6,FALSE),"")</f>
        <v>0</v>
      </c>
      <c r="K319" s="1038" t="str">
        <f>_xlfn.IFNA(VLOOKUP($D319,Table26[],3,FALSE),"")</f>
        <v/>
      </c>
      <c r="L319" s="1038" t="str">
        <f>_xlfn.IFNA(VLOOKUP($D319,Table26[],4,FALSE),"")</f>
        <v/>
      </c>
      <c r="M319" s="1038" t="str">
        <f>_xlfn.IFNA(VLOOKUP($D319,Table26[],5,FALSE),"")</f>
        <v/>
      </c>
      <c r="N319" s="1038" t="str">
        <f>_xlfn.IFNA(VLOOKUP($D319,Table26[],6,FALSE),"")</f>
        <v/>
      </c>
      <c r="O319" s="1016"/>
      <c r="P319" s="251"/>
    </row>
    <row r="320" spans="1:16" ht="70.8" customHeight="1" thickBot="1" x14ac:dyDescent="0.3">
      <c r="A320" s="262"/>
      <c r="B320" s="1288"/>
      <c r="C320" s="965">
        <v>296</v>
      </c>
      <c r="D320" s="814">
        <f>_xlfn.IFNA(VLOOKUP(E320,Data!C:I,3,FALSE),"")</f>
        <v>3</v>
      </c>
      <c r="E320" s="1166" t="s">
        <v>236</v>
      </c>
      <c r="F320" s="803" t="str">
        <f>_xlfn.IFNA(IF(VLOOKUP(E320,Languages!$A:$D,1,TRUE)=E320,VLOOKUP(E320,Languages!$A:$D,Summary!$C$7,TRUE),NA()),"")</f>
        <v>SITUATION-osion toiminnan vaikuttavuutta arvioidaan ja seurataan.</v>
      </c>
      <c r="G320" s="1064" t="s">
        <v>1627</v>
      </c>
      <c r="H320" s="802"/>
      <c r="I320" s="802" t="s">
        <v>1627</v>
      </c>
      <c r="J320" s="1062">
        <f>_xlfn.IFNA(VLOOKUP(E320,Data!C:I,6,FALSE),"")</f>
        <v>0</v>
      </c>
      <c r="K320" s="1038" t="str">
        <f>_xlfn.IFNA(VLOOKUP($D320,Table26[],3,FALSE),"")</f>
        <v/>
      </c>
      <c r="L320" s="1038" t="str">
        <f>_xlfn.IFNA(VLOOKUP($D320,Table26[],4,FALSE),"")</f>
        <v/>
      </c>
      <c r="M320" s="1038" t="str">
        <f>_xlfn.IFNA(VLOOKUP($D320,Table26[],5,FALSE),"")</f>
        <v/>
      </c>
      <c r="N320" s="1038" t="str">
        <f>_xlfn.IFNA(VLOOKUP($D320,Table26[],6,FALSE),"")</f>
        <v/>
      </c>
      <c r="O320" s="1016"/>
      <c r="P320" s="251"/>
    </row>
    <row r="321" spans="1:16" ht="70.8" customHeight="1" thickBot="1" x14ac:dyDescent="0.3">
      <c r="A321" s="262"/>
      <c r="B321" s="1288"/>
      <c r="C321" s="965">
        <v>297</v>
      </c>
      <c r="D321" s="814">
        <f>_xlfn.IFNA(VLOOKUP(E321,Data!C:I,3,FALSE),"")</f>
        <v>1</v>
      </c>
      <c r="E321" s="1166" t="s">
        <v>2542</v>
      </c>
      <c r="F321" s="803" t="str">
        <f>_xlfn.IFNA(IF(VLOOKUP(E321,Languages!$A:$D,1,TRUE)=E321,VLOOKUP(E321,Languages!$A:$D,Summary!$C$7,TRUE),NA()),"")</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G321" s="1065">
        <v>48</v>
      </c>
      <c r="H321" s="802" t="s">
        <v>3723</v>
      </c>
      <c r="I321" s="802" t="s">
        <v>3649</v>
      </c>
      <c r="J321" s="1062">
        <f>_xlfn.IFNA(VLOOKUP(E321,Data!C:I,6,FALSE),"")</f>
        <v>0</v>
      </c>
      <c r="K321" s="1038" t="str">
        <f>_xlfn.IFNA(VLOOKUP($D321,Table26[],3,FALSE),"")</f>
        <v/>
      </c>
      <c r="L321" s="1038" t="str">
        <f>_xlfn.IFNA(VLOOKUP($D321,Table26[],4,FALSE),"")</f>
        <v/>
      </c>
      <c r="M321" s="1038" t="str">
        <f>_xlfn.IFNA(VLOOKUP($D321,Table26[],5,FALSE),"")</f>
        <v/>
      </c>
      <c r="N321" s="1038" t="str">
        <f>_xlfn.IFNA(VLOOKUP($D321,Table26[],6,FALSE),"")</f>
        <v/>
      </c>
      <c r="O321" s="1016"/>
      <c r="P321" s="251"/>
    </row>
    <row r="322" spans="1:16" ht="70.8" customHeight="1" thickBot="1" x14ac:dyDescent="0.3">
      <c r="A322" s="262"/>
      <c r="B322" s="1288"/>
      <c r="C322" s="965">
        <v>298</v>
      </c>
      <c r="D322" s="814">
        <f>_xlfn.IFNA(VLOOKUP(E322,Data!C:I,3,FALSE),"")</f>
        <v>1</v>
      </c>
      <c r="E322" s="1166" t="s">
        <v>2543</v>
      </c>
      <c r="F322" s="803" t="str">
        <f>_xlfn.IFNA(IF(VLOOKUP(E322,Languages!$A:$D,1,TRUE)=E322,VLOOKUP(E322,Languages!$A:$D,Summary!$C$7,TRUE),NA()),"")</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G322" s="1065">
        <v>48</v>
      </c>
      <c r="H322" s="802" t="s">
        <v>3723</v>
      </c>
      <c r="I322" s="802" t="s">
        <v>3649</v>
      </c>
      <c r="J322" s="1062">
        <f>_xlfn.IFNA(VLOOKUP(E322,Data!C:I,6,FALSE),"")</f>
        <v>0</v>
      </c>
      <c r="K322" s="1038" t="str">
        <f>_xlfn.IFNA(VLOOKUP($D322,Table26[],3,FALSE),"")</f>
        <v/>
      </c>
      <c r="L322" s="1038" t="str">
        <f>_xlfn.IFNA(VLOOKUP($D322,Table26[],4,FALSE),"")</f>
        <v/>
      </c>
      <c r="M322" s="1038" t="str">
        <f>_xlfn.IFNA(VLOOKUP($D322,Table26[],5,FALSE),"")</f>
        <v/>
      </c>
      <c r="N322" s="1038" t="str">
        <f>_xlfn.IFNA(VLOOKUP($D322,Table26[],6,FALSE),"")</f>
        <v/>
      </c>
      <c r="O322" s="1016"/>
      <c r="P322" s="251"/>
    </row>
    <row r="323" spans="1:16" ht="70.8" customHeight="1" thickBot="1" x14ac:dyDescent="0.3">
      <c r="A323" s="262"/>
      <c r="B323" s="1288"/>
      <c r="C323" s="965">
        <v>299</v>
      </c>
      <c r="D323" s="814">
        <f>_xlfn.IFNA(VLOOKUP(E323,Data!C:I,3,FALSE),"")</f>
        <v>2</v>
      </c>
      <c r="E323" s="1166" t="s">
        <v>2544</v>
      </c>
      <c r="F323" s="803" t="str">
        <f>_xlfn.IFNA(IF(VLOOKUP(E323,Languages!$A:$D,1,TRUE)=E323,VLOOKUP(E323,Languages!$A:$D,Summary!$C$7,TRUE),NA()),"")</f>
        <v>Toimittajista ja muista kumppaneista aiheutuvien riskien tunnistamiseen käytetään määriteltyjä menetelmiä.</v>
      </c>
      <c r="G323" s="1065">
        <v>48</v>
      </c>
      <c r="H323" s="802" t="s">
        <v>3723</v>
      </c>
      <c r="I323" s="802" t="s">
        <v>3649</v>
      </c>
      <c r="J323" s="1062">
        <f>_xlfn.IFNA(VLOOKUP(E323,Data!C:I,6,FALSE),"")</f>
        <v>0</v>
      </c>
      <c r="K323" s="1038" t="str">
        <f>_xlfn.IFNA(VLOOKUP($D323,Table26[],3,FALSE),"")</f>
        <v/>
      </c>
      <c r="L323" s="1038" t="str">
        <f>_xlfn.IFNA(VLOOKUP($D323,Table26[],4,FALSE),"")</f>
        <v/>
      </c>
      <c r="M323" s="1038" t="str">
        <f>_xlfn.IFNA(VLOOKUP($D323,Table26[],5,FALSE),"")</f>
        <v/>
      </c>
      <c r="N323" s="1038" t="str">
        <f>_xlfn.IFNA(VLOOKUP($D323,Table26[],6,FALSE),"")</f>
        <v/>
      </c>
      <c r="O323" s="1016"/>
      <c r="P323" s="251"/>
    </row>
    <row r="324" spans="1:16" ht="70.8" customHeight="1" thickBot="1" x14ac:dyDescent="0.3">
      <c r="A324" s="262"/>
      <c r="B324" s="1288"/>
      <c r="C324" s="965">
        <v>300</v>
      </c>
      <c r="D324" s="814">
        <f>_xlfn.IFNA(VLOOKUP(E324,Data!C:I,3,FALSE),"")</f>
        <v>2</v>
      </c>
      <c r="E324" s="1166" t="s">
        <v>2545</v>
      </c>
      <c r="F324" s="803" t="str">
        <f>_xlfn.IFNA(IF(VLOOKUP(E324,Languages!$A:$D,1,TRUE)=E324,VLOOKUP(E324,Languages!$A:$D,Summary!$C$7,TRUE),NA()),"")</f>
        <v>Kumppaniverkoston toimijat on priorisoitu käyttäen määriteltyjä kriteerejä (esimerkiksi tärkeys toiminnolle, mahdollisen loukkauksen tai häiriötilanteen vaikutus, mahdollisuus neuvotella sopimuksiin asetettavista kyberturvallisuusvaatimuksista).</v>
      </c>
      <c r="G324" s="1065">
        <v>48</v>
      </c>
      <c r="H324" s="802" t="s">
        <v>3723</v>
      </c>
      <c r="I324" s="802" t="s">
        <v>3649</v>
      </c>
      <c r="J324" s="1062">
        <f>_xlfn.IFNA(VLOOKUP(E324,Data!C:I,6,FALSE),"")</f>
        <v>0</v>
      </c>
      <c r="K324" s="1038" t="str">
        <f>_xlfn.IFNA(VLOOKUP($D324,Table26[],3,FALSE),"")</f>
        <v/>
      </c>
      <c r="L324" s="1038" t="str">
        <f>_xlfn.IFNA(VLOOKUP($D324,Table26[],4,FALSE),"")</f>
        <v/>
      </c>
      <c r="M324" s="1038" t="str">
        <f>_xlfn.IFNA(VLOOKUP($D324,Table26[],5,FALSE),"")</f>
        <v/>
      </c>
      <c r="N324" s="1038" t="str">
        <f>_xlfn.IFNA(VLOOKUP($D324,Table26[],6,FALSE),"")</f>
        <v/>
      </c>
      <c r="O324" s="1016"/>
      <c r="P324" s="251"/>
    </row>
    <row r="325" spans="1:16" ht="70.8" customHeight="1" thickBot="1" x14ac:dyDescent="0.3">
      <c r="A325" s="262"/>
      <c r="B325" s="1288"/>
      <c r="C325" s="965">
        <v>301</v>
      </c>
      <c r="D325" s="814">
        <f>_xlfn.IFNA(VLOOKUP(E325,Data!C:I,3,FALSE),"")</f>
        <v>2</v>
      </c>
      <c r="E325" s="1166" t="s">
        <v>2546</v>
      </c>
      <c r="F325" s="803" t="str">
        <f>_xlfn.IFNA(IF(VLOOKUP(E325,Languages!$A:$D,1,TRUE)=E325,VLOOKUP(E325,Languages!$A:$D,Summary!$C$7,TRUE),NA()),"")</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G325" s="1065">
        <v>48</v>
      </c>
      <c r="H325" s="802" t="s">
        <v>3723</v>
      </c>
      <c r="I325" s="802" t="s">
        <v>3649</v>
      </c>
      <c r="J325" s="1062">
        <f>_xlfn.IFNA(VLOOKUP(E325,Data!C:I,6,FALSE),"")</f>
        <v>0</v>
      </c>
      <c r="K325" s="1038" t="str">
        <f>_xlfn.IFNA(VLOOKUP($D325,Table26[],3,FALSE),"")</f>
        <v/>
      </c>
      <c r="L325" s="1038" t="str">
        <f>_xlfn.IFNA(VLOOKUP($D325,Table26[],4,FALSE),"")</f>
        <v/>
      </c>
      <c r="M325" s="1038" t="str">
        <f>_xlfn.IFNA(VLOOKUP($D325,Table26[],5,FALSE),"")</f>
        <v/>
      </c>
      <c r="N325" s="1038" t="str">
        <f>_xlfn.IFNA(VLOOKUP($D325,Table26[],6,FALSE),"")</f>
        <v/>
      </c>
      <c r="O325" s="1016"/>
      <c r="P325" s="251"/>
    </row>
    <row r="326" spans="1:16" ht="70.8" customHeight="1" thickBot="1" x14ac:dyDescent="0.3">
      <c r="A326" s="262"/>
      <c r="B326" s="1288"/>
      <c r="C326" s="965">
        <v>302</v>
      </c>
      <c r="D326" s="814">
        <f>_xlfn.IFNA(VLOOKUP(E326,Data!C:I,3,FALSE),"")</f>
        <v>3</v>
      </c>
      <c r="E326" s="1166" t="s">
        <v>2547</v>
      </c>
      <c r="F326" s="803" t="str">
        <f>_xlfn.IFNA(IF(VLOOKUP(E326,Languages!$A:$D,1,TRUE)=E326,VLOOKUP(E326,Languages!$A:$D,Summary!$C$7,TRUE),NA()),"")</f>
        <v>Toimittajien ja muiden kumppaniverkoston toimijoiden priorisointia päivitetään aika ajoin ja määriteltyjen tilanteiden kuten järjestelmämuutosten tai ulkoisten tapahtumien yhteydessä.</v>
      </c>
      <c r="G326" s="1065">
        <v>48</v>
      </c>
      <c r="H326" s="802" t="s">
        <v>3723</v>
      </c>
      <c r="I326" s="802" t="s">
        <v>3649</v>
      </c>
      <c r="J326" s="1062">
        <f>_xlfn.IFNA(VLOOKUP(E326,Data!C:I,6,FALSE),"")</f>
        <v>0</v>
      </c>
      <c r="K326" s="1038" t="str">
        <f>_xlfn.IFNA(VLOOKUP($D326,Table26[],3,FALSE),"")</f>
        <v/>
      </c>
      <c r="L326" s="1038" t="str">
        <f>_xlfn.IFNA(VLOOKUP($D326,Table26[],4,FALSE),"")</f>
        <v/>
      </c>
      <c r="M326" s="1038" t="str">
        <f>_xlfn.IFNA(VLOOKUP($D326,Table26[],5,FALSE),"")</f>
        <v/>
      </c>
      <c r="N326" s="1038" t="str">
        <f>_xlfn.IFNA(VLOOKUP($D326,Table26[],6,FALSE),"")</f>
        <v/>
      </c>
      <c r="O326" s="1016"/>
      <c r="P326" s="251"/>
    </row>
    <row r="327" spans="1:16" ht="70.8" customHeight="1" thickBot="1" x14ac:dyDescent="0.3">
      <c r="A327" s="262"/>
      <c r="B327" s="1288"/>
      <c r="C327" s="965">
        <v>303</v>
      </c>
      <c r="D327" s="814">
        <f>_xlfn.IFNA(VLOOKUP(E327,Data!C:I,3,FALSE),"")</f>
        <v>1</v>
      </c>
      <c r="E327" s="1166" t="s">
        <v>2550</v>
      </c>
      <c r="F327" s="803" t="str">
        <f>_xlfn.IFNA(IF(VLOOKUP(E327,Languages!$A:$D,1,TRUE)=E327,VLOOKUP(E327,Languages!$A:$D,Summary!$C$7,TRUE),NA()),"")</f>
        <v>Toimittajien ja muiden kumppaniverkoston toimijoiden valintaan vaikuttaa arvio niiden kyberturvallisuuskelpoisuuksista. Tasolla 1 tämän ei tarvitse olla systemaattista ja säännöllistä.</v>
      </c>
      <c r="G327" s="1065">
        <v>49</v>
      </c>
      <c r="H327" s="802" t="s">
        <v>3724</v>
      </c>
      <c r="I327" s="802" t="s">
        <v>3650</v>
      </c>
      <c r="J327" s="1062">
        <f>_xlfn.IFNA(VLOOKUP(E327,Data!C:I,6,FALSE),"")</f>
        <v>0</v>
      </c>
      <c r="K327" s="1038" t="str">
        <f>_xlfn.IFNA(VLOOKUP($D327,Table26[],3,FALSE),"")</f>
        <v/>
      </c>
      <c r="L327" s="1038" t="str">
        <f>_xlfn.IFNA(VLOOKUP($D327,Table26[],4,FALSE),"")</f>
        <v/>
      </c>
      <c r="M327" s="1038" t="str">
        <f>_xlfn.IFNA(VLOOKUP($D327,Table26[],5,FALSE),"")</f>
        <v/>
      </c>
      <c r="N327" s="1038" t="str">
        <f>_xlfn.IFNA(VLOOKUP($D327,Table26[],6,FALSE),"")</f>
        <v/>
      </c>
      <c r="O327" s="1016"/>
      <c r="P327" s="251"/>
    </row>
    <row r="328" spans="1:16" ht="70.8" customHeight="1" thickBot="1" x14ac:dyDescent="0.3">
      <c r="A328" s="262"/>
      <c r="B328" s="1288"/>
      <c r="C328" s="965">
        <v>304</v>
      </c>
      <c r="D328" s="814">
        <f>_xlfn.IFNA(VLOOKUP(E328,Data!C:I,3,FALSE),"")</f>
        <v>1</v>
      </c>
      <c r="E328" s="1166" t="s">
        <v>2551</v>
      </c>
      <c r="F328" s="803" t="str">
        <f>_xlfn.IFNA(IF(VLOOKUP(E328,Languages!$A:$D,1,TRUE)=E328,VLOOKUP(E328,Languages!$A:$D,Summary!$C$7,TRUE),NA()),"")</f>
        <v>Tuotteiden ja palveluiden valintaan vaikuttaa arvio niiden kyberkyvykkyyksistä. Tasolla 1 tämän ei tarvitse olla systemaattista ja säännöllistä.</v>
      </c>
      <c r="G328" s="1065">
        <v>50</v>
      </c>
      <c r="H328" s="802" t="s">
        <v>3725</v>
      </c>
      <c r="I328" s="802" t="s">
        <v>3651</v>
      </c>
      <c r="J328" s="1062">
        <f>_xlfn.IFNA(VLOOKUP(E328,Data!C:I,6,FALSE),"")</f>
        <v>0</v>
      </c>
      <c r="K328" s="1038" t="str">
        <f>_xlfn.IFNA(VLOOKUP($D328,Table26[],3,FALSE),"")</f>
        <v/>
      </c>
      <c r="L328" s="1038" t="str">
        <f>_xlfn.IFNA(VLOOKUP($D328,Table26[],4,FALSE),"")</f>
        <v/>
      </c>
      <c r="M328" s="1038" t="str">
        <f>_xlfn.IFNA(VLOOKUP($D328,Table26[],5,FALSE),"")</f>
        <v/>
      </c>
      <c r="N328" s="1038" t="str">
        <f>_xlfn.IFNA(VLOOKUP($D328,Table26[],6,FALSE),"")</f>
        <v/>
      </c>
      <c r="O328" s="1016"/>
      <c r="P328" s="251"/>
    </row>
    <row r="329" spans="1:16" ht="70.8" customHeight="1" thickBot="1" x14ac:dyDescent="0.3">
      <c r="A329" s="262"/>
      <c r="B329" s="1288"/>
      <c r="C329" s="965">
        <v>305</v>
      </c>
      <c r="D329" s="814">
        <f>_xlfn.IFNA(VLOOKUP(E329,Data!C:I,3,FALSE),"")</f>
        <v>2</v>
      </c>
      <c r="E329" s="1166" t="s">
        <v>2552</v>
      </c>
      <c r="F329" s="803" t="str">
        <f>_xlfn.IFNA(IF(VLOOKUP(E329,Languages!$A:$D,1,TRUE)=E329,VLOOKUP(E329,Languages!$A:$D,Summary!$C$7,TRUE),NA()),"")</f>
        <v>Määriteltyjä menetelmiä noudatetaan, kun tunnistetaan kyberturvallisuusvaatimuksia ja toteutetaan niihin liittyviä suojaustoimia, joilla suojaudutaan toimittajista ja kumppaniverkoston toimijoista aiheutuvilta riskeiltä.</v>
      </c>
      <c r="G329" s="1064" t="s">
        <v>3691</v>
      </c>
      <c r="H329" s="802" t="s">
        <v>3866</v>
      </c>
      <c r="I329" s="802" t="s">
        <v>3652</v>
      </c>
      <c r="J329" s="1062">
        <f>_xlfn.IFNA(VLOOKUP(E329,Data!C:I,6,FALSE),"")</f>
        <v>0</v>
      </c>
      <c r="K329" s="1038" t="str">
        <f>_xlfn.IFNA(VLOOKUP($D329,Table26[],3,FALSE),"")</f>
        <v/>
      </c>
      <c r="L329" s="1038" t="str">
        <f>_xlfn.IFNA(VLOOKUP($D329,Table26[],4,FALSE),"")</f>
        <v/>
      </c>
      <c r="M329" s="1038" t="str">
        <f>_xlfn.IFNA(VLOOKUP($D329,Table26[],5,FALSE),"")</f>
        <v/>
      </c>
      <c r="N329" s="1038" t="str">
        <f>_xlfn.IFNA(VLOOKUP($D329,Table26[],6,FALSE),"")</f>
        <v/>
      </c>
      <c r="O329" s="1016"/>
      <c r="P329" s="251"/>
    </row>
    <row r="330" spans="1:16" ht="70.8" customHeight="1" thickBot="1" x14ac:dyDescent="0.3">
      <c r="A330" s="262"/>
      <c r="B330" s="1288"/>
      <c r="C330" s="965">
        <v>306</v>
      </c>
      <c r="D330" s="814">
        <f>_xlfn.IFNA(VLOOKUP(E330,Data!C:I,3,FALSE),"")</f>
        <v>2</v>
      </c>
      <c r="E330" s="1166" t="s">
        <v>2553</v>
      </c>
      <c r="F330" s="803" t="str">
        <f>_xlfn.IFNA(IF(VLOOKUP(E330,Languages!$A:$D,1,TRUE)=E330,VLOOKUP(E330,Languages!$A:$D,Summary!$C$7,TRUE),NA()),"")</f>
        <v>Määriteltyjä menetelmiä noudatetaan, kun arvioidaan ja valitaan toimittajia ja muita kumppaniverkoston toimijoita.</v>
      </c>
      <c r="G330" s="1065">
        <v>49</v>
      </c>
      <c r="H330" s="802" t="s">
        <v>3724</v>
      </c>
      <c r="I330" s="802" t="s">
        <v>3650</v>
      </c>
      <c r="J330" s="1062">
        <f>_xlfn.IFNA(VLOOKUP(E330,Data!C:I,6,FALSE),"")</f>
        <v>0</v>
      </c>
      <c r="K330" s="1038" t="str">
        <f>_xlfn.IFNA(VLOOKUP($D330,Table26[],3,FALSE),"")</f>
        <v/>
      </c>
      <c r="L330" s="1038" t="str">
        <f>_xlfn.IFNA(VLOOKUP($D330,Table26[],4,FALSE),"")</f>
        <v/>
      </c>
      <c r="M330" s="1038" t="str">
        <f>_xlfn.IFNA(VLOOKUP($D330,Table26[],5,FALSE),"")</f>
        <v/>
      </c>
      <c r="N330" s="1038" t="str">
        <f>_xlfn.IFNA(VLOOKUP($D330,Table26[],6,FALSE),"")</f>
        <v/>
      </c>
      <c r="O330" s="1016"/>
      <c r="P330" s="251"/>
    </row>
    <row r="331" spans="1:16" ht="70.8" customHeight="1" thickBot="1" x14ac:dyDescent="0.3">
      <c r="A331" s="262"/>
      <c r="B331" s="1288"/>
      <c r="C331" s="965">
        <v>307</v>
      </c>
      <c r="D331" s="814">
        <f>_xlfn.IFNA(VLOOKUP(E331,Data!C:I,3,FALSE),"")</f>
        <v>2</v>
      </c>
      <c r="E331" s="1166" t="s">
        <v>2554</v>
      </c>
      <c r="F331" s="803" t="str">
        <f>_xlfn.IFNA(IF(VLOOKUP(E331,Languages!$A:$D,1,TRUE)=E331,VLOOKUP(E331,Languages!$A:$D,Summary!$C$7,TRUE),NA()),"")</f>
        <v>Tiukempia suojaustoimia toteutetaan korkean prioriteetin toimittajille ja muille kumppaniverkoston toimijoille.</v>
      </c>
      <c r="G331" s="1065">
        <v>51</v>
      </c>
      <c r="H331" s="802" t="s">
        <v>3726</v>
      </c>
      <c r="I331" s="802" t="s">
        <v>3653</v>
      </c>
      <c r="J331" s="1062">
        <f>_xlfn.IFNA(VLOOKUP(E331,Data!C:I,6,FALSE),"")</f>
        <v>0</v>
      </c>
      <c r="K331" s="1038" t="str">
        <f>_xlfn.IFNA(VLOOKUP($D331,Table26[],3,FALSE),"")</f>
        <v/>
      </c>
      <c r="L331" s="1038" t="str">
        <f>_xlfn.IFNA(VLOOKUP($D331,Table26[],4,FALSE),"")</f>
        <v/>
      </c>
      <c r="M331" s="1038" t="str">
        <f>_xlfn.IFNA(VLOOKUP($D331,Table26[],5,FALSE),"")</f>
        <v/>
      </c>
      <c r="N331" s="1038" t="str">
        <f>_xlfn.IFNA(VLOOKUP($D331,Table26[],6,FALSE),"")</f>
        <v/>
      </c>
      <c r="O331" s="1016"/>
      <c r="P331" s="251"/>
    </row>
    <row r="332" spans="1:16" ht="70.8" customHeight="1" thickBot="1" x14ac:dyDescent="0.3">
      <c r="A332" s="262"/>
      <c r="B332" s="1288"/>
      <c r="C332" s="965">
        <v>308</v>
      </c>
      <c r="D332" s="814">
        <f>_xlfn.IFNA(VLOOKUP(E332,Data!C:I,3,FALSE),"")</f>
        <v>2</v>
      </c>
      <c r="E332" s="1166" t="s">
        <v>2555</v>
      </c>
      <c r="F332" s="803" t="str">
        <f>_xlfn.IFNA(IF(VLOOKUP(E332,Languages!$A:$D,1,TRUE)=E332,VLOOKUP(E332,Languages!$A:$D,Summary!$C$7,TRUE),NA()),"")</f>
        <v>Kyberturvallisuusvaatimukset (esimerkiksi haavoittuvuustiedotus, poikkeamatapausten SLA vaatimukset) ovat osa toimittajien ja muiden kumppaniverkoston toimijoiden kanssa laadittavia sopimuksia.</v>
      </c>
      <c r="G332" s="1065">
        <v>52</v>
      </c>
      <c r="H332" s="802" t="s">
        <v>3727</v>
      </c>
      <c r="I332" s="802" t="s">
        <v>3654</v>
      </c>
      <c r="J332" s="1062">
        <f>_xlfn.IFNA(VLOOKUP(E332,Data!C:I,6,FALSE),"")</f>
        <v>0</v>
      </c>
      <c r="K332" s="1038" t="str">
        <f>_xlfn.IFNA(VLOOKUP($D332,Table26[],3,FALSE),"")</f>
        <v/>
      </c>
      <c r="L332" s="1038" t="str">
        <f>_xlfn.IFNA(VLOOKUP($D332,Table26[],4,FALSE),"")</f>
        <v/>
      </c>
      <c r="M332" s="1038" t="str">
        <f>_xlfn.IFNA(VLOOKUP($D332,Table26[],5,FALSE),"")</f>
        <v/>
      </c>
      <c r="N332" s="1038" t="str">
        <f>_xlfn.IFNA(VLOOKUP($D332,Table26[],6,FALSE),"")</f>
        <v/>
      </c>
      <c r="O332" s="1016"/>
      <c r="P332" s="251"/>
    </row>
    <row r="333" spans="1:16" ht="70.8" customHeight="1" thickBot="1" x14ac:dyDescent="0.3">
      <c r="A333" s="262"/>
      <c r="B333" s="1288"/>
      <c r="C333" s="965">
        <v>309</v>
      </c>
      <c r="D333" s="814">
        <f>_xlfn.IFNA(VLOOKUP(E333,Data!C:I,3,FALSE),"")</f>
        <v>2</v>
      </c>
      <c r="E333" s="1166" t="s">
        <v>2556</v>
      </c>
      <c r="F333" s="803" t="str">
        <f>_xlfn.IFNA(IF(VLOOKUP(E333,Languages!$A:$D,1,TRUE)=E333,VLOOKUP(E333,Languages!$A:$D,Summary!$C$7,TRUE),NA()),"")</f>
        <v>Toimittajat ja muut kumppaniverkoston toimijat osoittavat aika ajoin kykynsä täyttää asetetut kyberturvallisuusvaatimukset.</v>
      </c>
      <c r="G333" s="1065">
        <v>52</v>
      </c>
      <c r="H333" s="802" t="s">
        <v>3727</v>
      </c>
      <c r="I333" s="802" t="s">
        <v>3654</v>
      </c>
      <c r="J333" s="1062">
        <f>_xlfn.IFNA(VLOOKUP(E333,Data!C:I,6,FALSE),"")</f>
        <v>0</v>
      </c>
      <c r="K333" s="1038" t="str">
        <f>_xlfn.IFNA(VLOOKUP($D333,Table26[],3,FALSE),"")</f>
        <v/>
      </c>
      <c r="L333" s="1038" t="str">
        <f>_xlfn.IFNA(VLOOKUP($D333,Table26[],4,FALSE),"")</f>
        <v/>
      </c>
      <c r="M333" s="1038" t="str">
        <f>_xlfn.IFNA(VLOOKUP($D333,Table26[],5,FALSE),"")</f>
        <v/>
      </c>
      <c r="N333" s="1038" t="str">
        <f>_xlfn.IFNA(VLOOKUP($D333,Table26[],6,FALSE),"")</f>
        <v/>
      </c>
      <c r="O333" s="1016"/>
      <c r="P333" s="251"/>
    </row>
    <row r="334" spans="1:16" ht="70.8" customHeight="1" thickBot="1" x14ac:dyDescent="0.3">
      <c r="A334" s="262"/>
      <c r="B334" s="1288"/>
      <c r="C334" s="965">
        <v>310</v>
      </c>
      <c r="D334" s="814">
        <f>_xlfn.IFNA(VLOOKUP(E334,Data!C:I,3,FALSE),"")</f>
        <v>3</v>
      </c>
      <c r="E334" s="1166" t="s">
        <v>2557</v>
      </c>
      <c r="F334" s="803" t="str">
        <f>_xlfn.IFNA(IF(VLOOKUP(E334,Languages!$A:$D,1,TRUE)=E334,VLOOKUP(E334,Languages!$A:$D,Summary!$C$7,TRUE),NA()),"")</f>
        <v>Toimittajille ja muille kumppaniverkoston toimijoille asetetut kyberturvallisuusvaatimukset sisältävät soveltuvin osin vaatimuksia turvallisesta ohjelmisto- ja tuotekehityksestä.</v>
      </c>
      <c r="G334" s="1065">
        <v>52</v>
      </c>
      <c r="H334" s="802" t="s">
        <v>3727</v>
      </c>
      <c r="I334" s="802" t="s">
        <v>3654</v>
      </c>
      <c r="J334" s="1062">
        <f>_xlfn.IFNA(VLOOKUP(E334,Data!C:I,6,FALSE),"")</f>
        <v>0</v>
      </c>
      <c r="K334" s="1038" t="str">
        <f>_xlfn.IFNA(VLOOKUP($D334,Table26[],3,FALSE),"")</f>
        <v/>
      </c>
      <c r="L334" s="1038" t="str">
        <f>_xlfn.IFNA(VLOOKUP($D334,Table26[],4,FALSE),"")</f>
        <v/>
      </c>
      <c r="M334" s="1038" t="str">
        <f>_xlfn.IFNA(VLOOKUP($D334,Table26[],5,FALSE),"")</f>
        <v/>
      </c>
      <c r="N334" s="1038" t="str">
        <f>_xlfn.IFNA(VLOOKUP($D334,Table26[],6,FALSE),"")</f>
        <v/>
      </c>
      <c r="O334" s="1016"/>
      <c r="P334" s="251"/>
    </row>
    <row r="335" spans="1:16" ht="70.8" customHeight="1" thickBot="1" x14ac:dyDescent="0.3">
      <c r="A335" s="262"/>
      <c r="B335" s="1288"/>
      <c r="C335" s="965">
        <v>311</v>
      </c>
      <c r="D335" s="814">
        <f>_xlfn.IFNA(VLOOKUP(E335,Data!C:I,3,FALSE),"")</f>
        <v>3</v>
      </c>
      <c r="E335" s="1166" t="s">
        <v>2558</v>
      </c>
      <c r="F335" s="803" t="str">
        <f>_xlfn.IFNA(IF(VLOOKUP(E335,Languages!$A:$D,1,TRUE)=E335,VLOOKUP(E335,Languages!$A:$D,Summary!$C$7,TRUE),NA()),"")</f>
        <v>Tuotteiden valintakriteereissä on huomioitu asianmukaisesti käyttöiän tai käyttötuen päättymisen ajankohdat.</v>
      </c>
      <c r="G335" s="1065">
        <v>50</v>
      </c>
      <c r="H335" s="802" t="s">
        <v>3725</v>
      </c>
      <c r="I335" s="802" t="s">
        <v>3651</v>
      </c>
      <c r="J335" s="1062">
        <f>_xlfn.IFNA(VLOOKUP(E335,Data!C:I,6,FALSE),"")</f>
        <v>0</v>
      </c>
      <c r="K335" s="1038" t="str">
        <f>_xlfn.IFNA(VLOOKUP($D335,Table26[],3,FALSE),"")</f>
        <v/>
      </c>
      <c r="L335" s="1038" t="str">
        <f>_xlfn.IFNA(VLOOKUP($D335,Table26[],4,FALSE),"")</f>
        <v/>
      </c>
      <c r="M335" s="1038" t="str">
        <f>_xlfn.IFNA(VLOOKUP($D335,Table26[],5,FALSE),"")</f>
        <v/>
      </c>
      <c r="N335" s="1038" t="str">
        <f>_xlfn.IFNA(VLOOKUP($D335,Table26[],6,FALSE),"")</f>
        <v/>
      </c>
      <c r="O335" s="1016"/>
      <c r="P335" s="251"/>
    </row>
    <row r="336" spans="1:16" ht="70.8" customHeight="1" thickBot="1" x14ac:dyDescent="0.3">
      <c r="A336" s="262"/>
      <c r="B336" s="1288"/>
      <c r="C336" s="965">
        <v>312</v>
      </c>
      <c r="D336" s="814">
        <f>_xlfn.IFNA(VLOOKUP(E336,Data!C:I,3,FALSE),"")</f>
        <v>3</v>
      </c>
      <c r="E336" s="1166" t="s">
        <v>2559</v>
      </c>
      <c r="F336" s="803" t="str">
        <f>_xlfn.IFNA(IF(VLOOKUP(E336,Languages!$A:$D,1,TRUE)=E336,VLOOKUP(E336,Languages!$A:$D,Summary!$C$7,TRUE),NA()),"")</f>
        <v>Valintakriteereiden osana on huomioitu asianmukaisesti toimet väärennettyjä tai vaarantuneita ohjelmistoja, laitteita tai palveluita vastaan.</v>
      </c>
      <c r="G336" s="1065">
        <v>50</v>
      </c>
      <c r="H336" s="802" t="s">
        <v>3725</v>
      </c>
      <c r="I336" s="802" t="s">
        <v>3651</v>
      </c>
      <c r="J336" s="1062">
        <f>_xlfn.IFNA(VLOOKUP(E336,Data!C:I,6,FALSE),"")</f>
        <v>0</v>
      </c>
      <c r="K336" s="1038" t="str">
        <f>_xlfn.IFNA(VLOOKUP($D336,Table26[],3,FALSE),"")</f>
        <v/>
      </c>
      <c r="L336" s="1038" t="str">
        <f>_xlfn.IFNA(VLOOKUP($D336,Table26[],4,FALSE),"")</f>
        <v/>
      </c>
      <c r="M336" s="1038" t="str">
        <f>_xlfn.IFNA(VLOOKUP($D336,Table26[],5,FALSE),"")</f>
        <v/>
      </c>
      <c r="N336" s="1038" t="str">
        <f>_xlfn.IFNA(VLOOKUP($D336,Table26[],6,FALSE),"")</f>
        <v/>
      </c>
      <c r="O336" s="1016"/>
      <c r="P336" s="251"/>
    </row>
    <row r="337" spans="1:16" ht="70.8" customHeight="1" thickBot="1" x14ac:dyDescent="0.3">
      <c r="A337" s="262"/>
      <c r="B337" s="1288"/>
      <c r="C337" s="965">
        <v>313</v>
      </c>
      <c r="D337" s="814">
        <f>_xlfn.IFNA(VLOOKUP(E337,Data!C:I,3,FALSE),"")</f>
        <v>3</v>
      </c>
      <c r="E337" s="1166" t="s">
        <v>2560</v>
      </c>
      <c r="F337" s="803" t="str">
        <f>_xlfn.IFNA(IF(VLOOKUP(E337,Languages!$A:$D,1,TRUE)=E337,VLOOKUP(E337,Languages!$A:$D,Summary!$C$7,TRUE),NA()),"")</f>
        <v xml:space="preserve">Korkean prioriteetin  omaisuuserien (laitteiden, ohjelmistojen ja tietovarantojen) valintakriteerit sisältävät ns. materiaaliluettelon (bill of materials) ainakin on keskeisten osien, kuten laitteiston ja ohjemlmistojen osalta. </v>
      </c>
      <c r="G337" s="1065">
        <v>50</v>
      </c>
      <c r="H337" s="802" t="s">
        <v>3725</v>
      </c>
      <c r="I337" s="802" t="s">
        <v>3651</v>
      </c>
      <c r="J337" s="1062">
        <f>_xlfn.IFNA(VLOOKUP(E337,Data!C:I,6,FALSE),"")</f>
        <v>0</v>
      </c>
      <c r="K337" s="1038" t="str">
        <f>_xlfn.IFNA(VLOOKUP($D337,Table26[],3,FALSE),"")</f>
        <v/>
      </c>
      <c r="L337" s="1038" t="str">
        <f>_xlfn.IFNA(VLOOKUP($D337,Table26[],4,FALSE),"")</f>
        <v/>
      </c>
      <c r="M337" s="1038" t="str">
        <f>_xlfn.IFNA(VLOOKUP($D337,Table26[],5,FALSE),"")</f>
        <v/>
      </c>
      <c r="N337" s="1038" t="str">
        <f>_xlfn.IFNA(VLOOKUP($D337,Table26[],6,FALSE),"")</f>
        <v/>
      </c>
      <c r="O337" s="1016"/>
      <c r="P337" s="251"/>
    </row>
    <row r="338" spans="1:16" ht="70.8" customHeight="1" thickBot="1" x14ac:dyDescent="0.3">
      <c r="A338" s="262"/>
      <c r="B338" s="1288"/>
      <c r="C338" s="965">
        <v>314</v>
      </c>
      <c r="D338" s="814">
        <f>_xlfn.IFNA(VLOOKUP(E338,Data!C:I,3,FALSE),"")</f>
        <v>3</v>
      </c>
      <c r="E338" s="1166" t="s">
        <v>2561</v>
      </c>
      <c r="F338" s="803" t="str">
        <f>_xlfn.IFNA(IF(VLOOKUP(E338,Languages!$A:$D,1,TRUE)=E338,VLOOKUP(E338,Languages!$A:$D,Summary!$C$7,TRUE),NA()),"")</f>
        <v>Korkean prioriteetin  omaisuuserien (laitteiden, ohjelmistojen ja tietovarantojen) valintakriteereissä on huomioitu kaikki kolmannen osapuolen hosting ympäristöt  ja lähdekoodi</v>
      </c>
      <c r="G338" s="1065">
        <v>50</v>
      </c>
      <c r="H338" s="802" t="s">
        <v>3725</v>
      </c>
      <c r="I338" s="802" t="s">
        <v>3651</v>
      </c>
      <c r="J338" s="1062">
        <f>_xlfn.IFNA(VLOOKUP(E338,Data!C:I,6,FALSE),"")</f>
        <v>0</v>
      </c>
      <c r="K338" s="1038" t="str">
        <f>_xlfn.IFNA(VLOOKUP($D338,Table26[],3,FALSE),"")</f>
        <v/>
      </c>
      <c r="L338" s="1038" t="str">
        <f>_xlfn.IFNA(VLOOKUP($D338,Table26[],4,FALSE),"")</f>
        <v/>
      </c>
      <c r="M338" s="1038" t="str">
        <f>_xlfn.IFNA(VLOOKUP($D338,Table26[],5,FALSE),"")</f>
        <v/>
      </c>
      <c r="N338" s="1038" t="str">
        <f>_xlfn.IFNA(VLOOKUP($D338,Table26[],6,FALSE),"")</f>
        <v/>
      </c>
      <c r="O338" s="1016"/>
      <c r="P338" s="251"/>
    </row>
    <row r="339" spans="1:16" ht="70.8" customHeight="1" thickBot="1" x14ac:dyDescent="0.3">
      <c r="A339" s="262"/>
      <c r="B339" s="1288"/>
      <c r="C339" s="965">
        <v>315</v>
      </c>
      <c r="D339" s="814">
        <f>_xlfn.IFNA(VLOOKUP(E339,Data!C:I,3,FALSE),"")</f>
        <v>3</v>
      </c>
      <c r="E339" s="1166" t="s">
        <v>2562</v>
      </c>
      <c r="F339" s="803" t="str">
        <f>_xlfn.IFNA(IF(VLOOKUP(E339,Languages!$A:$D,1,TRUE)=E339,VLOOKUP(E339,Languages!$A:$D,Summary!$C$7,TRUE),NA()),"")</f>
        <v>Hankittavien laitteiden, ohjelmistojen ja tietovarantojen hyväksyntätestaukseen kuuluu kyberturvallisuusvaatimusten testaus.</v>
      </c>
      <c r="G339" s="1065">
        <v>50</v>
      </c>
      <c r="H339" s="802" t="s">
        <v>3725</v>
      </c>
      <c r="I339" s="802" t="s">
        <v>3651</v>
      </c>
      <c r="J339" s="1062">
        <f>_xlfn.IFNA(VLOOKUP(E339,Data!C:I,6,FALSE),"")</f>
        <v>0</v>
      </c>
      <c r="K339" s="1038" t="str">
        <f>_xlfn.IFNA(VLOOKUP($D339,Table26[],3,FALSE),"")</f>
        <v/>
      </c>
      <c r="L339" s="1038" t="str">
        <f>_xlfn.IFNA(VLOOKUP($D339,Table26[],4,FALSE),"")</f>
        <v/>
      </c>
      <c r="M339" s="1038" t="str">
        <f>_xlfn.IFNA(VLOOKUP($D339,Table26[],5,FALSE),"")</f>
        <v/>
      </c>
      <c r="N339" s="1038" t="str">
        <f>_xlfn.IFNA(VLOOKUP($D339,Table26[],6,FALSE),"")</f>
        <v/>
      </c>
      <c r="O339" s="1016"/>
      <c r="P339" s="251"/>
    </row>
    <row r="340" spans="1:16" ht="70.8" customHeight="1" thickBot="1" x14ac:dyDescent="0.3">
      <c r="A340" s="262"/>
      <c r="B340" s="1288"/>
      <c r="C340" s="965">
        <v>316</v>
      </c>
      <c r="D340" s="814">
        <f>_xlfn.IFNA(VLOOKUP(E340,Data!C:I,3,FALSE),"")</f>
        <v>2</v>
      </c>
      <c r="E340" s="1166" t="s">
        <v>2565</v>
      </c>
      <c r="F340" s="803" t="str">
        <f>_xlfn.IFNA(IF(VLOOKUP(E340,Languages!$A:$D,1,TRUE)=E340,VLOOKUP(E340,Languages!$A:$D,Summary!$C$7,TRUE),NA()),"")</f>
        <v>THIRD-PARTIES-osion toimintaa varten on määritetty dokumentoidut toimintatavat, joita noudatetaan ja ylläpidetään säännöllisesti.</v>
      </c>
      <c r="G340" s="1064" t="s">
        <v>1627</v>
      </c>
      <c r="H340" s="802"/>
      <c r="I340" s="802" t="s">
        <v>1627</v>
      </c>
      <c r="J340" s="1062">
        <f>_xlfn.IFNA(VLOOKUP(E340,Data!C:I,6,FALSE),"")</f>
        <v>0</v>
      </c>
      <c r="K340" s="1038" t="str">
        <f>_xlfn.IFNA(VLOOKUP($D340,Table26[],3,FALSE),"")</f>
        <v/>
      </c>
      <c r="L340" s="1038" t="str">
        <f>_xlfn.IFNA(VLOOKUP($D340,Table26[],4,FALSE),"")</f>
        <v/>
      </c>
      <c r="M340" s="1038" t="str">
        <f>_xlfn.IFNA(VLOOKUP($D340,Table26[],5,FALSE),"")</f>
        <v/>
      </c>
      <c r="N340" s="1038" t="str">
        <f>_xlfn.IFNA(VLOOKUP($D340,Table26[],6,FALSE),"")</f>
        <v/>
      </c>
      <c r="O340" s="1016"/>
      <c r="P340" s="251"/>
    </row>
    <row r="341" spans="1:16" ht="70.8" customHeight="1" thickBot="1" x14ac:dyDescent="0.3">
      <c r="A341" s="262"/>
      <c r="B341" s="1288"/>
      <c r="C341" s="965">
        <v>317</v>
      </c>
      <c r="D341" s="814">
        <f>_xlfn.IFNA(VLOOKUP(E341,Data!C:I,3,FALSE),"")</f>
        <v>2</v>
      </c>
      <c r="E341" s="1166" t="s">
        <v>2566</v>
      </c>
      <c r="F341" s="803" t="str">
        <f>_xlfn.IFNA(IF(VLOOKUP(E341,Languages!$A:$D,1,TRUE)=E341,VLOOKUP(E341,Languages!$A:$D,Summary!$C$7,TRUE),NA()),"")</f>
        <v>THIRD-PARTIES-osion toimintaa varten on tarjolla riittävät resurssit (henkilöstö, rahoitus ja työkalut).</v>
      </c>
      <c r="G341" s="1064" t="s">
        <v>1627</v>
      </c>
      <c r="H341" s="802"/>
      <c r="I341" s="802" t="s">
        <v>1627</v>
      </c>
      <c r="J341" s="1062">
        <f>_xlfn.IFNA(VLOOKUP(E341,Data!C:I,6,FALSE),"")</f>
        <v>0</v>
      </c>
      <c r="K341" s="1038" t="str">
        <f>_xlfn.IFNA(VLOOKUP($D341,Table26[],3,FALSE),"")</f>
        <v/>
      </c>
      <c r="L341" s="1038" t="str">
        <f>_xlfn.IFNA(VLOOKUP($D341,Table26[],4,FALSE),"")</f>
        <v/>
      </c>
      <c r="M341" s="1038" t="str">
        <f>_xlfn.IFNA(VLOOKUP($D341,Table26[],5,FALSE),"")</f>
        <v/>
      </c>
      <c r="N341" s="1038" t="str">
        <f>_xlfn.IFNA(VLOOKUP($D341,Table26[],6,FALSE),"")</f>
        <v/>
      </c>
      <c r="O341" s="1016"/>
      <c r="P341" s="251"/>
    </row>
    <row r="342" spans="1:16" ht="70.8" customHeight="1" thickBot="1" x14ac:dyDescent="0.3">
      <c r="A342" s="262"/>
      <c r="B342" s="1288"/>
      <c r="C342" s="965">
        <v>318</v>
      </c>
      <c r="D342" s="814">
        <f>_xlfn.IFNA(VLOOKUP(E342,Data!C:I,3,FALSE),"")</f>
        <v>3</v>
      </c>
      <c r="E342" s="1166" t="s">
        <v>2567</v>
      </c>
      <c r="F342" s="803" t="str">
        <f>_xlfn.IFNA(IF(VLOOKUP(E342,Languages!$A:$D,1,TRUE)=E342,VLOOKUP(E342,Languages!$A:$D,Summary!$C$7,TRUE),NA()),"")</f>
        <v>THIRD-PARTIES-osion toimintaa ohjataan vaatimuksilla, jotka on asetettu organisaation johtotason politiikassa (tai vastaavassa ohjeistuksessa).</v>
      </c>
      <c r="G342" s="1064" t="s">
        <v>1627</v>
      </c>
      <c r="H342" s="802"/>
      <c r="I342" s="802" t="s">
        <v>1627</v>
      </c>
      <c r="J342" s="1062">
        <f>_xlfn.IFNA(VLOOKUP(E342,Data!C:I,6,FALSE),"")</f>
        <v>0</v>
      </c>
      <c r="K342" s="1038" t="str">
        <f>_xlfn.IFNA(VLOOKUP($D342,Table26[],3,FALSE),"")</f>
        <v/>
      </c>
      <c r="L342" s="1038" t="str">
        <f>_xlfn.IFNA(VLOOKUP($D342,Table26[],4,FALSE),"")</f>
        <v/>
      </c>
      <c r="M342" s="1038" t="str">
        <f>_xlfn.IFNA(VLOOKUP($D342,Table26[],5,FALSE),"")</f>
        <v/>
      </c>
      <c r="N342" s="1038" t="str">
        <f>_xlfn.IFNA(VLOOKUP($D342,Table26[],6,FALSE),"")</f>
        <v/>
      </c>
      <c r="O342" s="1016"/>
      <c r="P342" s="251"/>
    </row>
    <row r="343" spans="1:16" ht="70.8" customHeight="1" thickBot="1" x14ac:dyDescent="0.3">
      <c r="A343" s="262"/>
      <c r="B343" s="1288"/>
      <c r="C343" s="965">
        <v>319</v>
      </c>
      <c r="D343" s="814">
        <f>_xlfn.IFNA(VLOOKUP(E343,Data!C:I,3,FALSE),"")</f>
        <v>3</v>
      </c>
      <c r="E343" s="1166" t="s">
        <v>2568</v>
      </c>
      <c r="F343" s="803" t="str">
        <f>_xlfn.IFNA(IF(VLOOKUP(E343,Languages!$A:$D,1,TRUE)=E343,VLOOKUP(E343,Languages!$A:$D,Summary!$C$7,TRUE),NA()),"")</f>
        <v xml:space="preserve">THIRD-PARTIES-osion toiminnan suorittamiseen tarvittavat vastuut, tilivelvollisuudet ja valtuutukset on jalkautettu soveltuville työntekijöille. </v>
      </c>
      <c r="G343" s="1064" t="s">
        <v>1627</v>
      </c>
      <c r="H343" s="802"/>
      <c r="I343" s="802" t="s">
        <v>1627</v>
      </c>
      <c r="J343" s="1062">
        <f>_xlfn.IFNA(VLOOKUP(E343,Data!C:I,6,FALSE),"")</f>
        <v>0</v>
      </c>
      <c r="K343" s="1038" t="str">
        <f>_xlfn.IFNA(VLOOKUP($D343,Table26[],3,FALSE),"")</f>
        <v/>
      </c>
      <c r="L343" s="1038" t="str">
        <f>_xlfn.IFNA(VLOOKUP($D343,Table26[],4,FALSE),"")</f>
        <v/>
      </c>
      <c r="M343" s="1038" t="str">
        <f>_xlfn.IFNA(VLOOKUP($D343,Table26[],5,FALSE),"")</f>
        <v/>
      </c>
      <c r="N343" s="1038" t="str">
        <f>_xlfn.IFNA(VLOOKUP($D343,Table26[],6,FALSE),"")</f>
        <v/>
      </c>
      <c r="O343" s="1016"/>
      <c r="P343" s="251"/>
    </row>
    <row r="344" spans="1:16" ht="70.8" customHeight="1" thickBot="1" x14ac:dyDescent="0.3">
      <c r="A344" s="262"/>
      <c r="B344" s="1288"/>
      <c r="C344" s="965">
        <v>320</v>
      </c>
      <c r="D344" s="814">
        <f>_xlfn.IFNA(VLOOKUP(E344,Data!C:I,3,FALSE),"")</f>
        <v>3</v>
      </c>
      <c r="E344" s="1166" t="s">
        <v>2569</v>
      </c>
      <c r="F344" s="803" t="str">
        <f>_xlfn.IFNA(IF(VLOOKUP(E344,Languages!$A:$D,1,TRUE)=E344,VLOOKUP(E344,Languages!$A:$D,Summary!$C$7,TRUE),NA()),"")</f>
        <v>THIRD-PARTIES-osion toimintaa suorittavilla työntekijöillä on riittävät tiedot ja taidot tehtäviensä suorittamiseen.</v>
      </c>
      <c r="G344" s="1064" t="s">
        <v>1627</v>
      </c>
      <c r="H344" s="802"/>
      <c r="I344" s="802" t="s">
        <v>1627</v>
      </c>
      <c r="J344" s="1062">
        <f>_xlfn.IFNA(VLOOKUP(E344,Data!C:I,6,FALSE),"")</f>
        <v>0</v>
      </c>
      <c r="K344" s="1038" t="str">
        <f>_xlfn.IFNA(VLOOKUP($D344,Table26[],3,FALSE),"")</f>
        <v/>
      </c>
      <c r="L344" s="1038" t="str">
        <f>_xlfn.IFNA(VLOOKUP($D344,Table26[],4,FALSE),"")</f>
        <v/>
      </c>
      <c r="M344" s="1038" t="str">
        <f>_xlfn.IFNA(VLOOKUP($D344,Table26[],5,FALSE),"")</f>
        <v/>
      </c>
      <c r="N344" s="1038" t="str">
        <f>_xlfn.IFNA(VLOOKUP($D344,Table26[],6,FALSE),"")</f>
        <v/>
      </c>
      <c r="O344" s="1016"/>
      <c r="P344" s="251"/>
    </row>
    <row r="345" spans="1:16" ht="70.8" customHeight="1" thickBot="1" x14ac:dyDescent="0.3">
      <c r="A345" s="262"/>
      <c r="B345" s="1288"/>
      <c r="C345" s="965">
        <v>321</v>
      </c>
      <c r="D345" s="814">
        <f>_xlfn.IFNA(VLOOKUP(E345,Data!C:I,3,FALSE),"")</f>
        <v>3</v>
      </c>
      <c r="E345" s="1166" t="s">
        <v>2570</v>
      </c>
      <c r="F345" s="803" t="str">
        <f>_xlfn.IFNA(IF(VLOOKUP(E345,Languages!$A:$D,1,TRUE)=E345,VLOOKUP(E345,Languages!$A:$D,Summary!$C$7,TRUE),NA()),"")</f>
        <v>THIRD-PARTIES-osion toiminnan vaikuttavuutta arvioidaan ja seurataan.</v>
      </c>
      <c r="G345" s="1064" t="s">
        <v>1627</v>
      </c>
      <c r="H345" s="802"/>
      <c r="I345" s="802" t="s">
        <v>1627</v>
      </c>
      <c r="J345" s="1062">
        <f>_xlfn.IFNA(VLOOKUP(E345,Data!C:I,6,FALSE),"")</f>
        <v>0</v>
      </c>
      <c r="K345" s="1038" t="str">
        <f>_xlfn.IFNA(VLOOKUP($D345,Table26[],3,FALSE),"")</f>
        <v/>
      </c>
      <c r="L345" s="1038" t="str">
        <f>_xlfn.IFNA(VLOOKUP($D345,Table26[],4,FALSE),"")</f>
        <v/>
      </c>
      <c r="M345" s="1038" t="str">
        <f>_xlfn.IFNA(VLOOKUP($D345,Table26[],5,FALSE),"")</f>
        <v/>
      </c>
      <c r="N345" s="1038" t="str">
        <f>_xlfn.IFNA(VLOOKUP($D345,Table26[],6,FALSE),"")</f>
        <v/>
      </c>
      <c r="O345" s="1016"/>
      <c r="P345" s="251"/>
    </row>
    <row r="346" spans="1:16" ht="70.8" customHeight="1" thickBot="1" x14ac:dyDescent="0.3">
      <c r="A346" s="262"/>
      <c r="B346" s="1288"/>
      <c r="C346" s="965">
        <v>322</v>
      </c>
      <c r="D346" s="814">
        <f>_xlfn.IFNA(VLOOKUP(E346,Data!C:I,3,FALSE),"")</f>
        <v>1</v>
      </c>
      <c r="E346" s="1166" t="s">
        <v>173</v>
      </c>
      <c r="F346" s="803" t="str">
        <f>_xlfn.IFNA(IF(VLOOKUP(E346,Languages!$A:$D,1,TRUE)=E346,VLOOKUP(E346,Languages!$A:$D,Summary!$C$7,TRUE),NA()),"")</f>
        <v>Haavoittuvuuksien tunnistamisen tueksi on tunnistettu soveltuvia tietolähteitä. Tasolla 1 tämän ei tarvitse olla systemaattista ja säännöllistä.</v>
      </c>
      <c r="G346" s="1065">
        <v>9</v>
      </c>
      <c r="H346" s="802" t="s">
        <v>3708</v>
      </c>
      <c r="I346" s="802" t="s">
        <v>3655</v>
      </c>
      <c r="J346" s="1062">
        <f>_xlfn.IFNA(VLOOKUP(E346,Data!C:I,6,FALSE),"")</f>
        <v>0</v>
      </c>
      <c r="K346" s="1038" t="str">
        <f>_xlfn.IFNA(VLOOKUP($D346,Table26[],3,FALSE),"")</f>
        <v/>
      </c>
      <c r="L346" s="1038" t="str">
        <f>_xlfn.IFNA(VLOOKUP($D346,Table26[],4,FALSE),"")</f>
        <v/>
      </c>
      <c r="M346" s="1038" t="str">
        <f>_xlfn.IFNA(VLOOKUP($D346,Table26[],5,FALSE),"")</f>
        <v/>
      </c>
      <c r="N346" s="1038" t="str">
        <f>_xlfn.IFNA(VLOOKUP($D346,Table26[],6,FALSE),"")</f>
        <v/>
      </c>
      <c r="O346" s="1016"/>
      <c r="P346" s="251"/>
    </row>
    <row r="347" spans="1:16" ht="70.8" customHeight="1" thickBot="1" x14ac:dyDescent="0.3">
      <c r="A347" s="262"/>
      <c r="B347" s="1288"/>
      <c r="C347" s="965">
        <v>323</v>
      </c>
      <c r="D347" s="814">
        <f>_xlfn.IFNA(VLOOKUP(E347,Data!C:I,3,FALSE),"")</f>
        <v>1</v>
      </c>
      <c r="E347" s="1166" t="s">
        <v>174</v>
      </c>
      <c r="F347" s="803" t="str">
        <f>_xlfn.IFNA(IF(VLOOKUP(E347,Languages!$A:$D,1,TRUE)=E347,VLOOKUP(E347,Languages!$A:$D,Summary!$C$7,TRUE),NA()),"")</f>
        <v>Haavoittuvuustietoa kerätään ja sitä tulkitaan toimintoa varten. Tasolla 1 tämän ei tarvitse olla systemaattista ja säännöllistä.</v>
      </c>
      <c r="G347" s="1065">
        <v>10</v>
      </c>
      <c r="H347" s="802" t="s">
        <v>3736</v>
      </c>
      <c r="I347" s="802" t="s">
        <v>3656</v>
      </c>
      <c r="J347" s="1062">
        <f>_xlfn.IFNA(VLOOKUP(E347,Data!C:I,6,FALSE),"")</f>
        <v>0</v>
      </c>
      <c r="K347" s="1038" t="str">
        <f>_xlfn.IFNA(VLOOKUP($D347,Table26[],3,FALSE),"")</f>
        <v/>
      </c>
      <c r="L347" s="1038" t="str">
        <f>_xlfn.IFNA(VLOOKUP($D347,Table26[],4,FALSE),"")</f>
        <v/>
      </c>
      <c r="M347" s="1038" t="str">
        <f>_xlfn.IFNA(VLOOKUP($D347,Table26[],5,FALSE),"")</f>
        <v/>
      </c>
      <c r="N347" s="1038" t="str">
        <f>_xlfn.IFNA(VLOOKUP($D347,Table26[],6,FALSE),"")</f>
        <v/>
      </c>
      <c r="O347" s="1016"/>
      <c r="P347" s="251"/>
    </row>
    <row r="348" spans="1:16" ht="70.8" customHeight="1" thickBot="1" x14ac:dyDescent="0.3">
      <c r="A348" s="262"/>
      <c r="B348" s="1288"/>
      <c r="C348" s="965">
        <v>324</v>
      </c>
      <c r="D348" s="814">
        <f>_xlfn.IFNA(VLOOKUP(E348,Data!C:I,3,FALSE),"")</f>
        <v>1</v>
      </c>
      <c r="E348" s="1166" t="s">
        <v>175</v>
      </c>
      <c r="F348" s="803" t="str">
        <f>_xlfn.IFNA(IF(VLOOKUP(E348,Languages!$A:$D,1,TRUE)=E348,VLOOKUP(E348,Languages!$A:$D,Summary!$C$7,TRUE),NA()),"")</f>
        <v>Haavoittuvuusarviointeja suoritetaan. Tasolla 1 tämän ei tarvitse olla systemaattista ja säännöllistä.</v>
      </c>
      <c r="G348" s="1065">
        <v>11</v>
      </c>
      <c r="H348" s="802" t="s">
        <v>3737</v>
      </c>
      <c r="I348" s="802" t="s">
        <v>3657</v>
      </c>
      <c r="J348" s="1062">
        <f>_xlfn.IFNA(VLOOKUP(E348,Data!C:I,6,FALSE),"")</f>
        <v>0</v>
      </c>
      <c r="K348" s="1038" t="str">
        <f>_xlfn.IFNA(VLOOKUP($D348,Table26[],3,FALSE),"")</f>
        <v/>
      </c>
      <c r="L348" s="1038" t="str">
        <f>_xlfn.IFNA(VLOOKUP($D348,Table26[],4,FALSE),"")</f>
        <v/>
      </c>
      <c r="M348" s="1038" t="str">
        <f>_xlfn.IFNA(VLOOKUP($D348,Table26[],5,FALSE),"")</f>
        <v/>
      </c>
      <c r="N348" s="1038" t="str">
        <f>_xlfn.IFNA(VLOOKUP($D348,Table26[],6,FALSE),"")</f>
        <v/>
      </c>
      <c r="O348" s="1016"/>
      <c r="P348" s="251"/>
    </row>
    <row r="349" spans="1:16" ht="70.8" customHeight="1" thickBot="1" x14ac:dyDescent="0.3">
      <c r="A349" s="262"/>
      <c r="B349" s="1288"/>
      <c r="C349" s="965">
        <v>325</v>
      </c>
      <c r="D349" s="814">
        <f>_xlfn.IFNA(VLOOKUP(E349,Data!C:I,3,FALSE),"")</f>
        <v>1</v>
      </c>
      <c r="E349" s="1166" t="s">
        <v>176</v>
      </c>
      <c r="F349" s="803" t="str">
        <f>_xlfn.IFNA(IF(VLOOKUP(E349,Languages!$A:$D,1,TRUE)=E349,VLOOKUP(E349,Languages!$A:$D,Summary!$C$7,TRUE),NA()),"")</f>
        <v>Toiminnon kannalta olennaisiin haavoittuvuuksiin puututaan (esimerkiksi lisäämällä valvontaa tai asentamalla korjauspäivityksiä). Tasolla 1 tämän ei tarvitse olla systemaattista ja säännöllistä.</v>
      </c>
      <c r="G349" s="1065">
        <v>12</v>
      </c>
      <c r="H349" s="802" t="s">
        <v>3755</v>
      </c>
      <c r="I349" s="802" t="s">
        <v>3658</v>
      </c>
      <c r="J349" s="1062">
        <f>_xlfn.IFNA(VLOOKUP(E349,Data!C:I,6,FALSE),"")</f>
        <v>0</v>
      </c>
      <c r="K349" s="1038" t="str">
        <f>_xlfn.IFNA(VLOOKUP($D349,Table26[],3,FALSE),"")</f>
        <v/>
      </c>
      <c r="L349" s="1038" t="str">
        <f>_xlfn.IFNA(VLOOKUP($D349,Table26[],4,FALSE),"")</f>
        <v/>
      </c>
      <c r="M349" s="1038" t="str">
        <f>_xlfn.IFNA(VLOOKUP($D349,Table26[],5,FALSE),"")</f>
        <v/>
      </c>
      <c r="N349" s="1038" t="str">
        <f>_xlfn.IFNA(VLOOKUP($D349,Table26[],6,FALSE),"")</f>
        <v/>
      </c>
      <c r="O349" s="1016"/>
      <c r="P349" s="251"/>
    </row>
    <row r="350" spans="1:16" ht="70.8" customHeight="1" thickBot="1" x14ac:dyDescent="0.3">
      <c r="A350" s="262"/>
      <c r="B350" s="1288"/>
      <c r="C350" s="965">
        <v>326</v>
      </c>
      <c r="D350" s="814">
        <f>_xlfn.IFNA(VLOOKUP(E350,Data!C:I,3,FALSE),"")</f>
        <v>2</v>
      </c>
      <c r="E350" s="1166" t="s">
        <v>177</v>
      </c>
      <c r="F350" s="803" t="str">
        <f>_xlfn.IFNA(IF(VLOOKUP(E350,Languages!$A:$D,1,TRUE)=E350,VLOOKUP(E350,Languages!$A:$D,Summary!$C$7,TRUE),NA()),"")</f>
        <v>Haavoittuvuustiedon lähteet kattavat korkean prioriteetin laitteet ja ohjelmistot  ja näitä tietolähteitä seurataan säännöllisesti.</v>
      </c>
      <c r="G350" s="1065">
        <v>9</v>
      </c>
      <c r="H350" s="802" t="s">
        <v>3708</v>
      </c>
      <c r="I350" s="802" t="s">
        <v>3655</v>
      </c>
      <c r="J350" s="1062">
        <f>_xlfn.IFNA(VLOOKUP(E350,Data!C:I,6,FALSE),"")</f>
        <v>0</v>
      </c>
      <c r="K350" s="1038" t="str">
        <f>_xlfn.IFNA(VLOOKUP($D350,Table26[],3,FALSE),"")</f>
        <v/>
      </c>
      <c r="L350" s="1038" t="str">
        <f>_xlfn.IFNA(VLOOKUP($D350,Table26[],4,FALSE),"")</f>
        <v/>
      </c>
      <c r="M350" s="1038" t="str">
        <f>_xlfn.IFNA(VLOOKUP($D350,Table26[],5,FALSE),"")</f>
        <v/>
      </c>
      <c r="N350" s="1038" t="str">
        <f>_xlfn.IFNA(VLOOKUP($D350,Table26[],6,FALSE),"")</f>
        <v/>
      </c>
      <c r="O350" s="1016"/>
      <c r="P350" s="251"/>
    </row>
    <row r="351" spans="1:16" ht="70.8" customHeight="1" thickBot="1" x14ac:dyDescent="0.3">
      <c r="A351" s="262"/>
      <c r="B351" s="1288"/>
      <c r="C351" s="965">
        <v>327</v>
      </c>
      <c r="D351" s="814">
        <f>_xlfn.IFNA(VLOOKUP(E351,Data!C:I,3,FALSE),"")</f>
        <v>2</v>
      </c>
      <c r="E351" s="1166" t="s">
        <v>178</v>
      </c>
      <c r="F351" s="803" t="str">
        <f>_xlfn.IFNA(IF(VLOOKUP(E351,Languages!$A:$D,1,TRUE)=E351,VLOOKUP(E351,Languages!$A:$D,Summary!$C$7,TRUE),NA()),"")</f>
        <v>Haavoittuvuusarviointeja suoritetaan aika ajoin ja määriteltyjen tilanteiden kuten järjestelmämuutosten tai ulkoisten tapahtumien yhteydessä.</v>
      </c>
      <c r="G351" s="1065">
        <v>11</v>
      </c>
      <c r="H351" s="802" t="s">
        <v>3737</v>
      </c>
      <c r="I351" s="802" t="s">
        <v>3657</v>
      </c>
      <c r="J351" s="1062">
        <f>_xlfn.IFNA(VLOOKUP(E351,Data!C:I,6,FALSE),"")</f>
        <v>0</v>
      </c>
      <c r="K351" s="1038" t="str">
        <f>_xlfn.IFNA(VLOOKUP($D351,Table26[],3,FALSE),"")</f>
        <v/>
      </c>
      <c r="L351" s="1038" t="str">
        <f>_xlfn.IFNA(VLOOKUP($D351,Table26[],4,FALSE),"")</f>
        <v/>
      </c>
      <c r="M351" s="1038" t="str">
        <f>_xlfn.IFNA(VLOOKUP($D351,Table26[],5,FALSE),"")</f>
        <v/>
      </c>
      <c r="N351" s="1038" t="str">
        <f>_xlfn.IFNA(VLOOKUP($D351,Table26[],6,FALSE),"")</f>
        <v/>
      </c>
      <c r="O351" s="1016"/>
      <c r="P351" s="251"/>
    </row>
    <row r="352" spans="1:16" ht="70.8" customHeight="1" thickBot="1" x14ac:dyDescent="0.3">
      <c r="A352" s="262"/>
      <c r="B352" s="1288"/>
      <c r="C352" s="965">
        <v>328</v>
      </c>
      <c r="D352" s="814">
        <f>_xlfn.IFNA(VLOOKUP(E352,Data!C:I,3,FALSE),"")</f>
        <v>2</v>
      </c>
      <c r="E352" s="1166" t="s">
        <v>179</v>
      </c>
      <c r="F352" s="803" t="str">
        <f>_xlfn.IFNA(IF(VLOOKUP(E352,Languages!$A:$D,1,TRUE)=E352,VLOOKUP(E352,Languages!$A:$D,Summary!$C$7,TRUE),NA()),"")</f>
        <v>Tunnistetut haavoittuvuudet analysoidaan, priorisoidaan ja niihin puututaan tilanteen edellyttämin keinoin.</v>
      </c>
      <c r="G352" s="1065">
        <v>12</v>
      </c>
      <c r="H352" s="802" t="s">
        <v>3755</v>
      </c>
      <c r="I352" s="802" t="s">
        <v>3658</v>
      </c>
      <c r="J352" s="1062">
        <f>_xlfn.IFNA(VLOOKUP(E352,Data!C:I,6,FALSE),"")</f>
        <v>0</v>
      </c>
      <c r="K352" s="1038" t="str">
        <f>_xlfn.IFNA(VLOOKUP($D352,Table26[],3,FALSE),"")</f>
        <v/>
      </c>
      <c r="L352" s="1038" t="str">
        <f>_xlfn.IFNA(VLOOKUP($D352,Table26[],4,FALSE),"")</f>
        <v/>
      </c>
      <c r="M352" s="1038" t="str">
        <f>_xlfn.IFNA(VLOOKUP($D352,Table26[],5,FALSE),"")</f>
        <v/>
      </c>
      <c r="N352" s="1038" t="str">
        <f>_xlfn.IFNA(VLOOKUP($D352,Table26[],6,FALSE),"")</f>
        <v/>
      </c>
      <c r="O352" s="1016"/>
      <c r="P352" s="251"/>
    </row>
    <row r="353" spans="1:16" ht="70.8" customHeight="1" thickBot="1" x14ac:dyDescent="0.3">
      <c r="A353" s="262"/>
      <c r="B353" s="1288"/>
      <c r="C353" s="965">
        <v>329</v>
      </c>
      <c r="D353" s="814">
        <f>_xlfn.IFNA(VLOOKUP(E353,Data!C:I,3,FALSE),"")</f>
        <v>2</v>
      </c>
      <c r="E353" s="1166" t="s">
        <v>180</v>
      </c>
      <c r="F353" s="803" t="str">
        <f>_xlfn.IFNA(IF(VLOOKUP(E353,Languages!$A:$D,1,TRUE)=E353,VLOOKUP(E353,Languages!$A:$D,Summary!$C$7,TRUE),NA()),"")</f>
        <v>Ohjelmistokorjausten vaikutus toiminnon operatiiviseen toimintaan arvioidaan ennen korjausten asentamista tai rajoitustoimia (mitigation).</v>
      </c>
      <c r="G353" s="1064" t="s">
        <v>1627</v>
      </c>
      <c r="H353" s="802"/>
      <c r="I353" s="802" t="s">
        <v>1627</v>
      </c>
      <c r="J353" s="1062">
        <f>_xlfn.IFNA(VLOOKUP(E353,Data!C:I,6,FALSE),"")</f>
        <v>0</v>
      </c>
      <c r="K353" s="1038" t="str">
        <f>_xlfn.IFNA(VLOOKUP($D353,Table26[],3,FALSE),"")</f>
        <v/>
      </c>
      <c r="L353" s="1038" t="str">
        <f>_xlfn.IFNA(VLOOKUP($D353,Table26[],4,FALSE),"")</f>
        <v/>
      </c>
      <c r="M353" s="1038" t="str">
        <f>_xlfn.IFNA(VLOOKUP($D353,Table26[],5,FALSE),"")</f>
        <v/>
      </c>
      <c r="N353" s="1038" t="str">
        <f>_xlfn.IFNA(VLOOKUP($D353,Table26[],6,FALSE),"")</f>
        <v/>
      </c>
      <c r="O353" s="1016"/>
      <c r="P353" s="251"/>
    </row>
    <row r="354" spans="1:16" ht="70.8" customHeight="1" thickBot="1" x14ac:dyDescent="0.3">
      <c r="A354" s="262"/>
      <c r="B354" s="1288"/>
      <c r="C354" s="965">
        <v>330</v>
      </c>
      <c r="D354" s="814">
        <f>_xlfn.IFNA(VLOOKUP(E354,Data!C:I,3,FALSE),"")</f>
        <v>2</v>
      </c>
      <c r="E354" s="1166" t="s">
        <v>181</v>
      </c>
      <c r="F354" s="803" t="str">
        <f>_xlfn.IFNA(IF(VLOOKUP(E354,Languages!$A:$D,1,TRUE)=E354,VLOOKUP(E354,Languages!$A:$D,Summary!$C$7,TRUE),NA()),"")</f>
        <v>Tietoa löydetyistä kyberturvallisuushaavoittuvuuksista jaetaan organisaation määrittelemille sidosryhmille.</v>
      </c>
      <c r="G354" s="1065">
        <v>10</v>
      </c>
      <c r="H354" s="802" t="s">
        <v>3736</v>
      </c>
      <c r="I354" s="802" t="s">
        <v>3656</v>
      </c>
      <c r="J354" s="1062">
        <f>_xlfn.IFNA(VLOOKUP(E354,Data!C:I,6,FALSE),"")</f>
        <v>0</v>
      </c>
      <c r="K354" s="1038" t="str">
        <f>_xlfn.IFNA(VLOOKUP($D354,Table26[],3,FALSE),"")</f>
        <v/>
      </c>
      <c r="L354" s="1038" t="str">
        <f>_xlfn.IFNA(VLOOKUP($D354,Table26[],4,FALSE),"")</f>
        <v/>
      </c>
      <c r="M354" s="1038" t="str">
        <f>_xlfn.IFNA(VLOOKUP($D354,Table26[],5,FALSE),"")</f>
        <v/>
      </c>
      <c r="N354" s="1038" t="str">
        <f>_xlfn.IFNA(VLOOKUP($D354,Table26[],6,FALSE),"")</f>
        <v/>
      </c>
      <c r="O354" s="1016"/>
      <c r="P354" s="251"/>
    </row>
    <row r="355" spans="1:16" ht="70.8" customHeight="1" thickBot="1" x14ac:dyDescent="0.3">
      <c r="A355" s="262"/>
      <c r="B355" s="1288"/>
      <c r="C355" s="965">
        <v>331</v>
      </c>
      <c r="D355" s="814">
        <f>_xlfn.IFNA(VLOOKUP(E355,Data!C:I,3,FALSE),"")</f>
        <v>3</v>
      </c>
      <c r="E355" s="1166" t="s">
        <v>182</v>
      </c>
      <c r="F355" s="803" t="str">
        <f>_xlfn.IFNA(IF(VLOOKUP(E355,Languages!$A:$D,1,TRUE)=E355,VLOOKUP(E355,Languages!$A:$D,Summary!$C$7,TRUE),NA()),"")</f>
        <v>Kaikkille toimintoon kuuluvien IT- ja OT-omaisuuserille (laitteet, ohjelmistot ja tietovarannot) on tunnistettu haavoittuvuustietolähteet, joita myös seurataan.</v>
      </c>
      <c r="G355" s="1065">
        <v>9</v>
      </c>
      <c r="H355" s="802" t="s">
        <v>3708</v>
      </c>
      <c r="I355" s="802" t="s">
        <v>3655</v>
      </c>
      <c r="J355" s="1062">
        <f>_xlfn.IFNA(VLOOKUP(E355,Data!C:I,6,FALSE),"")</f>
        <v>0</v>
      </c>
      <c r="K355" s="1038" t="str">
        <f>_xlfn.IFNA(VLOOKUP($D355,Table26[],3,FALSE),"")</f>
        <v/>
      </c>
      <c r="L355" s="1038" t="str">
        <f>_xlfn.IFNA(VLOOKUP($D355,Table26[],4,FALSE),"")</f>
        <v/>
      </c>
      <c r="M355" s="1038" t="str">
        <f>_xlfn.IFNA(VLOOKUP($D355,Table26[],5,FALSE),"")</f>
        <v/>
      </c>
      <c r="N355" s="1038" t="str">
        <f>_xlfn.IFNA(VLOOKUP($D355,Table26[],6,FALSE),"")</f>
        <v/>
      </c>
      <c r="O355" s="1016"/>
      <c r="P355" s="251"/>
    </row>
    <row r="356" spans="1:16" ht="70.8" customHeight="1" thickBot="1" x14ac:dyDescent="0.3">
      <c r="A356" s="262"/>
      <c r="B356" s="1288"/>
      <c r="C356" s="965">
        <v>332</v>
      </c>
      <c r="D356" s="814">
        <f>_xlfn.IFNA(VLOOKUP(E356,Data!C:I,3,FALSE),"")</f>
        <v>3</v>
      </c>
      <c r="E356" s="1166" t="s">
        <v>183</v>
      </c>
      <c r="F356" s="803" t="str">
        <f>_xlfn.IFNA(IF(VLOOKUP(E356,Languages!$A:$D,1,TRUE)=E356,VLOOKUP(E356,Languages!$A:$D,Summary!$C$7,TRUE),NA()),"")</f>
        <v>Haavoittuvuusarvioinnit suorittaa toiminnon operatiivisesta toiminnasta irrallaan oleva riippumaton taho.</v>
      </c>
      <c r="G356" s="1065">
        <v>11</v>
      </c>
      <c r="H356" s="802" t="s">
        <v>3737</v>
      </c>
      <c r="I356" s="802" t="s">
        <v>3657</v>
      </c>
      <c r="J356" s="1062">
        <f>_xlfn.IFNA(VLOOKUP(E356,Data!C:I,6,FALSE),"")</f>
        <v>0</v>
      </c>
      <c r="K356" s="1038" t="str">
        <f>_xlfn.IFNA(VLOOKUP($D356,Table26[],3,FALSE),"")</f>
        <v/>
      </c>
      <c r="L356" s="1038" t="str">
        <f>_xlfn.IFNA(VLOOKUP($D356,Table26[],4,FALSE),"")</f>
        <v/>
      </c>
      <c r="M356" s="1038" t="str">
        <f>_xlfn.IFNA(VLOOKUP($D356,Table26[],5,FALSE),"")</f>
        <v/>
      </c>
      <c r="N356" s="1038" t="str">
        <f>_xlfn.IFNA(VLOOKUP($D356,Table26[],6,FALSE),"")</f>
        <v/>
      </c>
      <c r="O356" s="1016"/>
      <c r="P356" s="251"/>
    </row>
    <row r="357" spans="1:16" ht="70.8" customHeight="1" thickBot="1" x14ac:dyDescent="0.3">
      <c r="A357" s="262"/>
      <c r="B357" s="1288"/>
      <c r="C357" s="965">
        <v>333</v>
      </c>
      <c r="D357" s="814">
        <f>_xlfn.IFNA(VLOOKUP(E357,Data!C:I,3,FALSE),"")</f>
        <v>3</v>
      </c>
      <c r="E357" s="1166" t="s">
        <v>185</v>
      </c>
      <c r="F357" s="803" t="str">
        <f>_xlfn.IFNA(IF(VLOOKUP(E357,Languages!$A:$D,1,TRUE)=E357,VLOOKUP(E357,Languages!$A:$D,Summary!$C$7,TRUE),NA()),"")</f>
        <v>Haavoittuvuuksien seurantaan kuuluu myös toimenpiteiden katselmus, jolla varmistetaan, että haavoittuvuuksia rajaavat tai korjaavat toimenpiteet ovat olleet tehokkaita.</v>
      </c>
      <c r="G357" s="1065">
        <v>12</v>
      </c>
      <c r="H357" s="802" t="s">
        <v>3755</v>
      </c>
      <c r="I357" s="802" t="s">
        <v>3658</v>
      </c>
      <c r="J357" s="1062">
        <f>_xlfn.IFNA(VLOOKUP(E357,Data!C:I,6,FALSE),"")</f>
        <v>0</v>
      </c>
      <c r="K357" s="1038" t="str">
        <f>_xlfn.IFNA(VLOOKUP($D357,Table26[],3,FALSE),"")</f>
        <v/>
      </c>
      <c r="L357" s="1038" t="str">
        <f>_xlfn.IFNA(VLOOKUP($D357,Table26[],4,FALSE),"")</f>
        <v/>
      </c>
      <c r="M357" s="1038" t="str">
        <f>_xlfn.IFNA(VLOOKUP($D357,Table26[],5,FALSE),"")</f>
        <v/>
      </c>
      <c r="N357" s="1038" t="str">
        <f>_xlfn.IFNA(VLOOKUP($D357,Table26[],6,FALSE),"")</f>
        <v/>
      </c>
      <c r="O357" s="1016"/>
      <c r="P357" s="251"/>
    </row>
    <row r="358" spans="1:16" ht="70.8" customHeight="1" thickBot="1" x14ac:dyDescent="0.3">
      <c r="A358" s="262"/>
      <c r="B358" s="1288"/>
      <c r="C358" s="965">
        <v>334</v>
      </c>
      <c r="D358" s="814">
        <f>_xlfn.IFNA(VLOOKUP(E358,Data!C:I,3,FALSE),"")</f>
        <v>3</v>
      </c>
      <c r="E358" s="1166" t="s">
        <v>2571</v>
      </c>
      <c r="F358" s="803" t="str">
        <f>_xlfn.IFNA(IF(VLOOKUP(E358,Languages!$A:$D,1,TRUE)=E358,VLOOKUP(E358,Languages!$A:$D,Summary!$C$7,TRUE),NA()),"")</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G358" s="1065">
        <v>10</v>
      </c>
      <c r="H358" s="802" t="s">
        <v>3736</v>
      </c>
      <c r="I358" s="802" t="s">
        <v>3656</v>
      </c>
      <c r="J358" s="1062">
        <f>_xlfn.IFNA(VLOOKUP(E358,Data!C:I,6,FALSE),"")</f>
        <v>0</v>
      </c>
      <c r="K358" s="1038" t="str">
        <f>_xlfn.IFNA(VLOOKUP($D358,Table26[],3,FALSE),"")</f>
        <v/>
      </c>
      <c r="L358" s="1038" t="str">
        <f>_xlfn.IFNA(VLOOKUP($D358,Table26[],4,FALSE),"")</f>
        <v/>
      </c>
      <c r="M358" s="1038" t="str">
        <f>_xlfn.IFNA(VLOOKUP($D358,Table26[],5,FALSE),"")</f>
        <v/>
      </c>
      <c r="N358" s="1038" t="str">
        <f>_xlfn.IFNA(VLOOKUP($D358,Table26[],6,FALSE),"")</f>
        <v/>
      </c>
      <c r="O358" s="1016"/>
      <c r="P358" s="251"/>
    </row>
    <row r="359" spans="1:16" ht="70.8" customHeight="1" thickBot="1" x14ac:dyDescent="0.3">
      <c r="A359" s="262"/>
      <c r="B359" s="1288"/>
      <c r="C359" s="965">
        <v>335</v>
      </c>
      <c r="D359" s="814">
        <f>_xlfn.IFNA(VLOOKUP(E359,Data!C:I,3,FALSE),"")</f>
        <v>1</v>
      </c>
      <c r="E359" s="1166" t="s">
        <v>187</v>
      </c>
      <c r="F359" s="803" t="str">
        <f>_xlfn.IFNA(IF(VLOOKUP(E359,Languages!$A:$D,1,TRUE)=E359,VLOOKUP(E359,Languages!$A:$D,Summary!$C$7,TRUE),NA()),"")</f>
        <v>Uhkien tunnistamisen tueksi on tunnistettu soveltuvia tietolähteitä. Tasolla 1 tämän ei tarvitse olla systemaattista ja säännöllistä.</v>
      </c>
      <c r="G359" s="1065">
        <v>13</v>
      </c>
      <c r="H359" s="802" t="s">
        <v>3709</v>
      </c>
      <c r="I359" s="802" t="s">
        <v>3659</v>
      </c>
      <c r="J359" s="1062">
        <f>_xlfn.IFNA(VLOOKUP(E359,Data!C:I,6,FALSE),"")</f>
        <v>0</v>
      </c>
      <c r="K359" s="1038" t="str">
        <f>_xlfn.IFNA(VLOOKUP($D359,Table26[],3,FALSE),"")</f>
        <v/>
      </c>
      <c r="L359" s="1038" t="str">
        <f>_xlfn.IFNA(VLOOKUP($D359,Table26[],4,FALSE),"")</f>
        <v/>
      </c>
      <c r="M359" s="1038" t="str">
        <f>_xlfn.IFNA(VLOOKUP($D359,Table26[],5,FALSE),"")</f>
        <v/>
      </c>
      <c r="N359" s="1038" t="str">
        <f>_xlfn.IFNA(VLOOKUP($D359,Table26[],6,FALSE),"")</f>
        <v/>
      </c>
      <c r="O359" s="1016"/>
      <c r="P359" s="251"/>
    </row>
    <row r="360" spans="1:16" ht="70.8" customHeight="1" thickBot="1" x14ac:dyDescent="0.3">
      <c r="A360" s="262"/>
      <c r="B360" s="1288"/>
      <c r="C360" s="965">
        <v>336</v>
      </c>
      <c r="D360" s="814">
        <f>_xlfn.IFNA(VLOOKUP(E360,Data!C:I,3,FALSE),"")</f>
        <v>1</v>
      </c>
      <c r="E360" s="1166" t="s">
        <v>188</v>
      </c>
      <c r="F360" s="803" t="str">
        <f>_xlfn.IFNA(IF(VLOOKUP(E360,Languages!$A:$D,1,TRUE)=E360,VLOOKUP(E360,Languages!$A:$D,Summary!$C$7,TRUE),NA()),"")</f>
        <v>Kyberuhkatietoa kerätään ja sitä tulkitaan toimintoa varten vähintäänkin tapauskohtaisesti (ad hoc). Tasolla 1 tämän ei tarvitse olla systemaattista ja säännöllistä.</v>
      </c>
      <c r="G360" s="1065">
        <v>14</v>
      </c>
      <c r="H360" s="802" t="s">
        <v>3710</v>
      </c>
      <c r="I360" s="802" t="s">
        <v>3660</v>
      </c>
      <c r="J360" s="1062">
        <f>_xlfn.IFNA(VLOOKUP(E360,Data!C:I,6,FALSE),"")</f>
        <v>0</v>
      </c>
      <c r="K360" s="1038" t="str">
        <f>_xlfn.IFNA(VLOOKUP($D360,Table26[],3,FALSE),"")</f>
        <v/>
      </c>
      <c r="L360" s="1038" t="str">
        <f>_xlfn.IFNA(VLOOKUP($D360,Table26[],4,FALSE),"")</f>
        <v/>
      </c>
      <c r="M360" s="1038" t="str">
        <f>_xlfn.IFNA(VLOOKUP($D360,Table26[],5,FALSE),"")</f>
        <v/>
      </c>
      <c r="N360" s="1038" t="str">
        <f>_xlfn.IFNA(VLOOKUP($D360,Table26[],6,FALSE),"")</f>
        <v/>
      </c>
      <c r="O360" s="1016"/>
      <c r="P360" s="251"/>
    </row>
    <row r="361" spans="1:16" ht="70.8" customHeight="1" thickBot="1" x14ac:dyDescent="0.3">
      <c r="A361" s="262"/>
      <c r="B361" s="1288"/>
      <c r="C361" s="965">
        <v>337</v>
      </c>
      <c r="D361" s="814">
        <f>_xlfn.IFNA(VLOOKUP(E361,Data!C:I,3,FALSE),"")</f>
        <v>1</v>
      </c>
      <c r="E361" s="1166" t="s">
        <v>189</v>
      </c>
      <c r="F361" s="803" t="str">
        <f>_xlfn.IFNA(IF(VLOOKUP(E361,Languages!$A:$D,1,TRUE)=E361,VLOOKUP(E361,Languages!$A:$D,Summary!$C$7,TRUE),NA()),"")</f>
        <v xml:space="preserve">Toimintoon kohdistuvat uhkatoimijoiden tavoitteet on tunnistettu ainakin tapauskohtaisesti. Tasolla 1 tämän ei tarvitse olla systemaattista ja säännöllistä. </v>
      </c>
      <c r="G361" s="1065">
        <v>15</v>
      </c>
      <c r="H361" s="802" t="s">
        <v>3711</v>
      </c>
      <c r="I361" s="802" t="s">
        <v>3661</v>
      </c>
      <c r="J361" s="1062">
        <f>_xlfn.IFNA(VLOOKUP(E361,Data!C:I,6,FALSE),"")</f>
        <v>0</v>
      </c>
      <c r="K361" s="1038" t="str">
        <f>_xlfn.IFNA(VLOOKUP($D361,Table26[],3,FALSE),"")</f>
        <v/>
      </c>
      <c r="L361" s="1038" t="str">
        <f>_xlfn.IFNA(VLOOKUP($D361,Table26[],4,FALSE),"")</f>
        <v/>
      </c>
      <c r="M361" s="1038" t="str">
        <f>_xlfn.IFNA(VLOOKUP($D361,Table26[],5,FALSE),"")</f>
        <v/>
      </c>
      <c r="N361" s="1038" t="str">
        <f>_xlfn.IFNA(VLOOKUP($D361,Table26[],6,FALSE),"")</f>
        <v/>
      </c>
      <c r="O361" s="1016"/>
      <c r="P361" s="251"/>
    </row>
    <row r="362" spans="1:16" ht="70.8" customHeight="1" thickBot="1" x14ac:dyDescent="0.3">
      <c r="A362" s="262"/>
      <c r="B362" s="1288"/>
      <c r="C362" s="965">
        <v>338</v>
      </c>
      <c r="D362" s="814">
        <f>_xlfn.IFNA(VLOOKUP(E362,Data!C:I,3,FALSE),"")</f>
        <v>1</v>
      </c>
      <c r="E362" s="1166" t="s">
        <v>190</v>
      </c>
      <c r="F362" s="803" t="str">
        <f>_xlfn.IFNA(IF(VLOOKUP(E362,Languages!$A:$D,1,TRUE)=E362,VLOOKUP(E362,Languages!$A:$D,Summary!$C$7,TRUE),NA()),"")</f>
        <v>Toiminnon kannalta olennaisiin uhkiin puututaan (esimerkiksi lisäämällä valvontaa tai seuraamalla uhkien kehitystä). Tasolla 1 tämän ei tarvitse olla systemaattista ja säännöllistä.</v>
      </c>
      <c r="G362" s="1065">
        <v>16</v>
      </c>
      <c r="H362" s="802" t="s">
        <v>3712</v>
      </c>
      <c r="I362" s="802" t="s">
        <v>3662</v>
      </c>
      <c r="J362" s="1062">
        <f>_xlfn.IFNA(VLOOKUP(E362,Data!C:I,6,FALSE),"")</f>
        <v>0</v>
      </c>
      <c r="K362" s="1038" t="str">
        <f>_xlfn.IFNA(VLOOKUP($D362,Table26[],3,FALSE),"")</f>
        <v/>
      </c>
      <c r="L362" s="1038" t="str">
        <f>_xlfn.IFNA(VLOOKUP($D362,Table26[],4,FALSE),"")</f>
        <v/>
      </c>
      <c r="M362" s="1038" t="str">
        <f>_xlfn.IFNA(VLOOKUP($D362,Table26[],5,FALSE),"")</f>
        <v/>
      </c>
      <c r="N362" s="1038" t="str">
        <f>_xlfn.IFNA(VLOOKUP($D362,Table26[],6,FALSE),"")</f>
        <v/>
      </c>
      <c r="O362" s="1016"/>
      <c r="P362" s="251"/>
    </row>
    <row r="363" spans="1:16" ht="70.8" customHeight="1" thickBot="1" x14ac:dyDescent="0.3">
      <c r="A363" s="262"/>
      <c r="B363" s="1288"/>
      <c r="C363" s="965">
        <v>339</v>
      </c>
      <c r="D363" s="814">
        <f>_xlfn.IFNA(VLOOKUP(E363,Data!C:I,3,FALSE),"")</f>
        <v>2</v>
      </c>
      <c r="E363" s="1166" t="s">
        <v>191</v>
      </c>
      <c r="F363" s="803" t="str">
        <f>_xlfn.IFNA(IF(VLOOKUP(E363,Languages!$A:$D,1,TRUE)=E363,VLOOKUP(E363,Languages!$A:$D,Summary!$C$7,TRUE),NA()),"")</f>
        <v>Toiminnolle on määritetty uhkaprofiili. Uhkaprofiilissa kuvataan uhkatavoitteet sekä lisäksi uhkan ominaispiirteitä, kuten tyypilliset uhkatekijät, motiivit, kyvykkyydet ja kohteet.</v>
      </c>
      <c r="G363" s="1065">
        <v>15</v>
      </c>
      <c r="H363" s="802" t="s">
        <v>3711</v>
      </c>
      <c r="I363" s="802" t="s">
        <v>3661</v>
      </c>
      <c r="J363" s="1062">
        <f>_xlfn.IFNA(VLOOKUP(E363,Data!C:I,6,FALSE),"")</f>
        <v>0</v>
      </c>
      <c r="K363" s="1038" t="str">
        <f>_xlfn.IFNA(VLOOKUP($D363,Table26[],3,FALSE),"")</f>
        <v/>
      </c>
      <c r="L363" s="1038" t="str">
        <f>_xlfn.IFNA(VLOOKUP($D363,Table26[],4,FALSE),"")</f>
        <v/>
      </c>
      <c r="M363" s="1038" t="str">
        <f>_xlfn.IFNA(VLOOKUP($D363,Table26[],5,FALSE),"")</f>
        <v/>
      </c>
      <c r="N363" s="1038" t="str">
        <f>_xlfn.IFNA(VLOOKUP($D363,Table26[],6,FALSE),"")</f>
        <v/>
      </c>
      <c r="O363" s="1016"/>
      <c r="P363" s="251"/>
    </row>
    <row r="364" spans="1:16" ht="70.8" customHeight="1" thickBot="1" x14ac:dyDescent="0.3">
      <c r="A364" s="262"/>
      <c r="B364" s="1288"/>
      <c r="C364" s="965">
        <v>340</v>
      </c>
      <c r="D364" s="814">
        <f>_xlfn.IFNA(VLOOKUP(E364,Data!C:I,3,FALSE),"")</f>
        <v>2</v>
      </c>
      <c r="E364" s="1166" t="s">
        <v>192</v>
      </c>
      <c r="F364" s="803" t="str">
        <f>_xlfn.IFNA(IF(VLOOKUP(E364,Languages!$A:$D,1,TRUE)=E364,VLOOKUP(E364,Languages!$A:$D,Summary!$C$7,TRUE),NA()),"")</f>
        <v>Uhkatiedon lähteet kattavat kaikki uhkaprofiilin eri osat ja näitä tietolähteitä seurataan säännöllisesti.</v>
      </c>
      <c r="G364" s="1065">
        <v>13</v>
      </c>
      <c r="H364" s="802" t="s">
        <v>3709</v>
      </c>
      <c r="I364" s="802" t="s">
        <v>3659</v>
      </c>
      <c r="J364" s="1062">
        <f>_xlfn.IFNA(VLOOKUP(E364,Data!C:I,6,FALSE),"")</f>
        <v>0</v>
      </c>
      <c r="K364" s="1038" t="str">
        <f>_xlfn.IFNA(VLOOKUP($D364,Table26[],3,FALSE),"")</f>
        <v/>
      </c>
      <c r="L364" s="1038" t="str">
        <f>_xlfn.IFNA(VLOOKUP($D364,Table26[],4,FALSE),"")</f>
        <v/>
      </c>
      <c r="M364" s="1038" t="str">
        <f>_xlfn.IFNA(VLOOKUP($D364,Table26[],5,FALSE),"")</f>
        <v/>
      </c>
      <c r="N364" s="1038" t="str">
        <f>_xlfn.IFNA(VLOOKUP($D364,Table26[],6,FALSE),"")</f>
        <v/>
      </c>
      <c r="O364" s="1016"/>
      <c r="P364" s="251"/>
    </row>
    <row r="365" spans="1:16" ht="70.8" customHeight="1" thickBot="1" x14ac:dyDescent="0.3">
      <c r="A365" s="262"/>
      <c r="B365" s="1288"/>
      <c r="C365" s="965">
        <v>341</v>
      </c>
      <c r="D365" s="814">
        <f>_xlfn.IFNA(VLOOKUP(E365,Data!C:I,3,FALSE),"")</f>
        <v>2</v>
      </c>
      <c r="E365" s="1166" t="s">
        <v>193</v>
      </c>
      <c r="F365" s="803" t="str">
        <f>_xlfn.IFNA(IF(VLOOKUP(E365,Languages!$A:$D,1,TRUE)=E365,VLOOKUP(E365,Languages!$A:$D,Summary!$C$7,TRUE),NA()),"")</f>
        <v>Tunnistetut uhat analysoidaan, priorisoidaan ja niihin puututaan tilanteen edellyttämin keinoin.</v>
      </c>
      <c r="G365" s="1065">
        <v>16</v>
      </c>
      <c r="H365" s="802" t="s">
        <v>3712</v>
      </c>
      <c r="I365" s="802" t="s">
        <v>3662</v>
      </c>
      <c r="J365" s="1062">
        <f>_xlfn.IFNA(VLOOKUP(E365,Data!C:I,6,FALSE),"")</f>
        <v>0</v>
      </c>
      <c r="K365" s="1038" t="str">
        <f>_xlfn.IFNA(VLOOKUP($D365,Table26[],3,FALSE),"")</f>
        <v/>
      </c>
      <c r="L365" s="1038" t="str">
        <f>_xlfn.IFNA(VLOOKUP($D365,Table26[],4,FALSE),"")</f>
        <v/>
      </c>
      <c r="M365" s="1038" t="str">
        <f>_xlfn.IFNA(VLOOKUP($D365,Table26[],5,FALSE),"")</f>
        <v/>
      </c>
      <c r="N365" s="1038" t="str">
        <f>_xlfn.IFNA(VLOOKUP($D365,Table26[],6,FALSE),"")</f>
        <v/>
      </c>
      <c r="O365" s="1016"/>
      <c r="P365" s="251"/>
    </row>
    <row r="366" spans="1:16" ht="70.8" customHeight="1" thickBot="1" x14ac:dyDescent="0.3">
      <c r="A366" s="262"/>
      <c r="B366" s="1288"/>
      <c r="C366" s="965">
        <v>342</v>
      </c>
      <c r="D366" s="814">
        <f>_xlfn.IFNA(VLOOKUP(E366,Data!C:I,3,FALSE),"")</f>
        <v>2</v>
      </c>
      <c r="E366" s="1166" t="s">
        <v>194</v>
      </c>
      <c r="F366" s="803" t="str">
        <f>_xlfn.IFNA(IF(VLOOKUP(E366,Languages!$A:$D,1,TRUE)=E366,VLOOKUP(E366,Languages!$A:$D,Summary!$C$7,TRUE),NA()),"")</f>
        <v>Sidosryhmien kanssa vaihdetaan uhkatietoa (näitä voivat olla esimerkiksi johto, operatiivinen henkilöstö, viranomaiset, palveluntoimittajat, viranomaiset, toimialan muut organisaatiot, ISAC-ryhmät tai organisaation muut sisäiset ja ulkoiset sidosryhmät).</v>
      </c>
      <c r="G366" s="1065">
        <v>14</v>
      </c>
      <c r="H366" s="802" t="s">
        <v>3710</v>
      </c>
      <c r="I366" s="802" t="s">
        <v>3660</v>
      </c>
      <c r="J366" s="1062">
        <f>_xlfn.IFNA(VLOOKUP(E366,Data!C:I,6,FALSE),"")</f>
        <v>0</v>
      </c>
      <c r="K366" s="1038" t="str">
        <f>_xlfn.IFNA(VLOOKUP($D366,Table26[],3,FALSE),"")</f>
        <v/>
      </c>
      <c r="L366" s="1038" t="str">
        <f>_xlfn.IFNA(VLOOKUP($D366,Table26[],4,FALSE),"")</f>
        <v/>
      </c>
      <c r="M366" s="1038" t="str">
        <f>_xlfn.IFNA(VLOOKUP($D366,Table26[],5,FALSE),"")</f>
        <v/>
      </c>
      <c r="N366" s="1038" t="str">
        <f>_xlfn.IFNA(VLOOKUP($D366,Table26[],6,FALSE),"")</f>
        <v/>
      </c>
      <c r="O366" s="1016"/>
      <c r="P366" s="251"/>
    </row>
    <row r="367" spans="1:16" ht="70.8" customHeight="1" thickBot="1" x14ac:dyDescent="0.3">
      <c r="A367" s="262"/>
      <c r="B367" s="1288"/>
      <c r="C367" s="965">
        <v>343</v>
      </c>
      <c r="D367" s="814">
        <f>_xlfn.IFNA(VLOOKUP(E367,Data!C:I,3,FALSE),"")</f>
        <v>3</v>
      </c>
      <c r="E367" s="1166" t="s">
        <v>195</v>
      </c>
      <c r="F367" s="803" t="str">
        <f>_xlfn.IFNA(IF(VLOOKUP(E367,Languages!$A:$D,1,TRUE)=E367,VLOOKUP(E367,Languages!$A:$D,Summary!$C$7,TRUE),NA()),"")</f>
        <v>Toiminnon uhkaprofiili päivitetään aika ajoin ja määriteltyjen tilanteiden kuten järjestelmämuutosten tai ulkoisten tapahtumien yhteydessä.</v>
      </c>
      <c r="G367" s="1065">
        <v>15</v>
      </c>
      <c r="H367" s="802" t="s">
        <v>3711</v>
      </c>
      <c r="I367" s="802" t="s">
        <v>3661</v>
      </c>
      <c r="J367" s="1062">
        <f>_xlfn.IFNA(VLOOKUP(E367,Data!C:I,6,FALSE),"")</f>
        <v>0</v>
      </c>
      <c r="K367" s="1038" t="str">
        <f>_xlfn.IFNA(VLOOKUP($D367,Table26[],3,FALSE),"")</f>
        <v/>
      </c>
      <c r="L367" s="1038" t="str">
        <f>_xlfn.IFNA(VLOOKUP($D367,Table26[],4,FALSE),"")</f>
        <v/>
      </c>
      <c r="M367" s="1038" t="str">
        <f>_xlfn.IFNA(VLOOKUP($D367,Table26[],5,FALSE),"")</f>
        <v/>
      </c>
      <c r="N367" s="1038" t="str">
        <f>_xlfn.IFNA(VLOOKUP($D367,Table26[],6,FALSE),"")</f>
        <v/>
      </c>
      <c r="O367" s="1016"/>
      <c r="P367" s="251"/>
    </row>
    <row r="368" spans="1:16" ht="70.8" customHeight="1" thickBot="1" x14ac:dyDescent="0.3">
      <c r="A368" s="262"/>
      <c r="B368" s="1019"/>
      <c r="C368" s="965">
        <v>344</v>
      </c>
      <c r="D368" s="814">
        <f>_xlfn.IFNA(VLOOKUP(E368,Data!C:I,3,FALSE),"")</f>
        <v>3</v>
      </c>
      <c r="E368" s="1166" t="s">
        <v>197</v>
      </c>
      <c r="F368" s="803" t="str">
        <f>_xlfn.IFNA(IF(VLOOKUP(E368,Languages!$A:$D,1,TRUE)=E368,VLOOKUP(E368,Languages!$A:$D,Summary!$C$7,TRUE),NA()),"")</f>
        <v>Uhkien seurannassa ja niihin reagoimisessa noudatetaan ennalta määriteltyjä toimintatiloja [kts. SITUATION-3g].</v>
      </c>
      <c r="G368" s="1065">
        <v>16</v>
      </c>
      <c r="H368" s="802" t="s">
        <v>3712</v>
      </c>
      <c r="I368" s="802" t="s">
        <v>3662</v>
      </c>
      <c r="J368" s="1062">
        <f>_xlfn.IFNA(VLOOKUP(E368,Data!C:I,6,FALSE),"")</f>
        <v>0</v>
      </c>
      <c r="K368" s="1038" t="str">
        <f>_xlfn.IFNA(VLOOKUP($D368,Table26[],3,FALSE),"")</f>
        <v/>
      </c>
      <c r="L368" s="1038" t="str">
        <f>_xlfn.IFNA(VLOOKUP($D368,Table26[],4,FALSE),"")</f>
        <v/>
      </c>
      <c r="M368" s="1038" t="str">
        <f>_xlfn.IFNA(VLOOKUP($D368,Table26[],5,FALSE),"")</f>
        <v/>
      </c>
      <c r="N368" s="1038" t="str">
        <f>_xlfn.IFNA(VLOOKUP($D368,Table26[],6,FALSE),"")</f>
        <v/>
      </c>
      <c r="O368" s="1016"/>
      <c r="P368" s="251"/>
    </row>
    <row r="369" spans="1:16" ht="70.8" customHeight="1" thickBot="1" x14ac:dyDescent="0.3">
      <c r="A369" s="262"/>
      <c r="B369" s="1019"/>
      <c r="C369" s="965">
        <v>345</v>
      </c>
      <c r="D369" s="814">
        <f>_xlfn.IFNA(VLOOKUP(E369,Data!C:I,3,FALSE),"")</f>
        <v>3</v>
      </c>
      <c r="E369" s="1166" t="s">
        <v>199</v>
      </c>
      <c r="F369" s="803" t="str">
        <f>_xlfn.IFNA(IF(VLOOKUP(E369,Languages!$A:$D,1,TRUE)=E369,VLOOKUP(E369,Languages!$A:$D,Summary!$C$7,TRUE),NA()),"")</f>
        <v>Uhkatietoa käsitellään noudattaen turvallisia ja mahdollisimman reaaliaikaisia menetelmiä, joilla varmistetaan uhkien nopea analysointi ja nopea puuttuminen.</v>
      </c>
      <c r="G369" s="1065">
        <v>14</v>
      </c>
      <c r="H369" s="802" t="s">
        <v>3710</v>
      </c>
      <c r="I369" s="802" t="s">
        <v>3660</v>
      </c>
      <c r="J369" s="1062">
        <f>_xlfn.IFNA(VLOOKUP(E369,Data!C:I,6,FALSE),"")</f>
        <v>0</v>
      </c>
      <c r="K369" s="1038" t="str">
        <f>_xlfn.IFNA(VLOOKUP($D369,Table26[],3,FALSE),"")</f>
        <v/>
      </c>
      <c r="L369" s="1038" t="str">
        <f>_xlfn.IFNA(VLOOKUP($D369,Table26[],4,FALSE),"")</f>
        <v/>
      </c>
      <c r="M369" s="1038" t="str">
        <f>_xlfn.IFNA(VLOOKUP($D369,Table26[],5,FALSE),"")</f>
        <v/>
      </c>
      <c r="N369" s="1038" t="str">
        <f>_xlfn.IFNA(VLOOKUP($D369,Table26[],6,FALSE),"")</f>
        <v/>
      </c>
      <c r="O369" s="1016"/>
      <c r="P369" s="251"/>
    </row>
    <row r="370" spans="1:16" ht="70.8" customHeight="1" thickBot="1" x14ac:dyDescent="0.3">
      <c r="A370" s="165"/>
      <c r="B370" s="1015"/>
      <c r="C370" s="965">
        <v>346</v>
      </c>
      <c r="D370" s="814">
        <f>_xlfn.IFNA(VLOOKUP(E370,Data!C:I,3,FALSE),"")</f>
        <v>2</v>
      </c>
      <c r="E370" s="1166" t="s">
        <v>203</v>
      </c>
      <c r="F370" s="803" t="str">
        <f>_xlfn.IFNA(IF(VLOOKUP(E370,Languages!$A:$D,1,TRUE)=E370,VLOOKUP(E370,Languages!$A:$D,Summary!$C$7,TRUE),NA()),"")</f>
        <v>THREAT-osion toimintaa varten on määritetty dokumentoidut toimintatavat, joita noudatetaan ja päivitetään säännöllisesti.</v>
      </c>
      <c r="G370" s="1064" t="s">
        <v>1627</v>
      </c>
      <c r="H370" s="802"/>
      <c r="I370" s="802" t="s">
        <v>1627</v>
      </c>
      <c r="J370" s="1062">
        <f>_xlfn.IFNA(VLOOKUP(E370,Data!C:I,6,FALSE),"")</f>
        <v>0</v>
      </c>
      <c r="K370" s="1038" t="str">
        <f>_xlfn.IFNA(VLOOKUP($D370,Table26[],3,FALSE),"")</f>
        <v/>
      </c>
      <c r="L370" s="1038" t="str">
        <f>_xlfn.IFNA(VLOOKUP($D370,Table26[],4,FALSE),"")</f>
        <v/>
      </c>
      <c r="M370" s="1038" t="str">
        <f>_xlfn.IFNA(VLOOKUP($D370,Table26[],5,FALSE),"")</f>
        <v/>
      </c>
      <c r="N370" s="1038" t="str">
        <f>_xlfn.IFNA(VLOOKUP($D370,Table26[],6,FALSE),"")</f>
        <v/>
      </c>
      <c r="O370" s="1016"/>
      <c r="P370" s="251"/>
    </row>
    <row r="371" spans="1:16" ht="70.8" customHeight="1" thickBot="1" x14ac:dyDescent="0.3">
      <c r="A371" s="180"/>
      <c r="B371" s="1020"/>
      <c r="C371" s="965">
        <v>347</v>
      </c>
      <c r="D371" s="814">
        <f>_xlfn.IFNA(VLOOKUP(E371,Data!C:I,3,FALSE),"")</f>
        <v>2</v>
      </c>
      <c r="E371" s="1166" t="s">
        <v>204</v>
      </c>
      <c r="F371" s="803" t="str">
        <f>_xlfn.IFNA(IF(VLOOKUP(E371,Languages!$A:$D,1,TRUE)=E371,VLOOKUP(E371,Languages!$A:$D,Summary!$C$7,TRUE),NA()),"")</f>
        <v>THREAT-osion toimintaa varten on tarjolla riittävät resurssit (henkilöstö, rahoitus ja työkalut).</v>
      </c>
      <c r="G371" s="1064" t="s">
        <v>1627</v>
      </c>
      <c r="H371" s="802"/>
      <c r="I371" s="802" t="s">
        <v>1627</v>
      </c>
      <c r="J371" s="1062">
        <f>_xlfn.IFNA(VLOOKUP(E371,Data!C:I,6,FALSE),"")</f>
        <v>0</v>
      </c>
      <c r="K371" s="1038" t="str">
        <f>_xlfn.IFNA(VLOOKUP($D371,Table26[],3,FALSE),"")</f>
        <v/>
      </c>
      <c r="L371" s="1038" t="str">
        <f>_xlfn.IFNA(VLOOKUP($D371,Table26[],4,FALSE),"")</f>
        <v/>
      </c>
      <c r="M371" s="1038" t="str">
        <f>_xlfn.IFNA(VLOOKUP($D371,Table26[],5,FALSE),"")</f>
        <v/>
      </c>
      <c r="N371" s="1038" t="str">
        <f>_xlfn.IFNA(VLOOKUP($D371,Table26[],6,FALSE),"")</f>
        <v/>
      </c>
      <c r="O371" s="1021"/>
      <c r="P371" s="251"/>
    </row>
    <row r="372" spans="1:16" ht="70.8" customHeight="1" thickBot="1" x14ac:dyDescent="0.3">
      <c r="A372" s="180"/>
      <c r="B372" s="1022"/>
      <c r="C372" s="965">
        <v>348</v>
      </c>
      <c r="D372" s="814">
        <f>_xlfn.IFNA(VLOOKUP(E372,Data!C:I,3,FALSE),"")</f>
        <v>3</v>
      </c>
      <c r="E372" s="1166" t="s">
        <v>205</v>
      </c>
      <c r="F372" s="803" t="str">
        <f>_xlfn.IFNA(IF(VLOOKUP(E372,Languages!$A:$D,1,TRUE)=E372,VLOOKUP(E372,Languages!$A:$D,Summary!$C$7,TRUE),NA()),"")</f>
        <v>THREAT-osion toimintaa ohjataan vaatimuksilla, jotka on asetettu organisaation johtotason politiikassa (tai vastaavassa ohjeistuksessa).</v>
      </c>
      <c r="G372" s="1064" t="s">
        <v>1627</v>
      </c>
      <c r="H372" s="802"/>
      <c r="I372" s="802" t="s">
        <v>1627</v>
      </c>
      <c r="J372" s="1062">
        <f>_xlfn.IFNA(VLOOKUP(E372,Data!C:I,6,FALSE),"")</f>
        <v>0</v>
      </c>
      <c r="K372" s="1038" t="str">
        <f>_xlfn.IFNA(VLOOKUP($D372,Table26[],3,FALSE),"")</f>
        <v/>
      </c>
      <c r="L372" s="1038" t="str">
        <f>_xlfn.IFNA(VLOOKUP($D372,Table26[],4,FALSE),"")</f>
        <v/>
      </c>
      <c r="M372" s="1038" t="str">
        <f>_xlfn.IFNA(VLOOKUP($D372,Table26[],5,FALSE),"")</f>
        <v/>
      </c>
      <c r="N372" s="1038" t="str">
        <f>_xlfn.IFNA(VLOOKUP($D372,Table26[],6,FALSE),"")</f>
        <v/>
      </c>
      <c r="O372" s="1021"/>
      <c r="P372" s="279"/>
    </row>
    <row r="373" spans="1:16" ht="70.8" customHeight="1" thickBot="1" x14ac:dyDescent="0.3">
      <c r="A373" s="180"/>
      <c r="B373" s="1001"/>
      <c r="C373" s="965">
        <v>349</v>
      </c>
      <c r="D373" s="814">
        <f>_xlfn.IFNA(VLOOKUP(E373,Data!C:I,3,FALSE),"")</f>
        <v>3</v>
      </c>
      <c r="E373" s="1166" t="s">
        <v>206</v>
      </c>
      <c r="F373" s="803" t="str">
        <f>_xlfn.IFNA(IF(VLOOKUP(E373,Languages!$A:$D,1,TRUE)=E373,VLOOKUP(E373,Languages!$A:$D,Summary!$C$7,TRUE),NA()),"")</f>
        <v>THREAT-osion toiminnan suorittamiseen tarvittavat vastuut, tilivelvollisuudet ja valtuutukset on jalkautettu soveltuville työntekijöille.</v>
      </c>
      <c r="G373" s="1064" t="s">
        <v>1627</v>
      </c>
      <c r="H373" s="802"/>
      <c r="I373" s="802" t="s">
        <v>1627</v>
      </c>
      <c r="J373" s="1062">
        <f>_xlfn.IFNA(VLOOKUP(E373,Data!C:I,6,FALSE),"")</f>
        <v>0</v>
      </c>
      <c r="K373" s="1038" t="str">
        <f>_xlfn.IFNA(VLOOKUP($D373,Table26[],3,FALSE),"")</f>
        <v/>
      </c>
      <c r="L373" s="1038" t="str">
        <f>_xlfn.IFNA(VLOOKUP($D373,Table26[],4,FALSE),"")</f>
        <v/>
      </c>
      <c r="M373" s="1038" t="str">
        <f>_xlfn.IFNA(VLOOKUP($D373,Table26[],5,FALSE),"")</f>
        <v/>
      </c>
      <c r="N373" s="1038" t="str">
        <f>_xlfn.IFNA(VLOOKUP($D373,Table26[],6,FALSE),"")</f>
        <v/>
      </c>
      <c r="O373" s="1021"/>
      <c r="P373" s="279"/>
    </row>
    <row r="374" spans="1:16" ht="70.8" customHeight="1" thickBot="1" x14ac:dyDescent="0.3">
      <c r="A374" s="180"/>
      <c r="B374" s="1001"/>
      <c r="C374" s="965">
        <v>350</v>
      </c>
      <c r="D374" s="814">
        <f>_xlfn.IFNA(VLOOKUP(E374,Data!C:I,3,FALSE),"")</f>
        <v>3</v>
      </c>
      <c r="E374" s="1166" t="s">
        <v>207</v>
      </c>
      <c r="F374" s="803" t="str">
        <f>_xlfn.IFNA(IF(VLOOKUP(E374,Languages!$A:$D,1,TRUE)=E374,VLOOKUP(E374,Languages!$A:$D,Summary!$C$7,TRUE),NA()),"")</f>
        <v>THREAT-osion toimintaa suorittavilla työntekijöillä on riittävät tiedot ja taidot tehtäviensä suorittamiseen.</v>
      </c>
      <c r="G374" s="1064" t="s">
        <v>1627</v>
      </c>
      <c r="H374" s="802"/>
      <c r="I374" s="802" t="s">
        <v>1627</v>
      </c>
      <c r="J374" s="1062">
        <f>_xlfn.IFNA(VLOOKUP(E374,Data!C:I,6,FALSE),"")</f>
        <v>0</v>
      </c>
      <c r="K374" s="1038" t="str">
        <f>_xlfn.IFNA(VLOOKUP($D374,Table26[],3,FALSE),"")</f>
        <v/>
      </c>
      <c r="L374" s="1038" t="str">
        <f>_xlfn.IFNA(VLOOKUP($D374,Table26[],4,FALSE),"")</f>
        <v/>
      </c>
      <c r="M374" s="1038" t="str">
        <f>_xlfn.IFNA(VLOOKUP($D374,Table26[],5,FALSE),"")</f>
        <v/>
      </c>
      <c r="N374" s="1038" t="str">
        <f>_xlfn.IFNA(VLOOKUP($D374,Table26[],6,FALSE),"")</f>
        <v/>
      </c>
      <c r="O374" s="1021"/>
      <c r="P374" s="279"/>
    </row>
    <row r="375" spans="1:16" ht="70.8" customHeight="1" thickBot="1" x14ac:dyDescent="0.3">
      <c r="A375" s="180"/>
      <c r="B375" s="1001"/>
      <c r="C375" s="965">
        <v>351</v>
      </c>
      <c r="D375" s="814">
        <f>_xlfn.IFNA(VLOOKUP(E375,Data!C:I,3,FALSE),"")</f>
        <v>3</v>
      </c>
      <c r="E375" s="1166" t="s">
        <v>208</v>
      </c>
      <c r="F375" s="803" t="str">
        <f>_xlfn.IFNA(IF(VLOOKUP(E375,Languages!$A:$D,1,TRUE)=E375,VLOOKUP(E375,Languages!$A:$D,Summary!$C$7,TRUE),NA()),"")</f>
        <v>THREAT-osion toiminnan vaikuttavuutta arvioidaan ja seurataan.</v>
      </c>
      <c r="G375" s="1064" t="s">
        <v>1627</v>
      </c>
      <c r="H375" s="802"/>
      <c r="I375" s="802" t="s">
        <v>1627</v>
      </c>
      <c r="J375" s="1062">
        <f>_xlfn.IFNA(VLOOKUP(E375,Data!C:I,6,FALSE),"")</f>
        <v>0</v>
      </c>
      <c r="K375" s="1038" t="str">
        <f>_xlfn.IFNA(VLOOKUP($D375,Table26[],3,FALSE),"")</f>
        <v/>
      </c>
      <c r="L375" s="1038" t="str">
        <f>_xlfn.IFNA(VLOOKUP($D375,Table26[],4,FALSE),"")</f>
        <v/>
      </c>
      <c r="M375" s="1038" t="str">
        <f>_xlfn.IFNA(VLOOKUP($D375,Table26[],5,FALSE),"")</f>
        <v/>
      </c>
      <c r="N375" s="1038" t="str">
        <f>_xlfn.IFNA(VLOOKUP($D375,Table26[],6,FALSE),"")</f>
        <v/>
      </c>
      <c r="O375" s="1021"/>
      <c r="P375" s="279"/>
    </row>
    <row r="376" spans="1:16" ht="70.8" customHeight="1" thickBot="1" x14ac:dyDescent="0.3">
      <c r="A376" s="180"/>
      <c r="B376" s="1001"/>
      <c r="C376" s="965">
        <v>352</v>
      </c>
      <c r="D376" s="814">
        <f>_xlfn.IFNA(VLOOKUP(E376,Data!C:I,3,FALSE),"")</f>
        <v>1</v>
      </c>
      <c r="E376" s="1166" t="s">
        <v>272</v>
      </c>
      <c r="F376" s="803" t="str">
        <f>_xlfn.IFNA(IF(VLOOKUP(E376,Languages!$A:$D,1,TRUE)=E376,VLOOKUP(E376,Languages!$A:$D,Summary!$C$7,TRUE),NA()),"")</f>
        <v>Erilaisia tarkastuksia (esimerkiksi taustojen tarkistuksia, huumetestejä) suoritetaan uusia työntekijöitä palkatessa. Tasolla 1 tämän ei tarvitse olla systemaattista ja säännöllistä.</v>
      </c>
      <c r="G376" s="1065">
        <v>53</v>
      </c>
      <c r="H376" s="802" t="s">
        <v>3770</v>
      </c>
      <c r="I376" s="802" t="s">
        <v>3663</v>
      </c>
      <c r="J376" s="1062">
        <f>_xlfn.IFNA(VLOOKUP(E376,Data!C:I,6,FALSE),"")</f>
        <v>0</v>
      </c>
      <c r="K376" s="1038" t="str">
        <f>_xlfn.IFNA(VLOOKUP($D376,Table26[],3,FALSE),"")</f>
        <v/>
      </c>
      <c r="L376" s="1038" t="str">
        <f>_xlfn.IFNA(VLOOKUP($D376,Table26[],4,FALSE),"")</f>
        <v/>
      </c>
      <c r="M376" s="1038" t="str">
        <f>_xlfn.IFNA(VLOOKUP($D376,Table26[],5,FALSE),"")</f>
        <v/>
      </c>
      <c r="N376" s="1038" t="str">
        <f>_xlfn.IFNA(VLOOKUP($D376,Table26[],6,FALSE),"")</f>
        <v/>
      </c>
      <c r="O376" s="1021"/>
      <c r="P376" s="279"/>
    </row>
    <row r="377" spans="1:16" ht="70.8" customHeight="1" thickBot="1" x14ac:dyDescent="0.3">
      <c r="A377" s="180"/>
      <c r="B377" s="1001"/>
      <c r="C377" s="965">
        <v>353</v>
      </c>
      <c r="D377" s="814">
        <f>_xlfn.IFNA(VLOOKUP(E377,Data!C:I,3,FALSE),"")</f>
        <v>1</v>
      </c>
      <c r="E377" s="1166" t="s">
        <v>273</v>
      </c>
      <c r="F377" s="803" t="str">
        <f>_xlfn.IFNA(IF(VLOOKUP(E377,Languages!$A:$D,1,TRUE)=E377,VLOOKUP(E377,Languages!$A:$D,Summary!$C$7,TRUE),NA()),"")</f>
        <v>Työsuhteen päättymiseen liittyvissä menettelyissä huomioidaan kyberturvallisuus. Tasolla 1 tämän ei tarvitse olla systemaattista ja säännöllistä.</v>
      </c>
      <c r="G377" s="1065">
        <v>54</v>
      </c>
      <c r="H377" s="802" t="s">
        <v>3764</v>
      </c>
      <c r="I377" s="802" t="s">
        <v>3664</v>
      </c>
      <c r="J377" s="1062">
        <f>_xlfn.IFNA(VLOOKUP(E377,Data!C:I,6,FALSE),"")</f>
        <v>0</v>
      </c>
      <c r="K377" s="1038" t="str">
        <f>_xlfn.IFNA(VLOOKUP($D377,Table26[],3,FALSE),"")</f>
        <v/>
      </c>
      <c r="L377" s="1038" t="str">
        <f>_xlfn.IFNA(VLOOKUP($D377,Table26[],4,FALSE),"")</f>
        <v/>
      </c>
      <c r="M377" s="1038" t="str">
        <f>_xlfn.IFNA(VLOOKUP($D377,Table26[],5,FALSE),"")</f>
        <v/>
      </c>
      <c r="N377" s="1038" t="str">
        <f>_xlfn.IFNA(VLOOKUP($D377,Table26[],6,FALSE),"")</f>
        <v/>
      </c>
      <c r="O377" s="1021"/>
      <c r="P377" s="279"/>
    </row>
    <row r="378" spans="1:16" ht="70.8" customHeight="1" thickBot="1" x14ac:dyDescent="0.3">
      <c r="A378" s="180"/>
      <c r="B378" s="1001"/>
      <c r="C378" s="965">
        <v>354</v>
      </c>
      <c r="D378" s="814">
        <f>_xlfn.IFNA(VLOOKUP(E378,Data!C:I,3,FALSE),"")</f>
        <v>2</v>
      </c>
      <c r="E378" s="1166" t="s">
        <v>274</v>
      </c>
      <c r="F378" s="803" t="str">
        <f>_xlfn.IFNA(IF(VLOOKUP(E378,Languages!$A:$D,1,TRUE)=E378,VLOOKUP(E378,Languages!$A:$D,Summary!$C$7,TRUE),NA()),"")</f>
        <v>Soveltuvia tarkastuksia suoritetaan sellaisille työntekijöille, joilla on käyttö- tai pääsyoikeus toiminnon kannalta tärkeisiin laitteisiin, ohjelmistoihin tai tietovarantoihin.</v>
      </c>
      <c r="G378" s="1065">
        <v>53</v>
      </c>
      <c r="H378" s="802" t="s">
        <v>3770</v>
      </c>
      <c r="I378" s="802" t="s">
        <v>3663</v>
      </c>
      <c r="J378" s="1062">
        <f>_xlfn.IFNA(VLOOKUP(E378,Data!C:I,6,FALSE),"")</f>
        <v>0</v>
      </c>
      <c r="K378" s="1038" t="str">
        <f>_xlfn.IFNA(VLOOKUP($D378,Table26[],3,FALSE),"")</f>
        <v/>
      </c>
      <c r="L378" s="1038" t="str">
        <f>_xlfn.IFNA(VLOOKUP($D378,Table26[],4,FALSE),"")</f>
        <v/>
      </c>
      <c r="M378" s="1038" t="str">
        <f>_xlfn.IFNA(VLOOKUP($D378,Table26[],5,FALSE),"")</f>
        <v/>
      </c>
      <c r="N378" s="1038" t="str">
        <f>_xlfn.IFNA(VLOOKUP($D378,Table26[],6,FALSE),"")</f>
        <v/>
      </c>
      <c r="O378" s="1021"/>
      <c r="P378" s="279"/>
    </row>
    <row r="379" spans="1:16" ht="70.8" customHeight="1" thickBot="1" x14ac:dyDescent="0.3">
      <c r="A379" s="180"/>
      <c r="B379" s="1001"/>
      <c r="C379" s="965">
        <v>355</v>
      </c>
      <c r="D379" s="814">
        <f>_xlfn.IFNA(VLOOKUP(E379,Data!C:I,3,FALSE),"")</f>
        <v>2</v>
      </c>
      <c r="E379" s="1166" t="s">
        <v>275</v>
      </c>
      <c r="F379" s="803" t="str">
        <f>_xlfn.IFNA(IF(VLOOKUP(E379,Languages!$A:$D,1,TRUE)=E379,VLOOKUP(E379,Languages!$A:$D,Summary!$C$7,TRUE),NA()),"")</f>
        <v>Työntekijöiden sisäisiin siirtoihin liittyvissä menettelyissä huomioidaan kyberturvallisuus. (huomioidaan kriittiset työyhdistelmät, oikeudet, tarve mahdollisille taustatarkistuksille/ turvallisuusselvityksille)</v>
      </c>
      <c r="G379" s="1065">
        <v>54</v>
      </c>
      <c r="H379" s="802" t="s">
        <v>3764</v>
      </c>
      <c r="I379" s="802" t="s">
        <v>3664</v>
      </c>
      <c r="J379" s="1062">
        <f>_xlfn.IFNA(VLOOKUP(E379,Data!C:I,6,FALSE),"")</f>
        <v>0</v>
      </c>
      <c r="K379" s="1038" t="str">
        <f>_xlfn.IFNA(VLOOKUP($D379,Table26[],3,FALSE),"")</f>
        <v/>
      </c>
      <c r="L379" s="1038" t="str">
        <f>_xlfn.IFNA(VLOOKUP($D379,Table26[],4,FALSE),"")</f>
        <v/>
      </c>
      <c r="M379" s="1038" t="str">
        <f>_xlfn.IFNA(VLOOKUP($D379,Table26[],5,FALSE),"")</f>
        <v/>
      </c>
      <c r="N379" s="1038" t="str">
        <f>_xlfn.IFNA(VLOOKUP($D379,Table26[],6,FALSE),"")</f>
        <v/>
      </c>
      <c r="O379" s="1021"/>
      <c r="P379" s="279"/>
    </row>
    <row r="380" spans="1:16" ht="70.8" customHeight="1" thickBot="1" x14ac:dyDescent="0.3">
      <c r="A380" s="180"/>
      <c r="B380" s="1001"/>
      <c r="C380" s="965">
        <v>356</v>
      </c>
      <c r="D380" s="814">
        <f>_xlfn.IFNA(VLOOKUP(E380,Data!C:I,3,FALSE),"")</f>
        <v>2</v>
      </c>
      <c r="E380" s="1166" t="s">
        <v>276</v>
      </c>
      <c r="F380" s="803" t="str">
        <f>_xlfn.IFNA(IF(VLOOKUP(E380,Languages!$A:$D,1,TRUE)=E380,VLOOKUP(E380,Languages!$A:$D,Summary!$C$7,TRUE),NA()),"")</f>
        <v>Henkilöstö on tietoinen vastuistaan ja velvoitteistaan koskien (IT ja OT) laitteiden, ohjelmistojen ja tietovarantojen suojaamista ja hyväksyttävää käyttöä.</v>
      </c>
      <c r="G380" s="1065">
        <v>55</v>
      </c>
      <c r="H380" s="802" t="s">
        <v>3728</v>
      </c>
      <c r="I380" s="802" t="s">
        <v>3665</v>
      </c>
      <c r="J380" s="1062">
        <f>_xlfn.IFNA(VLOOKUP(E380,Data!C:I,6,FALSE),"")</f>
        <v>0</v>
      </c>
      <c r="K380" s="1038" t="str">
        <f>_xlfn.IFNA(VLOOKUP($D380,Table26[],3,FALSE),"")</f>
        <v/>
      </c>
      <c r="L380" s="1038" t="str">
        <f>_xlfn.IFNA(VLOOKUP($D380,Table26[],4,FALSE),"")</f>
        <v/>
      </c>
      <c r="M380" s="1038" t="str">
        <f>_xlfn.IFNA(VLOOKUP($D380,Table26[],5,FALSE),"")</f>
        <v/>
      </c>
      <c r="N380" s="1038" t="str">
        <f>_xlfn.IFNA(VLOOKUP($D380,Table26[],6,FALSE),"")</f>
        <v/>
      </c>
      <c r="O380" s="1021"/>
      <c r="P380" s="279"/>
    </row>
    <row r="381" spans="1:16" ht="70.8" customHeight="1" thickBot="1" x14ac:dyDescent="0.3">
      <c r="A381" s="180"/>
      <c r="B381" s="1001"/>
      <c r="C381" s="965">
        <v>357</v>
      </c>
      <c r="D381" s="814">
        <f>_xlfn.IFNA(VLOOKUP(E381,Data!C:I,3,FALSE),"")</f>
        <v>3</v>
      </c>
      <c r="E381" s="1166" t="s">
        <v>277</v>
      </c>
      <c r="F381" s="803" t="str">
        <f>_xlfn.IFNA(IF(VLOOKUP(E381,Languages!$A:$D,1,TRUE)=E381,VLOOKUP(E381,Languages!$A:$D,Summary!$C$7,TRUE),NA()),"")</f>
        <v>Jokaista työtehtävää varten teetetään soveltuvat tarkistukset, jotka ovat suhteessa työtehtävän riskeihin (mukaan lukien työntekijät, toimittajat ja alihankkijat).</v>
      </c>
      <c r="G381" s="1065">
        <v>53</v>
      </c>
      <c r="H381" s="802" t="s">
        <v>3770</v>
      </c>
      <c r="I381" s="802" t="s">
        <v>3663</v>
      </c>
      <c r="J381" s="1062">
        <f>_xlfn.IFNA(VLOOKUP(E381,Data!C:I,6,FALSE),"")</f>
        <v>0</v>
      </c>
      <c r="K381" s="1038" t="str">
        <f>_xlfn.IFNA(VLOOKUP($D381,Table26[],3,FALSE),"")</f>
        <v/>
      </c>
      <c r="L381" s="1038" t="str">
        <f>_xlfn.IFNA(VLOOKUP($D381,Table26[],4,FALSE),"")</f>
        <v/>
      </c>
      <c r="M381" s="1038" t="str">
        <f>_xlfn.IFNA(VLOOKUP($D381,Table26[],5,FALSE),"")</f>
        <v/>
      </c>
      <c r="N381" s="1038" t="str">
        <f>_xlfn.IFNA(VLOOKUP($D381,Table26[],6,FALSE),"")</f>
        <v/>
      </c>
      <c r="O381" s="1021"/>
      <c r="P381" s="279"/>
    </row>
    <row r="382" spans="1:16" ht="70.8" customHeight="1" thickBot="1" x14ac:dyDescent="0.3">
      <c r="A382" s="180"/>
      <c r="B382" s="1001"/>
      <c r="C382" s="965">
        <v>358</v>
      </c>
      <c r="D382" s="814">
        <f>_xlfn.IFNA(VLOOKUP(E382,Data!C:I,3,FALSE),"")</f>
        <v>3</v>
      </c>
      <c r="E382" s="1166" t="s">
        <v>2572</v>
      </c>
      <c r="F382" s="803" t="str">
        <f>_xlfn.IFNA(IF(VLOOKUP(E382,Languages!$A:$D,1,TRUE)=E382,VLOOKUP(E382,Languages!$A:$D,Summary!$C$7,TRUE),NA()),"")</f>
        <v xml:space="preserve">Organisaatiolla on muodollinen vastuullisuusprosessi, johon sisältyy kurinpitomenettelyhenkilöstölle, joka ei noudata määriteltyjä turvallisuuspolitiikkoja ja menettelyjä. </v>
      </c>
      <c r="G382" s="1065">
        <v>55</v>
      </c>
      <c r="H382" s="802" t="s">
        <v>3728</v>
      </c>
      <c r="I382" s="802" t="s">
        <v>3665</v>
      </c>
      <c r="J382" s="1062">
        <f>_xlfn.IFNA(VLOOKUP(E382,Data!C:I,6,FALSE),"")</f>
        <v>0</v>
      </c>
      <c r="K382" s="1038" t="str">
        <f>_xlfn.IFNA(VLOOKUP($D382,Table26[],3,FALSE),"")</f>
        <v/>
      </c>
      <c r="L382" s="1038" t="str">
        <f>_xlfn.IFNA(VLOOKUP($D382,Table26[],4,FALSE),"")</f>
        <v/>
      </c>
      <c r="M382" s="1038" t="str">
        <f>_xlfn.IFNA(VLOOKUP($D382,Table26[],5,FALSE),"")</f>
        <v/>
      </c>
      <c r="N382" s="1038" t="str">
        <f>_xlfn.IFNA(VLOOKUP($D382,Table26[],6,FALSE),"")</f>
        <v/>
      </c>
      <c r="O382" s="1021"/>
      <c r="P382" s="279"/>
    </row>
    <row r="383" spans="1:16" ht="70.8" customHeight="1" thickBot="1" x14ac:dyDescent="0.3">
      <c r="A383" s="180"/>
      <c r="B383" s="1001"/>
      <c r="C383" s="965">
        <v>359</v>
      </c>
      <c r="D383" s="814">
        <f>_xlfn.IFNA(VLOOKUP(E383,Data!C:I,3,FALSE),"")</f>
        <v>1</v>
      </c>
      <c r="E383" s="1166" t="s">
        <v>278</v>
      </c>
      <c r="F383" s="803" t="str">
        <f>_xlfn.IFNA(IF(VLOOKUP(E383,Languages!$A:$D,1,TRUE)=E383,VLOOKUP(E383,Languages!$A:$D,Summary!$C$7,TRUE),NA()),"")</f>
        <v>Henkilöstön kyberturvallisuustietoisuutta kohotetaan erilaisin toimin. Tasolla 1 tämän ei tarvitse olla systemaattista ja säännöllistä.</v>
      </c>
      <c r="G383" s="1065">
        <v>56</v>
      </c>
      <c r="H383" s="802" t="s">
        <v>3729</v>
      </c>
      <c r="I383" s="802" t="s">
        <v>3666</v>
      </c>
      <c r="J383" s="1062">
        <f>_xlfn.IFNA(VLOOKUP(E383,Data!C:I,6,FALSE),"")</f>
        <v>0</v>
      </c>
      <c r="K383" s="1038" t="str">
        <f>_xlfn.IFNA(VLOOKUP($D383,Table26[],3,FALSE),"")</f>
        <v/>
      </c>
      <c r="L383" s="1038" t="str">
        <f>_xlfn.IFNA(VLOOKUP($D383,Table26[],4,FALSE),"")</f>
        <v/>
      </c>
      <c r="M383" s="1038" t="str">
        <f>_xlfn.IFNA(VLOOKUP($D383,Table26[],5,FALSE),"")</f>
        <v/>
      </c>
      <c r="N383" s="1038" t="str">
        <f>_xlfn.IFNA(VLOOKUP($D383,Table26[],6,FALSE),"")</f>
        <v/>
      </c>
      <c r="O383" s="1021"/>
      <c r="P383" s="279"/>
    </row>
    <row r="384" spans="1:16" ht="70.8" customHeight="1" thickBot="1" x14ac:dyDescent="0.3">
      <c r="A384" s="180"/>
      <c r="B384" s="1001"/>
      <c r="C384" s="965">
        <v>360</v>
      </c>
      <c r="D384" s="814">
        <f>_xlfn.IFNA(VLOOKUP(E384,Data!C:I,3,FALSE),"")</f>
        <v>2</v>
      </c>
      <c r="E384" s="1166" t="s">
        <v>279</v>
      </c>
      <c r="F384" s="803" t="str">
        <f>_xlfn.IFNA(IF(VLOOKUP(E384,Languages!$A:$D,1,TRUE)=E384,VLOOKUP(E384,Languages!$A:$D,Summary!$C$7,TRUE),NA()),"")</f>
        <v>Kyberturvallisuustietoisuudelle on asetettu tavoitteet, joita ylläpidetään ja seurataan.</v>
      </c>
      <c r="G384" s="1065">
        <v>56</v>
      </c>
      <c r="H384" s="802" t="s">
        <v>3729</v>
      </c>
      <c r="I384" s="802" t="s">
        <v>3666</v>
      </c>
      <c r="J384" s="1062">
        <f>_xlfn.IFNA(VLOOKUP(E384,Data!C:I,6,FALSE),"")</f>
        <v>0</v>
      </c>
      <c r="K384" s="1038" t="str">
        <f>_xlfn.IFNA(VLOOKUP($D384,Table26[],3,FALSE),"")</f>
        <v/>
      </c>
      <c r="L384" s="1038" t="str">
        <f>_xlfn.IFNA(VLOOKUP($D384,Table26[],4,FALSE),"")</f>
        <v/>
      </c>
      <c r="M384" s="1038" t="str">
        <f>_xlfn.IFNA(VLOOKUP($D384,Table26[],5,FALSE),"")</f>
        <v/>
      </c>
      <c r="N384" s="1038" t="str">
        <f>_xlfn.IFNA(VLOOKUP($D384,Table26[],6,FALSE),"")</f>
        <v/>
      </c>
      <c r="O384" s="1021"/>
      <c r="P384" s="279"/>
    </row>
    <row r="385" spans="1:16" ht="70.8" customHeight="1" thickBot="1" x14ac:dyDescent="0.3">
      <c r="A385" s="180"/>
      <c r="B385" s="1001"/>
      <c r="C385" s="965">
        <v>361</v>
      </c>
      <c r="D385" s="814">
        <f>_xlfn.IFNA(VLOOKUP(E385,Data!C:I,3,FALSE),"")</f>
        <v>2</v>
      </c>
      <c r="E385" s="1166" t="s">
        <v>280</v>
      </c>
      <c r="F385" s="803" t="str">
        <f>_xlfn.IFNA(IF(VLOOKUP(E385,Languages!$A:$D,1,TRUE)=E385,VLOOKUP(E385,Languages!$A:$D,Summary!$C$7,TRUE),NA()),"")</f>
        <v>Kyberturvallisuustietoisuuden tavoitteet ovat linjassa organisaation määrittämän uhkaprofiilin kanssa [kts. THREAT-2e].</v>
      </c>
      <c r="G385" s="1065">
        <v>56</v>
      </c>
      <c r="H385" s="802" t="s">
        <v>3729</v>
      </c>
      <c r="I385" s="802" t="s">
        <v>3666</v>
      </c>
      <c r="J385" s="1062">
        <f>_xlfn.IFNA(VLOOKUP(E385,Data!C:I,6,FALSE),"")</f>
        <v>0</v>
      </c>
      <c r="K385" s="1038" t="str">
        <f>_xlfn.IFNA(VLOOKUP($D385,Table26[],3,FALSE),"")</f>
        <v/>
      </c>
      <c r="L385" s="1038" t="str">
        <f>_xlfn.IFNA(VLOOKUP($D385,Table26[],4,FALSE),"")</f>
        <v/>
      </c>
      <c r="M385" s="1038" t="str">
        <f>_xlfn.IFNA(VLOOKUP($D385,Table26[],5,FALSE),"")</f>
        <v/>
      </c>
      <c r="N385" s="1038" t="str">
        <f>_xlfn.IFNA(VLOOKUP($D385,Table26[],6,FALSE),"")</f>
        <v/>
      </c>
      <c r="O385" s="1021"/>
      <c r="P385" s="279"/>
    </row>
    <row r="386" spans="1:16" ht="70.8" customHeight="1" thickBot="1" x14ac:dyDescent="0.3">
      <c r="A386" s="180"/>
      <c r="B386" s="1001"/>
      <c r="C386" s="965">
        <v>362</v>
      </c>
      <c r="D386" s="814">
        <f>_xlfn.IFNA(VLOOKUP(E386,Data!C:I,3,FALSE),"")</f>
        <v>2</v>
      </c>
      <c r="E386" s="1166" t="s">
        <v>281</v>
      </c>
      <c r="F386" s="803" t="str">
        <f>_xlfn.IFNA(IF(VLOOKUP(E386,Languages!$A:$D,1,TRUE)=E386,VLOOKUP(E386,Languages!$A:$D,Summary!$C$7,TRUE),NA()),"")</f>
        <v>Kyberturvallisuustietoisuutta parantava toiminta on säännöllistä.</v>
      </c>
      <c r="G386" s="1065">
        <v>56</v>
      </c>
      <c r="H386" s="802" t="s">
        <v>3729</v>
      </c>
      <c r="I386" s="802" t="s">
        <v>3666</v>
      </c>
      <c r="J386" s="1062">
        <f>_xlfn.IFNA(VLOOKUP(E386,Data!C:I,6,FALSE),"")</f>
        <v>0</v>
      </c>
      <c r="K386" s="1038" t="str">
        <f>_xlfn.IFNA(VLOOKUP($D386,Table26[],3,FALSE),"")</f>
        <v/>
      </c>
      <c r="L386" s="1038" t="str">
        <f>_xlfn.IFNA(VLOOKUP($D386,Table26[],4,FALSE),"")</f>
        <v/>
      </c>
      <c r="M386" s="1038" t="str">
        <f>_xlfn.IFNA(VLOOKUP($D386,Table26[],5,FALSE),"")</f>
        <v/>
      </c>
      <c r="N386" s="1038" t="str">
        <f>_xlfn.IFNA(VLOOKUP($D386,Table26[],6,FALSE),"")</f>
        <v/>
      </c>
      <c r="O386" s="1021"/>
      <c r="P386" s="279"/>
    </row>
    <row r="387" spans="1:16" ht="70.8" customHeight="1" thickBot="1" x14ac:dyDescent="0.3">
      <c r="A387" s="180"/>
      <c r="B387" s="1001"/>
      <c r="C387" s="965">
        <v>363</v>
      </c>
      <c r="D387" s="814">
        <f>_xlfn.IFNA(VLOOKUP(E387,Data!C:I,3,FALSE),"")</f>
        <v>3</v>
      </c>
      <c r="E387" s="1166" t="s">
        <v>282</v>
      </c>
      <c r="F387" s="803" t="str">
        <f>_xlfn.IFNA(IF(VLOOKUP(E387,Languages!$A:$D,1,TRUE)=E387,VLOOKUP(E387,Languages!$A:$D,Summary!$C$7,TRUE),NA()),"")</f>
        <v>Kyberturvallisuustietoisuutta edistävä toiminta on sisällytetty toimenkuvauksiin.</v>
      </c>
      <c r="G387" s="1065">
        <v>56</v>
      </c>
      <c r="H387" s="802" t="s">
        <v>3729</v>
      </c>
      <c r="I387" s="802" t="s">
        <v>3666</v>
      </c>
      <c r="J387" s="1062">
        <f>_xlfn.IFNA(VLOOKUP(E387,Data!C:I,6,FALSE),"")</f>
        <v>0</v>
      </c>
      <c r="K387" s="1038" t="str">
        <f>_xlfn.IFNA(VLOOKUP($D387,Table26[],3,FALSE),"")</f>
        <v/>
      </c>
      <c r="L387" s="1038" t="str">
        <f>_xlfn.IFNA(VLOOKUP($D387,Table26[],4,FALSE),"")</f>
        <v/>
      </c>
      <c r="M387" s="1038" t="str">
        <f>_xlfn.IFNA(VLOOKUP($D387,Table26[],5,FALSE),"")</f>
        <v/>
      </c>
      <c r="N387" s="1038" t="str">
        <f>_xlfn.IFNA(VLOOKUP($D387,Table26[],6,FALSE),"")</f>
        <v/>
      </c>
      <c r="O387" s="1021"/>
      <c r="P387" s="279"/>
    </row>
    <row r="388" spans="1:16" ht="70.8" customHeight="1" thickBot="1" x14ac:dyDescent="0.3">
      <c r="A388" s="180"/>
      <c r="B388" s="1001"/>
      <c r="C388" s="965">
        <v>364</v>
      </c>
      <c r="D388" s="814">
        <f>_xlfn.IFNA(VLOOKUP(E388,Data!C:I,3,FALSE),"")</f>
        <v>3</v>
      </c>
      <c r="E388" s="1166" t="s">
        <v>283</v>
      </c>
      <c r="F388" s="803" t="str">
        <f>_xlfn.IFNA(IF(VLOOKUP(E388,Languages!$A:$D,1,TRUE)=E388,VLOOKUP(E388,Languages!$A:$D,Summary!$C$7,TRUE),NA()),"")</f>
        <v>Kyberturvallisuustietoisuuden kohottamisen toimenpiteet ovat linjassa organisaation ennalta määriteltyjen toimintatilojen kanssa [kts. SITUATION-3g].</v>
      </c>
      <c r="G388" s="1065">
        <v>56</v>
      </c>
      <c r="H388" s="802" t="s">
        <v>3729</v>
      </c>
      <c r="I388" s="802" t="s">
        <v>3666</v>
      </c>
      <c r="J388" s="1062">
        <f>_xlfn.IFNA(VLOOKUP(E388,Data!C:I,6,FALSE),"")</f>
        <v>0</v>
      </c>
      <c r="K388" s="1038" t="str">
        <f>_xlfn.IFNA(VLOOKUP($D388,Table26[],3,FALSE),"")</f>
        <v/>
      </c>
      <c r="L388" s="1038" t="str">
        <f>_xlfn.IFNA(VLOOKUP($D388,Table26[],4,FALSE),"")</f>
        <v/>
      </c>
      <c r="M388" s="1038" t="str">
        <f>_xlfn.IFNA(VLOOKUP($D388,Table26[],5,FALSE),"")</f>
        <v/>
      </c>
      <c r="N388" s="1038" t="str">
        <f>_xlfn.IFNA(VLOOKUP($D388,Table26[],6,FALSE),"")</f>
        <v/>
      </c>
      <c r="O388" s="1021"/>
      <c r="P388" s="279"/>
    </row>
    <row r="389" spans="1:16" ht="70.8" customHeight="1" thickBot="1" x14ac:dyDescent="0.3">
      <c r="A389" s="180"/>
      <c r="B389" s="1001"/>
      <c r="C389" s="965">
        <v>365</v>
      </c>
      <c r="D389" s="814">
        <f>_xlfn.IFNA(VLOOKUP(E389,Data!C:I,3,FALSE),"")</f>
        <v>3</v>
      </c>
      <c r="E389" s="1166" t="s">
        <v>2573</v>
      </c>
      <c r="F389" s="803" t="str">
        <f>_xlfn.IFNA(IF(VLOOKUP(E389,Languages!$A:$D,1,TRUE)=E389,VLOOKUP(E389,Languages!$A:$D,Summary!$C$7,TRUE),NA()),"")</f>
        <v>Kyberturvallisuustietoisuutta parantavien toimenpiteiden tehokkuutta arvioidaan säännöllisesti ja tiettyjen muutosten yhteydessä kuten järjestelmämuutokset, ulkoiset tapahtumat. Toimintaa kehitetään tarvittaessa.</v>
      </c>
      <c r="G389" s="1065">
        <v>56</v>
      </c>
      <c r="H389" s="802" t="s">
        <v>3729</v>
      </c>
      <c r="I389" s="802" t="s">
        <v>3666</v>
      </c>
      <c r="J389" s="1062">
        <f>_xlfn.IFNA(VLOOKUP(E389,Data!C:I,6,FALSE),"")</f>
        <v>0</v>
      </c>
      <c r="K389" s="1038" t="str">
        <f>_xlfn.IFNA(VLOOKUP($D389,Table26[],3,FALSE),"")</f>
        <v/>
      </c>
      <c r="L389" s="1038" t="str">
        <f>_xlfn.IFNA(VLOOKUP($D389,Table26[],4,FALSE),"")</f>
        <v/>
      </c>
      <c r="M389" s="1038" t="str">
        <f>_xlfn.IFNA(VLOOKUP($D389,Table26[],5,FALSE),"")</f>
        <v/>
      </c>
      <c r="N389" s="1038" t="str">
        <f>_xlfn.IFNA(VLOOKUP($D389,Table26[],6,FALSE),"")</f>
        <v/>
      </c>
      <c r="O389" s="1021"/>
      <c r="P389" s="279"/>
    </row>
    <row r="390" spans="1:16" ht="70.8" customHeight="1" thickBot="1" x14ac:dyDescent="0.3">
      <c r="A390" s="180"/>
      <c r="B390" s="1001"/>
      <c r="C390" s="965">
        <v>366</v>
      </c>
      <c r="D390" s="814">
        <f>_xlfn.IFNA(VLOOKUP(E390,Data!C:I,3,FALSE),"")</f>
        <v>1</v>
      </c>
      <c r="E390" s="1166" t="s">
        <v>284</v>
      </c>
      <c r="F390" s="803" t="str">
        <f>_xlfn.IFNA(IF(VLOOKUP(E390,Languages!$A:$D,1,TRUE)=E390,VLOOKUP(E390,Languages!$A:$D,Summary!$C$7,TRUE),NA()),"")</f>
        <v>Toiminnon kyberturvallisuuteen liittyvät vastuut on tunnistettu. Tasolla 1 tämän ei tarvitse olla systemaattista ja säännöllistä.</v>
      </c>
      <c r="G390" s="1065">
        <v>57</v>
      </c>
      <c r="H390" s="802" t="s">
        <v>3730</v>
      </c>
      <c r="I390" s="802" t="s">
        <v>3667</v>
      </c>
      <c r="J390" s="1062">
        <f>_xlfn.IFNA(VLOOKUP(E390,Data!C:I,6,FALSE),"")</f>
        <v>0</v>
      </c>
      <c r="K390" s="1038" t="str">
        <f>_xlfn.IFNA(VLOOKUP($D390,Table26[],3,FALSE),"")</f>
        <v/>
      </c>
      <c r="L390" s="1038" t="str">
        <f>_xlfn.IFNA(VLOOKUP($D390,Table26[],4,FALSE),"")</f>
        <v/>
      </c>
      <c r="M390" s="1038" t="str">
        <f>_xlfn.IFNA(VLOOKUP($D390,Table26[],5,FALSE),"")</f>
        <v/>
      </c>
      <c r="N390" s="1038" t="str">
        <f>_xlfn.IFNA(VLOOKUP($D390,Table26[],6,FALSE),"")</f>
        <v/>
      </c>
      <c r="O390" s="1021"/>
      <c r="P390" s="279"/>
    </row>
    <row r="391" spans="1:16" ht="70.8" customHeight="1" thickBot="1" x14ac:dyDescent="0.3">
      <c r="A391" s="180"/>
      <c r="B391" s="1001"/>
      <c r="C391" s="965">
        <v>367</v>
      </c>
      <c r="D391" s="814">
        <f>_xlfn.IFNA(VLOOKUP(E391,Data!C:I,3,FALSE),"")</f>
        <v>1</v>
      </c>
      <c r="E391" s="1166" t="s">
        <v>285</v>
      </c>
      <c r="F391" s="803" t="str">
        <f>_xlfn.IFNA(IF(VLOOKUP(E391,Languages!$A:$D,1,TRUE)=E391,VLOOKUP(E391,Languages!$A:$D,Summary!$C$7,TRUE),NA()),"")</f>
        <v>Kyberturvallisuuteen liittyvät vastuut on osoitettu nimetyille henkilöille. Tasolla 1 tämän ei tarvitse olla systemaattista ja säännöllistä.</v>
      </c>
      <c r="G391" s="1065">
        <v>58</v>
      </c>
      <c r="H391" s="802" t="s">
        <v>3765</v>
      </c>
      <c r="I391" s="802" t="s">
        <v>3668</v>
      </c>
      <c r="J391" s="1062">
        <f>_xlfn.IFNA(VLOOKUP(E391,Data!C:I,6,FALSE),"")</f>
        <v>0</v>
      </c>
      <c r="K391" s="1038" t="str">
        <f>_xlfn.IFNA(VLOOKUP($D391,Table26[],3,FALSE),"")</f>
        <v/>
      </c>
      <c r="L391" s="1038" t="str">
        <f>_xlfn.IFNA(VLOOKUP($D391,Table26[],4,FALSE),"")</f>
        <v/>
      </c>
      <c r="M391" s="1038" t="str">
        <f>_xlfn.IFNA(VLOOKUP($D391,Table26[],5,FALSE),"")</f>
        <v/>
      </c>
      <c r="N391" s="1038" t="str">
        <f>_xlfn.IFNA(VLOOKUP($D391,Table26[],6,FALSE),"")</f>
        <v/>
      </c>
      <c r="O391" s="1021"/>
      <c r="P391" s="279"/>
    </row>
    <row r="392" spans="1:16" ht="70.8" customHeight="1" thickBot="1" x14ac:dyDescent="0.3">
      <c r="A392" s="180"/>
      <c r="B392" s="1001"/>
      <c r="C392" s="965">
        <v>368</v>
      </c>
      <c r="D392" s="814">
        <f>_xlfn.IFNA(VLOOKUP(E392,Data!C:I,3,FALSE),"")</f>
        <v>2</v>
      </c>
      <c r="E392" s="1166" t="s">
        <v>286</v>
      </c>
      <c r="F392" s="803" t="str">
        <f>_xlfn.IFNA(IF(VLOOKUP(E392,Languages!$A:$D,1,TRUE)=E392,VLOOKUP(E392,Languages!$A:$D,Summary!$C$7,TRUE),NA()),"")</f>
        <v>Kyberturvallisuuteen liittyvät vastuut on osoitettu nimetyille rooleille (mukaan lukien mahdolliset ulkoiset palveluntarjoajat).</v>
      </c>
      <c r="G392" s="1065">
        <v>58</v>
      </c>
      <c r="H392" s="802" t="s">
        <v>3765</v>
      </c>
      <c r="I392" s="802" t="s">
        <v>3668</v>
      </c>
      <c r="J392" s="1062">
        <f>_xlfn.IFNA(VLOOKUP(E392,Data!C:I,6,FALSE),"")</f>
        <v>0</v>
      </c>
      <c r="K392" s="1038" t="str">
        <f>_xlfn.IFNA(VLOOKUP($D392,Table26[],3,FALSE),"")</f>
        <v/>
      </c>
      <c r="L392" s="1038" t="str">
        <f>_xlfn.IFNA(VLOOKUP($D392,Table26[],4,FALSE),"")</f>
        <v/>
      </c>
      <c r="M392" s="1038" t="str">
        <f>_xlfn.IFNA(VLOOKUP($D392,Table26[],5,FALSE),"")</f>
        <v/>
      </c>
      <c r="N392" s="1038" t="str">
        <f>_xlfn.IFNA(VLOOKUP($D392,Table26[],6,FALSE),"")</f>
        <v/>
      </c>
      <c r="O392" s="1021"/>
      <c r="P392" s="279"/>
    </row>
    <row r="393" spans="1:16" ht="70.8" customHeight="1" thickBot="1" x14ac:dyDescent="0.3">
      <c r="A393" s="180"/>
      <c r="B393" s="1001"/>
      <c r="C393" s="965">
        <v>369</v>
      </c>
      <c r="D393" s="814">
        <f>_xlfn.IFNA(VLOOKUP(E393,Data!C:I,3,FALSE),"")</f>
        <v>2</v>
      </c>
      <c r="E393" s="1166" t="s">
        <v>287</v>
      </c>
      <c r="F393" s="803" t="str">
        <f>_xlfn.IFNA(IF(VLOOKUP(E393,Languages!$A:$D,1,TRUE)=E393,VLOOKUP(E393,Languages!$A:$D,Summary!$C$7,TRUE),NA()),"")</f>
        <v>Kyberturvallisuuteen liittyvät vastuut on dokumentoitu.</v>
      </c>
      <c r="G393" s="1065">
        <v>57</v>
      </c>
      <c r="H393" s="802" t="s">
        <v>3730</v>
      </c>
      <c r="I393" s="802" t="s">
        <v>3667</v>
      </c>
      <c r="J393" s="1062">
        <f>_xlfn.IFNA(VLOOKUP(E393,Data!C:I,6,FALSE),"")</f>
        <v>0</v>
      </c>
      <c r="K393" s="1038" t="str">
        <f>_xlfn.IFNA(VLOOKUP($D393,Table26[],3,FALSE),"")</f>
        <v/>
      </c>
      <c r="L393" s="1038" t="str">
        <f>_xlfn.IFNA(VLOOKUP($D393,Table26[],4,FALSE),"")</f>
        <v/>
      </c>
      <c r="M393" s="1038" t="str">
        <f>_xlfn.IFNA(VLOOKUP($D393,Table26[],5,FALSE),"")</f>
        <v/>
      </c>
      <c r="N393" s="1038" t="str">
        <f>_xlfn.IFNA(VLOOKUP($D393,Table26[],6,FALSE),"")</f>
        <v/>
      </c>
      <c r="O393" s="1021"/>
      <c r="P393" s="279"/>
    </row>
    <row r="394" spans="1:16" ht="70.8" customHeight="1" thickBot="1" x14ac:dyDescent="0.3">
      <c r="A394" s="180"/>
      <c r="B394" s="1001"/>
      <c r="C394" s="965">
        <v>370</v>
      </c>
      <c r="D394" s="814">
        <f>_xlfn.IFNA(VLOOKUP(E394,Data!C:I,3,FALSE),"")</f>
        <v>3</v>
      </c>
      <c r="E394" s="1166" t="s">
        <v>288</v>
      </c>
      <c r="F394" s="803" t="str">
        <f>_xlfn.IFNA(IF(VLOOKUP(E394,Languages!$A:$D,1,TRUE)=E394,VLOOKUP(E394,Languages!$A:$D,Summary!$C$7,TRUE),NA()),"")</f>
        <v>Kyberturvallisuuteen liittyvät vastuut ja työtehtävien vaatimukset tarkastetaan ja päivitetään aika ajoin ja määriteltyjen tilanteiden kuten järjestelmämuutosten yhteydessä tai organisaatiorakenteen muuttuessa.</v>
      </c>
      <c r="G394" s="1065">
        <v>57</v>
      </c>
      <c r="H394" s="802" t="s">
        <v>3730</v>
      </c>
      <c r="I394" s="802" t="s">
        <v>3667</v>
      </c>
      <c r="J394" s="1062">
        <f>_xlfn.IFNA(VLOOKUP(E394,Data!C:I,6,FALSE),"")</f>
        <v>0</v>
      </c>
      <c r="K394" s="1038" t="str">
        <f>_xlfn.IFNA(VLOOKUP($D394,Table26[],3,FALSE),"")</f>
        <v/>
      </c>
      <c r="L394" s="1038" t="str">
        <f>_xlfn.IFNA(VLOOKUP($D394,Table26[],4,FALSE),"")</f>
        <v/>
      </c>
      <c r="M394" s="1038" t="str">
        <f>_xlfn.IFNA(VLOOKUP($D394,Table26[],5,FALSE),"")</f>
        <v/>
      </c>
      <c r="N394" s="1038" t="str">
        <f>_xlfn.IFNA(VLOOKUP($D394,Table26[],6,FALSE),"")</f>
        <v/>
      </c>
      <c r="O394" s="1021"/>
      <c r="P394" s="279"/>
    </row>
    <row r="395" spans="1:16" ht="70.8" customHeight="1" thickBot="1" x14ac:dyDescent="0.3">
      <c r="A395" s="180"/>
      <c r="B395" s="1001"/>
      <c r="C395" s="965">
        <v>371</v>
      </c>
      <c r="D395" s="814">
        <f>_xlfn.IFNA(VLOOKUP(E395,Data!C:I,3,FALSE),"")</f>
        <v>3</v>
      </c>
      <c r="E395" s="1166" t="s">
        <v>289</v>
      </c>
      <c r="F395" s="803" t="str">
        <f>_xlfn.IFNA(IF(VLOOKUP(E395,Languages!$A:$D,1,TRUE)=E395,VLOOKUP(E395,Languages!$A:$D,Summary!$C$7,TRUE),NA()),"")</f>
        <v>Osoitettuja kyberturvallisuuden vastuita hallitaan siten, että varmistutaan niiden riittävyydestä ja riittävästä päällekkäisyydestä (mukaan lukien henkilöstönvaihdosten suunnittelu).</v>
      </c>
      <c r="G395" s="1065">
        <v>58</v>
      </c>
      <c r="H395" s="802" t="s">
        <v>3765</v>
      </c>
      <c r="I395" s="802" t="s">
        <v>3668</v>
      </c>
      <c r="J395" s="1062">
        <f>_xlfn.IFNA(VLOOKUP(E395,Data!C:I,6,FALSE),"")</f>
        <v>0</v>
      </c>
      <c r="K395" s="1038" t="str">
        <f>_xlfn.IFNA(VLOOKUP($D395,Table26[],3,FALSE),"")</f>
        <v/>
      </c>
      <c r="L395" s="1038" t="str">
        <f>_xlfn.IFNA(VLOOKUP($D395,Table26[],4,FALSE),"")</f>
        <v/>
      </c>
      <c r="M395" s="1038" t="str">
        <f>_xlfn.IFNA(VLOOKUP($D395,Table26[],5,FALSE),"")</f>
        <v/>
      </c>
      <c r="N395" s="1038" t="str">
        <f>_xlfn.IFNA(VLOOKUP($D395,Table26[],6,FALSE),"")</f>
        <v/>
      </c>
      <c r="O395" s="1021"/>
      <c r="P395" s="279"/>
    </row>
    <row r="396" spans="1:16" ht="70.8" customHeight="1" thickBot="1" x14ac:dyDescent="0.3">
      <c r="A396" s="180"/>
      <c r="B396" s="1001"/>
      <c r="C396" s="965">
        <v>372</v>
      </c>
      <c r="D396" s="814">
        <f>_xlfn.IFNA(VLOOKUP(E396,Data!C:I,3,FALSE),"")</f>
        <v>1</v>
      </c>
      <c r="E396" s="1166" t="s">
        <v>290</v>
      </c>
      <c r="F396" s="803" t="str">
        <f>_xlfn.IFNA(IF(VLOOKUP(E396,Languages!$A:$D,1,TRUE)=E396,VLOOKUP(E396,Languages!$A:$D,Summary!$C$7,TRUE),NA()),"")</f>
        <v>Kyberturvallisuuskoulutusta on saatavana sellaisille työntekijöille, joille on osoitettu kyberturvallisuuteen liittyviä vastuita. Tasolla 1 tämän ei tarvitse olla systemaattista ja säännöllistä.</v>
      </c>
      <c r="G396" s="1065">
        <v>59</v>
      </c>
      <c r="H396" s="802" t="s">
        <v>3731</v>
      </c>
      <c r="I396" s="802" t="s">
        <v>3669</v>
      </c>
      <c r="J396" s="1062">
        <f>_xlfn.IFNA(VLOOKUP(E396,Data!C:I,6,FALSE),"")</f>
        <v>0</v>
      </c>
      <c r="K396" s="1038" t="str">
        <f>_xlfn.IFNA(VLOOKUP($D396,Table26[],3,FALSE),"")</f>
        <v/>
      </c>
      <c r="L396" s="1038" t="str">
        <f>_xlfn.IFNA(VLOOKUP($D396,Table26[],4,FALSE),"")</f>
        <v/>
      </c>
      <c r="M396" s="1038" t="str">
        <f>_xlfn.IFNA(VLOOKUP($D396,Table26[],5,FALSE),"")</f>
        <v/>
      </c>
      <c r="N396" s="1038" t="str">
        <f>_xlfn.IFNA(VLOOKUP($D396,Table26[],6,FALSE),"")</f>
        <v/>
      </c>
      <c r="O396" s="1021"/>
      <c r="P396" s="279"/>
    </row>
    <row r="397" spans="1:16" ht="70.8" customHeight="1" thickBot="1" x14ac:dyDescent="0.3">
      <c r="A397" s="180"/>
      <c r="B397" s="1001"/>
      <c r="C397" s="965">
        <v>373</v>
      </c>
      <c r="D397" s="814">
        <f>_xlfn.IFNA(VLOOKUP(E397,Data!C:I,3,FALSE),"")</f>
        <v>1</v>
      </c>
      <c r="E397" s="1166" t="s">
        <v>291</v>
      </c>
      <c r="F397" s="803" t="str">
        <f>_xlfn.IFNA(IF(VLOOKUP(E397,Languages!$A:$D,1,TRUE)=E397,VLOOKUP(E397,Languages!$A:$D,Summary!$C$7,TRUE),NA()),"")</f>
        <v>Kyberturvallisuuteen liittyvien tietojen, taitojen ja kykyjen vaatimukset ja niissä mahdollisesti ilmenevät puutteet on tunnistettu sekä nykyiset että tulevat tarpeet huomioiden. Tasolla 1 tämän ei tarvitse olla systemaattista ja säännöllistä.</v>
      </c>
      <c r="G397" s="1064" t="s">
        <v>1627</v>
      </c>
      <c r="H397" s="802"/>
      <c r="I397" s="802" t="s">
        <v>1627</v>
      </c>
      <c r="J397" s="1062">
        <f>_xlfn.IFNA(VLOOKUP(E397,Data!C:I,6,FALSE),"")</f>
        <v>0</v>
      </c>
      <c r="K397" s="1038" t="str">
        <f>_xlfn.IFNA(VLOOKUP($D397,Table26[],3,FALSE),"")</f>
        <v/>
      </c>
      <c r="L397" s="1038" t="str">
        <f>_xlfn.IFNA(VLOOKUP($D397,Table26[],4,FALSE),"")</f>
        <v/>
      </c>
      <c r="M397" s="1038" t="str">
        <f>_xlfn.IFNA(VLOOKUP($D397,Table26[],5,FALSE),"")</f>
        <v/>
      </c>
      <c r="N397" s="1038" t="str">
        <f>_xlfn.IFNA(VLOOKUP($D397,Table26[],6,FALSE),"")</f>
        <v/>
      </c>
      <c r="O397" s="1021"/>
      <c r="P397" s="279"/>
    </row>
    <row r="398" spans="1:16" ht="70.8" customHeight="1" thickBot="1" x14ac:dyDescent="0.3">
      <c r="A398" s="180"/>
      <c r="B398" s="1001"/>
      <c r="C398" s="965">
        <v>374</v>
      </c>
      <c r="D398" s="814">
        <f>_xlfn.IFNA(VLOOKUP(E398,Data!C:I,3,FALSE),"")</f>
        <v>2</v>
      </c>
      <c r="E398" s="1166" t="s">
        <v>292</v>
      </c>
      <c r="F398" s="803" t="str">
        <f>_xlfn.IFNA(IF(VLOOKUP(E398,Languages!$A:$D,1,TRUE)=E398,VLOOKUP(E398,Languages!$A:$D,Summary!$C$7,TRUE),NA()),"")</f>
        <v xml:space="preserve">Tunnistettuihin kyberturvallisuuden osaamispuutteisiin (tiedot, taidot ja kyvyt, pätevyydet) puututaan kouluttamalla, rekrytoimalla ja vaihtuvuuden pienenemiseen tähtäävillä toimilla. </v>
      </c>
      <c r="G398" s="1064" t="s">
        <v>1627</v>
      </c>
      <c r="H398" s="802"/>
      <c r="I398" s="802" t="s">
        <v>1627</v>
      </c>
      <c r="J398" s="1062">
        <f>_xlfn.IFNA(VLOOKUP(E398,Data!C:I,6,FALSE),"")</f>
        <v>0</v>
      </c>
      <c r="K398" s="1038" t="str">
        <f>_xlfn.IFNA(VLOOKUP($D398,Table26[],3,FALSE),"")</f>
        <v/>
      </c>
      <c r="L398" s="1038" t="str">
        <f>_xlfn.IFNA(VLOOKUP($D398,Table26[],4,FALSE),"")</f>
        <v/>
      </c>
      <c r="M398" s="1038" t="str">
        <f>_xlfn.IFNA(VLOOKUP($D398,Table26[],5,FALSE),"")</f>
        <v/>
      </c>
      <c r="N398" s="1038" t="str">
        <f>_xlfn.IFNA(VLOOKUP($D398,Table26[],6,FALSE),"")</f>
        <v/>
      </c>
      <c r="O398" s="1021"/>
      <c r="P398" s="279"/>
    </row>
    <row r="399" spans="1:16" ht="70.8" customHeight="1" thickBot="1" x14ac:dyDescent="0.3">
      <c r="A399" s="180"/>
      <c r="B399" s="1001"/>
      <c r="C399" s="965">
        <v>375</v>
      </c>
      <c r="D399" s="814">
        <f>_xlfn.IFNA(VLOOKUP(E399,Data!C:I,3,FALSE),"")</f>
        <v>2</v>
      </c>
      <c r="E399" s="1166" t="s">
        <v>293</v>
      </c>
      <c r="F399" s="803" t="str">
        <f>_xlfn.IFNA(IF(VLOOKUP(E399,Languages!$A:$D,1,TRUE)=E399,VLOOKUP(E399,Languages!$A:$D,Summary!$C$7,TRUE),NA()),"")</f>
        <v>Kyberturvallisuuskoulutus on edellytyksenä käyttö- tai pääsyoikeuksien myöntämiselle toiminnon kannalta tärkeisiin laitteisiin, ohjelmistoihin ja tietovarantoihin.</v>
      </c>
      <c r="G399" s="1065">
        <v>59</v>
      </c>
      <c r="H399" s="802" t="s">
        <v>3731</v>
      </c>
      <c r="I399" s="802" t="s">
        <v>3669</v>
      </c>
      <c r="J399" s="1062">
        <f>_xlfn.IFNA(VLOOKUP(E399,Data!C:I,6,FALSE),"")</f>
        <v>0</v>
      </c>
      <c r="K399" s="1038" t="str">
        <f>_xlfn.IFNA(VLOOKUP($D399,Table26[],3,FALSE),"")</f>
        <v/>
      </c>
      <c r="L399" s="1038" t="str">
        <f>_xlfn.IFNA(VLOOKUP($D399,Table26[],4,FALSE),"")</f>
        <v/>
      </c>
      <c r="M399" s="1038" t="str">
        <f>_xlfn.IFNA(VLOOKUP($D399,Table26[],5,FALSE),"")</f>
        <v/>
      </c>
      <c r="N399" s="1038" t="str">
        <f>_xlfn.IFNA(VLOOKUP($D399,Table26[],6,FALSE),"")</f>
        <v/>
      </c>
      <c r="O399" s="1021"/>
      <c r="P399" s="279"/>
    </row>
    <row r="400" spans="1:16" ht="70.8" customHeight="1" thickBot="1" x14ac:dyDescent="0.3">
      <c r="A400" s="180"/>
      <c r="B400" s="1001"/>
      <c r="C400" s="965">
        <v>376</v>
      </c>
      <c r="D400" s="814">
        <f>_xlfn.IFNA(VLOOKUP(E400,Data!C:I,3,FALSE),"")</f>
        <v>3</v>
      </c>
      <c r="E400" s="1166" t="s">
        <v>294</v>
      </c>
      <c r="F400" s="803" t="str">
        <f>_xlfn.IFNA(IF(VLOOKUP(E400,Languages!$A:$D,1,TRUE)=E400,VLOOKUP(E400,Languages!$A:$D,Summary!$C$7,TRUE),NA()),"")</f>
        <v>Koulutustoiminnan tehokkuutta arvioidaan aika ajoin ja koulutusta kehitetään tarpeen mukaan.</v>
      </c>
      <c r="G400" s="1064" t="s">
        <v>1627</v>
      </c>
      <c r="H400" s="802"/>
      <c r="I400" s="802" t="s">
        <v>1627</v>
      </c>
      <c r="J400" s="1062">
        <f>_xlfn.IFNA(VLOOKUP(E400,Data!C:I,6,FALSE),"")</f>
        <v>0</v>
      </c>
      <c r="K400" s="1038" t="str">
        <f>_xlfn.IFNA(VLOOKUP($D400,Table26[],3,FALSE),"")</f>
        <v/>
      </c>
      <c r="L400" s="1038" t="str">
        <f>_xlfn.IFNA(VLOOKUP($D400,Table26[],4,FALSE),"")</f>
        <v/>
      </c>
      <c r="M400" s="1038" t="str">
        <f>_xlfn.IFNA(VLOOKUP($D400,Table26[],5,FALSE),"")</f>
        <v/>
      </c>
      <c r="N400" s="1038" t="str">
        <f>_xlfn.IFNA(VLOOKUP($D400,Table26[],6,FALSE),"")</f>
        <v/>
      </c>
      <c r="O400" s="1021"/>
      <c r="P400" s="279"/>
    </row>
    <row r="401" spans="1:16" ht="70.8" customHeight="1" thickBot="1" x14ac:dyDescent="0.3">
      <c r="A401" s="180"/>
      <c r="B401" s="1001"/>
      <c r="C401" s="965">
        <v>377</v>
      </c>
      <c r="D401" s="814">
        <f>_xlfn.IFNA(VLOOKUP(E401,Data!C:I,3,FALSE),"")</f>
        <v>3</v>
      </c>
      <c r="E401" s="1166" t="s">
        <v>2574</v>
      </c>
      <c r="F401" s="803" t="str">
        <f>_xlfn.IFNA(IF(VLOOKUP(E401,Languages!$A:$D,1,TRUE)=E401,VLOOKUP(E401,Languages!$A:$D,Summary!$C$7,TRUE),NA()),"")</f>
        <v>Koulutusohjelmat sisältävät jatkokoulutusta ja muita ammatillisia kehitysmahdollisuuksia henkilöstölle, jolla on merkittävisä kyberturvallisuusvastuita.</v>
      </c>
      <c r="G401" s="1065">
        <v>59</v>
      </c>
      <c r="H401" s="802" t="s">
        <v>3731</v>
      </c>
      <c r="I401" s="802" t="s">
        <v>3669</v>
      </c>
      <c r="J401" s="1062">
        <f>_xlfn.IFNA(VLOOKUP(E401,Data!C:I,6,FALSE),"")</f>
        <v>0</v>
      </c>
      <c r="K401" s="1038" t="str">
        <f>_xlfn.IFNA(VLOOKUP($D401,Table26[],3,FALSE),"")</f>
        <v/>
      </c>
      <c r="L401" s="1038" t="str">
        <f>_xlfn.IFNA(VLOOKUP($D401,Table26[],4,FALSE),"")</f>
        <v/>
      </c>
      <c r="M401" s="1038" t="str">
        <f>_xlfn.IFNA(VLOOKUP($D401,Table26[],5,FALSE),"")</f>
        <v/>
      </c>
      <c r="N401" s="1038" t="str">
        <f>_xlfn.IFNA(VLOOKUP($D401,Table26[],6,FALSE),"")</f>
        <v/>
      </c>
      <c r="O401" s="1021"/>
      <c r="P401" s="279"/>
    </row>
    <row r="402" spans="1:16" ht="70.8" customHeight="1" thickBot="1" x14ac:dyDescent="0.3">
      <c r="A402" s="180"/>
      <c r="B402" s="1001"/>
      <c r="C402" s="965">
        <v>378</v>
      </c>
      <c r="D402" s="814">
        <f>_xlfn.IFNA(VLOOKUP(E402,Data!C:I,3,FALSE),"")</f>
        <v>2</v>
      </c>
      <c r="E402" s="1166" t="s">
        <v>295</v>
      </c>
      <c r="F402" s="803" t="str">
        <f>_xlfn.IFNA(IF(VLOOKUP(E402,Languages!$A:$D,1,TRUE)=E402,VLOOKUP(E402,Languages!$A:$D,Summary!$C$7,TRUE),NA()),"")</f>
        <v>WORKFORCE-osion toimintaa varten on määritetty dokumentoidut toimintatavat, joita noudatetaan ja päivitetään säännöllisesti.</v>
      </c>
      <c r="G402" s="1064" t="s">
        <v>1627</v>
      </c>
      <c r="H402" s="802"/>
      <c r="I402" s="802" t="s">
        <v>1627</v>
      </c>
      <c r="J402" s="1062">
        <f>_xlfn.IFNA(VLOOKUP(E402,Data!C:I,6,FALSE),"")</f>
        <v>0</v>
      </c>
      <c r="K402" s="1038" t="str">
        <f>_xlfn.IFNA(VLOOKUP($D402,Table26[],3,FALSE),"")</f>
        <v/>
      </c>
      <c r="L402" s="1038" t="str">
        <f>_xlfn.IFNA(VLOOKUP($D402,Table26[],4,FALSE),"")</f>
        <v/>
      </c>
      <c r="M402" s="1038" t="str">
        <f>_xlfn.IFNA(VLOOKUP($D402,Table26[],5,FALSE),"")</f>
        <v/>
      </c>
      <c r="N402" s="1038" t="str">
        <f>_xlfn.IFNA(VLOOKUP($D402,Table26[],6,FALSE),"")</f>
        <v/>
      </c>
      <c r="O402" s="1021"/>
      <c r="P402" s="279"/>
    </row>
    <row r="403" spans="1:16" ht="70.8" customHeight="1" thickBot="1" x14ac:dyDescent="0.3">
      <c r="A403" s="180"/>
      <c r="B403" s="1001"/>
      <c r="C403" s="965">
        <v>379</v>
      </c>
      <c r="D403" s="814">
        <f>_xlfn.IFNA(VLOOKUP(E403,Data!C:I,3,FALSE),"")</f>
        <v>2</v>
      </c>
      <c r="E403" s="1166" t="s">
        <v>296</v>
      </c>
      <c r="F403" s="803" t="str">
        <f>_xlfn.IFNA(IF(VLOOKUP(E403,Languages!$A:$D,1,TRUE)=E403,VLOOKUP(E403,Languages!$A:$D,Summary!$C$7,TRUE),NA()),"")</f>
        <v>WORKFORCE-osion toimintaa varten on tarjolla riittävät resurssit (henkilöstö, rahoitus ja työkalut).</v>
      </c>
      <c r="G403" s="1064" t="s">
        <v>1627</v>
      </c>
      <c r="H403" s="802"/>
      <c r="I403" s="802" t="s">
        <v>1627</v>
      </c>
      <c r="J403" s="1062">
        <f>_xlfn.IFNA(VLOOKUP(E403,Data!C:I,6,FALSE),"")</f>
        <v>0</v>
      </c>
      <c r="K403" s="1038" t="str">
        <f>_xlfn.IFNA(VLOOKUP($D403,Table26[],3,FALSE),"")</f>
        <v/>
      </c>
      <c r="L403" s="1038" t="str">
        <f>_xlfn.IFNA(VLOOKUP($D403,Table26[],4,FALSE),"")</f>
        <v/>
      </c>
      <c r="M403" s="1038" t="str">
        <f>_xlfn.IFNA(VLOOKUP($D403,Table26[],5,FALSE),"")</f>
        <v/>
      </c>
      <c r="N403" s="1038" t="str">
        <f>_xlfn.IFNA(VLOOKUP($D403,Table26[],6,FALSE),"")</f>
        <v/>
      </c>
      <c r="O403" s="1021"/>
      <c r="P403" s="279"/>
    </row>
    <row r="404" spans="1:16" ht="70.8" customHeight="1" thickBot="1" x14ac:dyDescent="0.3">
      <c r="A404" s="180"/>
      <c r="B404" s="1001"/>
      <c r="C404" s="965">
        <v>380</v>
      </c>
      <c r="D404" s="814">
        <f>_xlfn.IFNA(VLOOKUP(E404,Data!C:I,3,FALSE),"")</f>
        <v>3</v>
      </c>
      <c r="E404" s="1166" t="s">
        <v>297</v>
      </c>
      <c r="F404" s="803" t="str">
        <f>_xlfn.IFNA(IF(VLOOKUP(E404,Languages!$A:$D,1,TRUE)=E404,VLOOKUP(E404,Languages!$A:$D,Summary!$C$7,TRUE),NA()),"")</f>
        <v>WORKFORCE-osion toimintaa ohjataan vaatimuksilla, jotka on asetettu organisaation johtotason politiikassa (tai vastaavassa ohjeistuksessa).</v>
      </c>
      <c r="G404" s="1064" t="s">
        <v>1627</v>
      </c>
      <c r="H404" s="802"/>
      <c r="I404" s="802" t="s">
        <v>1627</v>
      </c>
      <c r="J404" s="1062">
        <f>_xlfn.IFNA(VLOOKUP(E404,Data!C:I,6,FALSE),"")</f>
        <v>0</v>
      </c>
      <c r="K404" s="1038" t="str">
        <f>_xlfn.IFNA(VLOOKUP($D404,Table26[],3,FALSE),"")</f>
        <v/>
      </c>
      <c r="L404" s="1038" t="str">
        <f>_xlfn.IFNA(VLOOKUP($D404,Table26[],4,FALSE),"")</f>
        <v/>
      </c>
      <c r="M404" s="1038" t="str">
        <f>_xlfn.IFNA(VLOOKUP($D404,Table26[],5,FALSE),"")</f>
        <v/>
      </c>
      <c r="N404" s="1038" t="str">
        <f>_xlfn.IFNA(VLOOKUP($D404,Table26[],6,FALSE),"")</f>
        <v/>
      </c>
      <c r="O404" s="1021"/>
      <c r="P404" s="279"/>
    </row>
    <row r="405" spans="1:16" ht="70.8" customHeight="1" thickBot="1" x14ac:dyDescent="0.3">
      <c r="A405" s="180"/>
      <c r="B405" s="1001"/>
      <c r="C405" s="965">
        <v>381</v>
      </c>
      <c r="D405" s="814">
        <f>_xlfn.IFNA(VLOOKUP(E405,Data!C:I,3,FALSE),"")</f>
        <v>3</v>
      </c>
      <c r="E405" s="1166" t="s">
        <v>298</v>
      </c>
      <c r="F405" s="803" t="str">
        <f>_xlfn.IFNA(IF(VLOOKUP(E405,Languages!$A:$D,1,TRUE)=E405,VLOOKUP(E405,Languages!$A:$D,Summary!$C$7,TRUE),NA()),"")</f>
        <v>WORKFORCE-osion toiminnan suorittamiseen tarvittavat vastuut, tilivelvollisuudet ja valtuutukset on jalkautettu soveltuville työntekijöille.</v>
      </c>
      <c r="G405" s="1064" t="s">
        <v>1627</v>
      </c>
      <c r="H405" s="802"/>
      <c r="I405" s="802" t="s">
        <v>1627</v>
      </c>
      <c r="J405" s="1062">
        <f>_xlfn.IFNA(VLOOKUP(E405,Data!C:I,6,FALSE),"")</f>
        <v>0</v>
      </c>
      <c r="K405" s="1038" t="str">
        <f>_xlfn.IFNA(VLOOKUP($D405,Table26[],3,FALSE),"")</f>
        <v/>
      </c>
      <c r="L405" s="1038" t="str">
        <f>_xlfn.IFNA(VLOOKUP($D405,Table26[],4,FALSE),"")</f>
        <v/>
      </c>
      <c r="M405" s="1038" t="str">
        <f>_xlfn.IFNA(VLOOKUP($D405,Table26[],5,FALSE),"")</f>
        <v/>
      </c>
      <c r="N405" s="1038" t="str">
        <f>_xlfn.IFNA(VLOOKUP($D405,Table26[],6,FALSE),"")</f>
        <v/>
      </c>
      <c r="O405" s="1021"/>
      <c r="P405" s="279"/>
    </row>
    <row r="406" spans="1:16" ht="70.8" customHeight="1" thickBot="1" x14ac:dyDescent="0.3">
      <c r="A406" s="180"/>
      <c r="B406" s="1001"/>
      <c r="C406" s="965">
        <v>382</v>
      </c>
      <c r="D406" s="814">
        <f>_xlfn.IFNA(VLOOKUP(E406,Data!C:I,3,FALSE),"")</f>
        <v>3</v>
      </c>
      <c r="E406" s="1166" t="s">
        <v>299</v>
      </c>
      <c r="F406" s="803" t="str">
        <f>_xlfn.IFNA(IF(VLOOKUP(E406,Languages!$A:$D,1,TRUE)=E406,VLOOKUP(E406,Languages!$A:$D,Summary!$C$7,TRUE),NA()),"")</f>
        <v>WORKFORCE-osion toimintaa suorittavilla työntekijöillä on riittävät tiedot ja taidot tehtäviensä suorittamiseen.</v>
      </c>
      <c r="G406" s="1064" t="s">
        <v>1627</v>
      </c>
      <c r="H406" s="802"/>
      <c r="I406" s="802" t="s">
        <v>1627</v>
      </c>
      <c r="J406" s="1062">
        <f>_xlfn.IFNA(VLOOKUP(E406,Data!C:I,6,FALSE),"")</f>
        <v>0</v>
      </c>
      <c r="K406" s="1038" t="str">
        <f>_xlfn.IFNA(VLOOKUP($D406,Table26[],3,FALSE),"")</f>
        <v/>
      </c>
      <c r="L406" s="1038" t="str">
        <f>_xlfn.IFNA(VLOOKUP($D406,Table26[],4,FALSE),"")</f>
        <v/>
      </c>
      <c r="M406" s="1038" t="str">
        <f>_xlfn.IFNA(VLOOKUP($D406,Table26[],5,FALSE),"")</f>
        <v/>
      </c>
      <c r="N406" s="1038" t="str">
        <f>_xlfn.IFNA(VLOOKUP($D406,Table26[],6,FALSE),"")</f>
        <v/>
      </c>
      <c r="O406" s="1021"/>
      <c r="P406" s="279"/>
    </row>
    <row r="407" spans="1:16" ht="70.8" customHeight="1" thickBot="1" x14ac:dyDescent="0.3">
      <c r="A407" s="180"/>
      <c r="B407" s="1001"/>
      <c r="C407" s="965">
        <v>383</v>
      </c>
      <c r="D407" s="917">
        <f>_xlfn.IFNA(VLOOKUP(E407,Data!C:I,3,FALSE),"")</f>
        <v>3</v>
      </c>
      <c r="E407" s="1169" t="s">
        <v>300</v>
      </c>
      <c r="F407" s="918" t="str">
        <f>_xlfn.IFNA(IF(VLOOKUP(E407,Languages!$A:$D,1,TRUE)=E407,VLOOKUP(E407,Languages!$A:$D,Summary!$C$7,TRUE),NA()),"")</f>
        <v>WORKFORCE-osion toiminnan vaikuttavuutta arvioidaan ja seurataan.</v>
      </c>
      <c r="G407" s="919" t="s">
        <v>1627</v>
      </c>
      <c r="H407" s="919"/>
      <c r="I407" s="919" t="s">
        <v>1627</v>
      </c>
      <c r="J407" s="1063">
        <f>_xlfn.IFNA(VLOOKUP(E407,Data!C:I,6,FALSE),"")</f>
        <v>0</v>
      </c>
      <c r="K407" s="1038" t="str">
        <f>_xlfn.IFNA(VLOOKUP($D407,Table26[],3,FALSE),"")</f>
        <v/>
      </c>
      <c r="L407" s="1038" t="str">
        <f>_xlfn.IFNA(VLOOKUP($D407,Table26[],4,FALSE),"")</f>
        <v/>
      </c>
      <c r="M407" s="1038" t="str">
        <f>_xlfn.IFNA(VLOOKUP($D407,Table26[],5,FALSE),"")</f>
        <v/>
      </c>
      <c r="N407" s="1038" t="str">
        <f>_xlfn.IFNA(VLOOKUP($D407,Table26[],6,FALSE),"")</f>
        <v/>
      </c>
      <c r="O407" s="1021"/>
      <c r="P407" s="279"/>
    </row>
    <row r="408" spans="1:16" ht="14.4" thickBot="1" x14ac:dyDescent="0.3">
      <c r="A408" s="180"/>
      <c r="B408" s="1023"/>
      <c r="C408" s="1024"/>
      <c r="D408" s="1024"/>
      <c r="E408" s="1024"/>
      <c r="F408" s="1024"/>
      <c r="G408" s="1024"/>
      <c r="H408" s="1024"/>
      <c r="I408" s="1024"/>
      <c r="J408" s="1061"/>
      <c r="K408" s="1024"/>
      <c r="L408" s="1024"/>
      <c r="M408" s="1024"/>
      <c r="N408" s="1024"/>
      <c r="O408" s="1025"/>
      <c r="P408" s="279"/>
    </row>
    <row r="409" spans="1:16" x14ac:dyDescent="0.25">
      <c r="A409" s="589"/>
      <c r="B409" s="589"/>
      <c r="C409" s="589"/>
      <c r="D409" s="180"/>
      <c r="E409" s="180"/>
      <c r="F409" s="180"/>
      <c r="G409" s="180"/>
      <c r="H409" s="180"/>
      <c r="I409" s="180"/>
      <c r="J409" s="277"/>
      <c r="K409" s="180"/>
      <c r="L409" s="180"/>
      <c r="M409" s="180"/>
      <c r="N409" s="180"/>
      <c r="O409" s="589"/>
      <c r="P409" s="279"/>
    </row>
  </sheetData>
  <sheetProtection sheet="1" formatColumns="0" formatRows="0" sort="0" autoFilter="0"/>
  <autoFilter ref="C24:N407" xr:uid="{E117F733-E5B0-4EC8-9155-BD3FFB05F4E5}">
    <sortState xmlns:xlrd2="http://schemas.microsoft.com/office/spreadsheetml/2017/richdata2" ref="C25:N407">
      <sortCondition ref="C24:C407"/>
    </sortState>
  </autoFilter>
  <mergeCells count="9">
    <mergeCell ref="D17:N17"/>
    <mergeCell ref="B24:B363"/>
    <mergeCell ref="B364:B367"/>
    <mergeCell ref="D6:N6"/>
    <mergeCell ref="D8:J11"/>
    <mergeCell ref="L8:M8"/>
    <mergeCell ref="L10:M11"/>
    <mergeCell ref="D13:N13"/>
    <mergeCell ref="D15:N15"/>
  </mergeCells>
  <conditionalFormatting sqref="I4:I5 I7 I12 I24:I408">
    <cfRule type="containsText" dxfId="115" priority="22" operator="containsText" text="0">
      <formula>NOT(ISERROR(SEARCH("0",I4)))</formula>
    </cfRule>
  </conditionalFormatting>
  <conditionalFormatting sqref="I1 I3">
    <cfRule type="containsText" dxfId="114" priority="19" operator="containsText" text="0">
      <formula>NOT(ISERROR(SEARCH("0",I1)))</formula>
    </cfRule>
  </conditionalFormatting>
  <conditionalFormatting sqref="I2">
    <cfRule type="containsText" dxfId="113" priority="18" operator="containsText" text="0">
      <formula>NOT(ISERROR(SEARCH("0",I2)))</formula>
    </cfRule>
  </conditionalFormatting>
  <conditionalFormatting sqref="I23">
    <cfRule type="containsText" dxfId="112" priority="16" operator="containsText" text="0">
      <formula>NOT(ISERROR(SEARCH("0",I23)))</formula>
    </cfRule>
  </conditionalFormatting>
  <conditionalFormatting sqref="I14">
    <cfRule type="containsText" dxfId="111" priority="15" operator="containsText" text="0">
      <formula>NOT(ISERROR(SEARCH("0",I14)))</formula>
    </cfRule>
  </conditionalFormatting>
  <conditionalFormatting sqref="I16">
    <cfRule type="containsText" dxfId="110" priority="13" operator="containsText" text="0">
      <formula>NOT(ISERROR(SEARCH("0",I16)))</formula>
    </cfRule>
  </conditionalFormatting>
  <conditionalFormatting sqref="I22">
    <cfRule type="containsText" dxfId="109" priority="11" operator="containsText" text="0">
      <formula>NOT(ISERROR(SEARCH("0",I22)))</formula>
    </cfRule>
  </conditionalFormatting>
  <conditionalFormatting sqref="J25:J407">
    <cfRule type="cellIs" dxfId="108" priority="5" operator="equal">
      <formula>4</formula>
    </cfRule>
    <cfRule type="cellIs" dxfId="107" priority="6" operator="equal">
      <formula>3</formula>
    </cfRule>
    <cfRule type="cellIs" dxfId="106" priority="7" operator="equal">
      <formula>2</formula>
    </cfRule>
    <cfRule type="cellIs" dxfId="105" priority="8" operator="equal">
      <formula>1</formula>
    </cfRule>
    <cfRule type="cellIs" dxfId="104" priority="9" operator="equal">
      <formula>0</formula>
    </cfRule>
  </conditionalFormatting>
  <conditionalFormatting sqref="H25:H406">
    <cfRule type="containsText" dxfId="103" priority="3" operator="containsText" text="0">
      <formula>NOT(ISERROR(SEARCH("0",H25)))</formula>
    </cfRule>
  </conditionalFormatting>
  <conditionalFormatting sqref="G407:H407">
    <cfRule type="containsText" dxfId="102" priority="1" operator="containsText" text="0">
      <formula>NOT(ISERROR(SEARCH("0",G407)))</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0" id="{B2234612-BB27-447C-99F2-ABB74FC688A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I22</xm:sqref>
        </x14:conditionalFormatting>
        <x14:conditionalFormatting xmlns:xm="http://schemas.microsoft.com/office/excel/2006/main">
          <x14:cfRule type="iconSet" priority="20" id="{9C6DF724-E59E-4D4C-8660-40FC11549DC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I3 I1</xm:sqref>
        </x14:conditionalFormatting>
        <x14:conditionalFormatting xmlns:xm="http://schemas.microsoft.com/office/excel/2006/main">
          <x14:cfRule type="iconSet" priority="21" id="{8C3354D6-272F-4D46-97CE-C3F5B9DADFB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I2</xm:sqref>
        </x14:conditionalFormatting>
        <x14:conditionalFormatting xmlns:xm="http://schemas.microsoft.com/office/excel/2006/main">
          <x14:cfRule type="iconSet" priority="17" id="{B5C94A6D-42FC-4F6E-9EFC-FBF5A50E633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I23</xm:sqref>
        </x14:conditionalFormatting>
        <x14:conditionalFormatting xmlns:xm="http://schemas.microsoft.com/office/excel/2006/main">
          <x14:cfRule type="iconSet" priority="14" id="{458E09AF-8DC2-467D-8174-F04330F1067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I14</xm:sqref>
        </x14:conditionalFormatting>
        <x14:conditionalFormatting xmlns:xm="http://schemas.microsoft.com/office/excel/2006/main">
          <x14:cfRule type="iconSet" priority="12" id="{06373E27-7E3F-49DF-89EA-215F4A33AAF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I16</xm:sqref>
        </x14:conditionalFormatting>
        <x14:conditionalFormatting xmlns:xm="http://schemas.microsoft.com/office/excel/2006/main">
          <x14:cfRule type="iconSet" priority="610" id="{29EBCBB4-1070-4231-8E18-B36D7279BE1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I4:I5 I7 I12 I24:I408</xm:sqref>
        </x14:conditionalFormatting>
        <x14:conditionalFormatting xmlns:xm="http://schemas.microsoft.com/office/excel/2006/main">
          <x14:cfRule type="iconSet" priority="4" id="{403B6540-DC99-4C72-B4D7-947C24693B4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H25:H406</xm:sqref>
        </x14:conditionalFormatting>
        <x14:conditionalFormatting xmlns:xm="http://schemas.microsoft.com/office/excel/2006/main">
          <x14:cfRule type="iconSet" priority="2" id="{463903CD-A02D-483B-BEB0-6E71EE3462B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G407:H407</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C7E34-8D85-4ADA-A8C0-4CEC131A3DE1}">
  <sheetPr codeName="Sheet31">
    <tabColor rgb="FFA66BD3"/>
  </sheetPr>
  <dimension ref="A1:M44"/>
  <sheetViews>
    <sheetView zoomScale="80" zoomScaleNormal="80" workbookViewId="0"/>
  </sheetViews>
  <sheetFormatPr defaultRowHeight="13.8" x14ac:dyDescent="0.25"/>
  <cols>
    <col min="1" max="1" width="2.453125" customWidth="1"/>
    <col min="2" max="2" width="3.26953125" customWidth="1"/>
    <col min="3" max="3" width="8.54296875" customWidth="1"/>
    <col min="4" max="4" width="10.90625" customWidth="1"/>
    <col min="5" max="5" width="67.7265625" customWidth="1"/>
    <col min="6" max="6" width="11.36328125" customWidth="1"/>
    <col min="7" max="7" width="13.90625" style="358" customWidth="1"/>
    <col min="8" max="8" width="15.1796875" customWidth="1"/>
    <col min="9" max="9" width="22.7265625" customWidth="1"/>
    <col min="10" max="10" width="22.1796875" customWidth="1"/>
    <col min="11" max="11" width="29.26953125" customWidth="1"/>
    <col min="13" max="13" width="3.1796875" customWidth="1"/>
  </cols>
  <sheetData>
    <row r="1" spans="1:13" x14ac:dyDescent="0.25">
      <c r="A1" s="134"/>
      <c r="B1" s="134"/>
      <c r="C1" s="134"/>
      <c r="D1" s="134"/>
      <c r="E1" s="134"/>
      <c r="F1" s="250"/>
      <c r="G1" s="250"/>
      <c r="H1" s="249"/>
      <c r="I1" s="249"/>
      <c r="J1" s="249"/>
      <c r="K1" s="249"/>
      <c r="L1" s="134"/>
      <c r="M1" s="134"/>
    </row>
    <row r="2" spans="1:13" x14ac:dyDescent="0.25">
      <c r="A2" s="251"/>
      <c r="B2" s="511"/>
      <c r="C2" s="749"/>
      <c r="D2" s="750"/>
      <c r="E2" s="751"/>
      <c r="F2" s="752"/>
      <c r="G2" s="1049"/>
      <c r="H2" s="753"/>
      <c r="I2" s="753"/>
      <c r="J2" s="753"/>
      <c r="K2" s="753"/>
      <c r="L2" s="513"/>
      <c r="M2" s="251"/>
    </row>
    <row r="3" spans="1:13" x14ac:dyDescent="0.25">
      <c r="A3" s="251"/>
      <c r="B3" s="754"/>
      <c r="C3" s="755"/>
      <c r="D3" s="756"/>
      <c r="E3" s="757"/>
      <c r="F3" s="758"/>
      <c r="G3" s="1050"/>
      <c r="H3" s="760"/>
      <c r="I3" s="761" t="str">
        <f>IF(VLOOKUP("GEN-SEC",Languages!$A:$D,1,TRUE)="GEN-SEC",VLOOKUP("GEN-SEC",Languages!$A:$D,Summary!$C$7,TRUE),NA())</f>
        <v>Tiedon luokittelu</v>
      </c>
      <c r="J3" s="762"/>
      <c r="K3" s="759"/>
      <c r="L3" s="763"/>
      <c r="M3" s="251"/>
    </row>
    <row r="4" spans="1:13" ht="19.8" x14ac:dyDescent="0.3">
      <c r="A4" s="273"/>
      <c r="B4" s="764"/>
      <c r="C4" s="765" t="s">
        <v>3693</v>
      </c>
      <c r="D4" s="766"/>
      <c r="E4" s="767"/>
      <c r="F4" s="768"/>
      <c r="G4" s="1051"/>
      <c r="H4" s="770"/>
      <c r="I4" s="816"/>
      <c r="J4" s="771"/>
      <c r="K4" s="759"/>
      <c r="L4" s="763"/>
      <c r="M4" s="251"/>
    </row>
    <row r="5" spans="1:13" x14ac:dyDescent="0.25">
      <c r="A5" s="177"/>
      <c r="B5" s="772"/>
      <c r="C5" s="773"/>
      <c r="D5" s="774"/>
      <c r="E5" s="774"/>
      <c r="F5" s="770"/>
      <c r="G5" s="770"/>
      <c r="H5" s="534"/>
      <c r="I5" s="771"/>
      <c r="J5" s="771"/>
      <c r="K5" s="759"/>
      <c r="L5" s="763"/>
      <c r="M5" s="251"/>
    </row>
    <row r="6" spans="1:13" ht="84.6" customHeight="1" x14ac:dyDescent="0.25">
      <c r="A6" s="177"/>
      <c r="B6" s="772"/>
      <c r="C6" s="1289" t="s">
        <v>3583</v>
      </c>
      <c r="D6" s="1290"/>
      <c r="E6" s="1290"/>
      <c r="F6" s="1290"/>
      <c r="G6" s="1290"/>
      <c r="H6" s="1290"/>
      <c r="I6" s="1290"/>
      <c r="J6" s="1290"/>
      <c r="K6" s="1291"/>
      <c r="L6" s="763"/>
      <c r="M6" s="251"/>
    </row>
    <row r="7" spans="1:13" ht="14.4" x14ac:dyDescent="0.25">
      <c r="A7" s="177"/>
      <c r="B7" s="772"/>
      <c r="C7" s="775"/>
      <c r="D7" s="776"/>
      <c r="E7" s="777"/>
      <c r="F7" s="778"/>
      <c r="G7" s="1052"/>
      <c r="H7" s="780"/>
      <c r="I7" s="781" t="str">
        <f>IF(VLOOKUP("KM110",Languages!$A:$D,1,TRUE)="KM110",VLOOKUP("KM110",Languages!$A:$D,Summary!$C$7,TRUE),NA())</f>
        <v>Päivämäärä</v>
      </c>
      <c r="J7" s="782"/>
      <c r="K7" s="759"/>
      <c r="L7" s="763"/>
      <c r="M7" s="251"/>
    </row>
    <row r="8" spans="1:13" ht="14.4" customHeight="1" x14ac:dyDescent="0.25">
      <c r="A8" s="177"/>
      <c r="B8" s="772"/>
      <c r="C8" s="1309" t="s">
        <v>3692</v>
      </c>
      <c r="D8" s="1310"/>
      <c r="E8" s="1310"/>
      <c r="F8" s="1310"/>
      <c r="G8" s="1311"/>
      <c r="H8" s="780"/>
      <c r="I8" s="1292">
        <v>45603</v>
      </c>
      <c r="J8" s="1293"/>
      <c r="K8" s="759"/>
      <c r="L8" s="763"/>
      <c r="M8" s="251"/>
    </row>
    <row r="9" spans="1:13" ht="14.4" customHeight="1" x14ac:dyDescent="0.25">
      <c r="A9" s="177"/>
      <c r="B9" s="772"/>
      <c r="C9" s="1312"/>
      <c r="D9" s="1313"/>
      <c r="E9" s="1313"/>
      <c r="F9" s="1313"/>
      <c r="G9" s="1314"/>
      <c r="H9" s="780"/>
      <c r="I9" s="781" t="str">
        <f>IF(VLOOKUP("KM111",Languages!$A:$D,1,TRUE)="KM111",VLOOKUP("KM111",Languages!$A:$D,Summary!$C$7,TRUE),NA())</f>
        <v>Osallistujat</v>
      </c>
      <c r="J9" s="782"/>
      <c r="K9" s="759"/>
      <c r="L9" s="763"/>
      <c r="M9" s="251"/>
    </row>
    <row r="10" spans="1:13" ht="14.4" customHeight="1" x14ac:dyDescent="0.25">
      <c r="A10" s="177"/>
      <c r="B10" s="772"/>
      <c r="C10" s="1312"/>
      <c r="D10" s="1313"/>
      <c r="E10" s="1313"/>
      <c r="F10" s="1313"/>
      <c r="G10" s="1314"/>
      <c r="H10" s="780"/>
      <c r="I10" s="1294" t="s">
        <v>3518</v>
      </c>
      <c r="J10" s="1295"/>
      <c r="K10" s="759"/>
      <c r="L10" s="763"/>
      <c r="M10" s="251"/>
    </row>
    <row r="11" spans="1:13" ht="14.4" customHeight="1" x14ac:dyDescent="0.25">
      <c r="A11" s="177"/>
      <c r="B11" s="772"/>
      <c r="C11" s="1315"/>
      <c r="D11" s="1316"/>
      <c r="E11" s="1316"/>
      <c r="F11" s="1316"/>
      <c r="G11" s="1317"/>
      <c r="H11" s="780"/>
      <c r="I11" s="1296"/>
      <c r="J11" s="1297"/>
      <c r="K11" s="759"/>
      <c r="L11" s="763"/>
      <c r="M11" s="251"/>
    </row>
    <row r="12" spans="1:13" x14ac:dyDescent="0.25">
      <c r="A12" s="165"/>
      <c r="B12" s="514"/>
      <c r="C12" s="783"/>
      <c r="D12" s="783"/>
      <c r="E12" s="783"/>
      <c r="F12" s="784"/>
      <c r="G12" s="1053"/>
      <c r="H12" s="784"/>
      <c r="I12" s="784"/>
      <c r="J12" s="784"/>
      <c r="K12" s="784"/>
      <c r="L12" s="763"/>
      <c r="M12" s="251"/>
    </row>
    <row r="13" spans="1:13" x14ac:dyDescent="0.25">
      <c r="A13" s="262"/>
      <c r="B13" s="785"/>
      <c r="C13" s="1298"/>
      <c r="D13" s="1298"/>
      <c r="E13" s="1298"/>
      <c r="F13" s="1298"/>
      <c r="G13" s="1298"/>
      <c r="H13" s="1298"/>
      <c r="I13" s="1298"/>
      <c r="J13" s="1298"/>
      <c r="K13" s="1298"/>
      <c r="L13" s="763"/>
      <c r="M13" s="251"/>
    </row>
    <row r="14" spans="1:13" ht="14.4" thickBot="1" x14ac:dyDescent="0.3">
      <c r="A14" s="165"/>
      <c r="B14" s="514"/>
      <c r="C14" s="786"/>
      <c r="D14" s="786"/>
      <c r="E14" s="786"/>
      <c r="F14" s="787"/>
      <c r="G14" s="1054"/>
      <c r="H14" s="787"/>
      <c r="I14" s="787"/>
      <c r="J14" s="787"/>
      <c r="K14" s="787"/>
      <c r="L14" s="763"/>
      <c r="M14" s="251"/>
    </row>
    <row r="15" spans="1:13" x14ac:dyDescent="0.25">
      <c r="A15" s="262"/>
      <c r="B15" s="785"/>
      <c r="C15" s="1299"/>
      <c r="D15" s="1299"/>
      <c r="E15" s="1299"/>
      <c r="F15" s="1299"/>
      <c r="G15" s="1299"/>
      <c r="H15" s="1299"/>
      <c r="I15" s="1299"/>
      <c r="J15" s="1299"/>
      <c r="K15" s="1299"/>
      <c r="L15" s="763"/>
      <c r="M15" s="251"/>
    </row>
    <row r="16" spans="1:13" x14ac:dyDescent="0.25">
      <c r="A16" s="165"/>
      <c r="B16" s="514"/>
      <c r="C16" s="783"/>
      <c r="D16" s="783"/>
      <c r="E16" s="783"/>
      <c r="F16" s="788"/>
      <c r="G16" s="1055"/>
      <c r="H16" s="788"/>
      <c r="I16" s="788"/>
      <c r="J16" s="788"/>
      <c r="K16" s="788"/>
      <c r="L16" s="763"/>
      <c r="M16" s="251"/>
    </row>
    <row r="17" spans="1:13" x14ac:dyDescent="0.25">
      <c r="A17" s="271"/>
      <c r="B17" s="789"/>
      <c r="C17" s="1298"/>
      <c r="D17" s="1298"/>
      <c r="E17" s="1298"/>
      <c r="F17" s="1298"/>
      <c r="G17" s="1298"/>
      <c r="H17" s="1298"/>
      <c r="I17" s="1298"/>
      <c r="J17" s="1298"/>
      <c r="K17" s="1298"/>
      <c r="L17" s="763"/>
      <c r="M17" s="251"/>
    </row>
    <row r="18" spans="1:13" ht="22.8" x14ac:dyDescent="0.25">
      <c r="A18" s="271"/>
      <c r="B18" s="789"/>
      <c r="C18" s="790"/>
      <c r="D18" s="790"/>
      <c r="E18" s="790"/>
      <c r="F18" s="790"/>
      <c r="G18" s="544" t="s">
        <v>1881</v>
      </c>
      <c r="H18" s="545" t="str">
        <f>Parameters!$B$18</f>
        <v xml:space="preserve">0 - Vastaus puuttuu </v>
      </c>
      <c r="I18" s="546" t="str">
        <f>Parameters!$B$19</f>
        <v>1 - Ei toteutettu tai ei tietoa</v>
      </c>
      <c r="J18" s="547" t="str">
        <f>Parameters!$B$20</f>
        <v>2 - Osittain toteutettu</v>
      </c>
      <c r="K18" s="548" t="str">
        <f>Parameters!$B$21</f>
        <v>3 - Enimmäkseen  toteutettu</v>
      </c>
      <c r="L18" s="549" t="str">
        <f>Parameters!$B$22</f>
        <v>4 - Täysin toteutettu</v>
      </c>
      <c r="M18" s="251"/>
    </row>
    <row r="19" spans="1:13" x14ac:dyDescent="0.25">
      <c r="A19" s="271"/>
      <c r="B19" s="791"/>
      <c r="C19" s="792"/>
      <c r="D19" s="792"/>
      <c r="E19" s="792"/>
      <c r="F19" s="792"/>
      <c r="G19" s="1056"/>
      <c r="H19" s="792"/>
      <c r="I19" s="792"/>
      <c r="J19" s="792"/>
      <c r="K19" s="792"/>
      <c r="L19" s="793"/>
      <c r="M19" s="251"/>
    </row>
    <row r="20" spans="1:13" x14ac:dyDescent="0.25">
      <c r="A20" s="271"/>
      <c r="B20" s="451"/>
      <c r="C20" s="451"/>
      <c r="D20" s="451"/>
      <c r="E20" s="451"/>
      <c r="F20" s="451"/>
      <c r="G20" s="1176"/>
      <c r="H20" s="451"/>
      <c r="I20" s="451"/>
      <c r="J20" s="451"/>
      <c r="K20" s="451"/>
      <c r="L20" s="452"/>
      <c r="M20" s="134"/>
    </row>
    <row r="21" spans="1:13" x14ac:dyDescent="0.25">
      <c r="A21" s="271"/>
      <c r="B21" s="447"/>
      <c r="C21" s="445"/>
      <c r="D21" s="445"/>
      <c r="E21" s="445"/>
      <c r="F21" s="445"/>
      <c r="G21" s="1177"/>
      <c r="H21" s="445"/>
      <c r="I21" s="445"/>
      <c r="J21" s="445"/>
      <c r="K21" s="445"/>
      <c r="L21" s="446"/>
      <c r="M21" s="251"/>
    </row>
    <row r="22" spans="1:13" x14ac:dyDescent="0.25">
      <c r="A22" s="165"/>
      <c r="B22" s="514"/>
      <c r="C22" s="783"/>
      <c r="D22" s="783"/>
      <c r="E22" s="783"/>
      <c r="F22" s="784"/>
      <c r="G22" s="1053"/>
      <c r="H22" s="784"/>
      <c r="I22" s="784"/>
      <c r="J22" s="784"/>
      <c r="K22" s="784"/>
      <c r="L22" s="763"/>
      <c r="M22" s="271"/>
    </row>
    <row r="23" spans="1:13" ht="14.4" thickBot="1" x14ac:dyDescent="0.3">
      <c r="A23" s="270"/>
      <c r="B23" s="794"/>
      <c r="C23" s="805"/>
      <c r="D23" s="805"/>
      <c r="E23" s="806"/>
      <c r="F23" s="807"/>
      <c r="G23" s="1059"/>
      <c r="H23" s="808"/>
      <c r="I23" s="808"/>
      <c r="J23" s="808"/>
      <c r="K23" s="808"/>
      <c r="L23" s="795"/>
      <c r="M23" s="264"/>
    </row>
    <row r="24" spans="1:13" x14ac:dyDescent="0.25">
      <c r="A24" s="262"/>
      <c r="B24" s="1320"/>
      <c r="C24" s="966" t="str">
        <f>IF(VLOOKUP("GEN-LEVEL",Languages!$A:$D,1,TRUE)="GEN-LEVEL",VLOOKUP("GEN-LEVEL",Languages!$A:$D,Summary!$C$7,TRUE),NA())</f>
        <v>Taso</v>
      </c>
      <c r="D24" s="967" t="s">
        <v>3517</v>
      </c>
      <c r="E24" s="968" t="str">
        <f>IF(VLOOKUP("GEN-PRACTICE",Languages!$A:$D,1,TRUE)="GEN-PRACTICE",VLOOKUP("GEN-PRACTICE",Languages!$A:$D,Summary!$C$7,TRUE),NA())</f>
        <v>Käytäntö</v>
      </c>
      <c r="F24" s="969" t="s">
        <v>3520</v>
      </c>
      <c r="G24" s="1185" t="str">
        <f>IF(VLOOKUP("GEN-ANSWER",Languages!$A:$D,1,TRUE)="GEN-ANSWER",VLOOKUP("GEN-ANSWER",Languages!$A:$D,Summary!$C$7,TRUE),NA())</f>
        <v>Vastaus</v>
      </c>
      <c r="H24" s="970" t="str">
        <f>IF(VLOOKUP("KM112",Languages!$A:$D,1,TRUE)="KM112",VLOOKUP("KM112",Languages!$A:$D,Summary!$C$7,TRUE),NA())</f>
        <v>Kommentit</v>
      </c>
      <c r="I24" s="970" t="str">
        <f>IF(VLOOKUP("KM113",Languages!$A:$D,1,TRUE)="KM113",VLOOKUP("KM113",Languages!$A:$D,Summary!$C$7,TRUE),NA())</f>
        <v>Sisäinen viittaus</v>
      </c>
      <c r="J24" s="970" t="str">
        <f>IF(VLOOKUP("KM114",Languages!$A:$D,1,TRUE)="KM114",VLOOKUP("KM114",Languages!$A:$D,Summary!$C$7,TRUE),NA())</f>
        <v>Ulkoinen viittaus</v>
      </c>
      <c r="K24" s="971" t="str">
        <f>IF(VLOOKUP("KM115",Languages!$A:$D,1,TRUE)="KM115",VLOOKUP("KM115",Languages!$A:$D,Summary!$C$7,TRUE),NA())</f>
        <v>Kehityskohde</v>
      </c>
      <c r="L24" s="763"/>
      <c r="M24" s="251"/>
    </row>
    <row r="25" spans="1:13" ht="70.8" customHeight="1" x14ac:dyDescent="0.25">
      <c r="A25" s="262"/>
      <c r="B25" s="1320"/>
      <c r="C25" s="814">
        <f>_xlfn.IFNA(VLOOKUP(D25,Data!C:I,3,FALSE),"")</f>
        <v>2</v>
      </c>
      <c r="D25" s="804" t="s">
        <v>250</v>
      </c>
      <c r="E25" s="803" t="str">
        <f>_xlfn.IFNA(IF(VLOOKUP(D25,Languages!$A:$D,1,TRUE)=D25,VLOOKUP(D25,Languages!$A:$D,Summary!$C$7,TRUE),NA()),"")</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5" s="1189"/>
      <c r="G25" s="1186">
        <f>_xlfn.IFNA(VLOOKUP(D25,Data!C:I,6,FALSE),"")</f>
        <v>0</v>
      </c>
      <c r="H25" s="1038">
        <f>_xlfn.IFNA(VLOOKUP($D25,Table26[],3,FALSE),"")</f>
        <v>0</v>
      </c>
      <c r="I25" s="1038">
        <f>_xlfn.IFNA(VLOOKUP($D25,Table26[],4,FALSE),"")</f>
        <v>0</v>
      </c>
      <c r="J25" s="1038">
        <f>_xlfn.IFNA(VLOOKUP($D25,Table26[],5,FALSE),"")</f>
        <v>0</v>
      </c>
      <c r="K25" s="1038">
        <f>_xlfn.IFNA(VLOOKUP($D25,Table26[],6,FALSE),"")</f>
        <v>0</v>
      </c>
      <c r="L25" s="763"/>
      <c r="M25" s="251"/>
    </row>
    <row r="26" spans="1:13" ht="70.8" customHeight="1" x14ac:dyDescent="0.25">
      <c r="A26" s="262"/>
      <c r="B26" s="1320"/>
      <c r="C26" s="814">
        <f>_xlfn.IFNA(VLOOKUP(D26,Data!C:I,3,FALSE),"")</f>
        <v>1</v>
      </c>
      <c r="D26" s="914" t="s">
        <v>255</v>
      </c>
      <c r="E26" s="803" t="str">
        <f>_xlfn.IFNA(IF(VLOOKUP(D26,Languages!$A:$D,1,TRUE)=D26,VLOOKUP(D26,Languages!$A:$D,Summary!$C$7,TRUE),NA()),"")</f>
        <v>Kyberpoikkeamista tuotetaan raportointia (esimerkiksi sisäisesti, CERT-FI tai soveltuville ISAC-ryhmille). Tasolla 1 tämän ei tarvitse olla systemaattista ja säännöllistä.</v>
      </c>
      <c r="F26" s="1189"/>
      <c r="G26" s="1186">
        <f>_xlfn.IFNA(VLOOKUP(D26,Data!C:I,6,FALSE),"")</f>
        <v>0</v>
      </c>
      <c r="H26" s="1038">
        <f>_xlfn.IFNA(VLOOKUP($D26,Table26[],3,FALSE),"")</f>
        <v>0</v>
      </c>
      <c r="I26" s="1038">
        <f>_xlfn.IFNA(VLOOKUP($D26,Table26[],4,FALSE),"")</f>
        <v>0</v>
      </c>
      <c r="J26" s="1038">
        <f>_xlfn.IFNA(VLOOKUP($D26,Table26[],5,FALSE),"")</f>
        <v>0</v>
      </c>
      <c r="K26" s="1038">
        <f>_xlfn.IFNA(VLOOKUP($D26,Table26[],6,FALSE),"")</f>
        <v>0</v>
      </c>
      <c r="L26" s="763"/>
      <c r="M26" s="251"/>
    </row>
    <row r="27" spans="1:13" ht="70.8" customHeight="1" x14ac:dyDescent="0.25">
      <c r="A27" s="262"/>
      <c r="B27" s="1320"/>
      <c r="C27" s="814">
        <f>_xlfn.IFNA(VLOOKUP(D27,Data!C:I,3,FALSE),"")</f>
        <v>2</v>
      </c>
      <c r="D27" s="914" t="s">
        <v>258</v>
      </c>
      <c r="E27" s="803" t="str">
        <f>_xlfn.IFNA(IF(VLOOKUP(D27,Languages!$A:$D,1,TRUE)=D27,VLOOKUP(D27,Languages!$A:$D,Summary!$C$7,TRUE),NA()),"")</f>
        <v>Kyberpoikkeamien hallintasuunnitelma sisältää viestintäsuunnitelman, joka kattaa sekä sisäiset että ulkoiset sidosryhmät</v>
      </c>
      <c r="F27" s="1189"/>
      <c r="G27" s="1186">
        <f>_xlfn.IFNA(VLOOKUP(D27,Data!C:I,6,FALSE),"")</f>
        <v>0</v>
      </c>
      <c r="H27" s="1038">
        <f>_xlfn.IFNA(VLOOKUP($D27,Table26[],3,FALSE),"")</f>
        <v>0</v>
      </c>
      <c r="I27" s="1038">
        <f>_xlfn.IFNA(VLOOKUP($D27,Table26[],4,FALSE),"")</f>
        <v>0</v>
      </c>
      <c r="J27" s="1038">
        <f>_xlfn.IFNA(VLOOKUP($D27,Table26[],5,FALSE),"")</f>
        <v>0</v>
      </c>
      <c r="K27" s="1038">
        <f>_xlfn.IFNA(VLOOKUP($D27,Table26[],6,FALSE),"")</f>
        <v>0</v>
      </c>
      <c r="L27" s="763"/>
      <c r="M27" s="251"/>
    </row>
    <row r="28" spans="1:13" ht="70.8" customHeight="1" x14ac:dyDescent="0.25">
      <c r="A28" s="262"/>
      <c r="B28" s="1320"/>
      <c r="C28" s="814">
        <f>_xlfn.IFNA(VLOOKUP(D28,Data!C:I,3,FALSE),"")</f>
        <v>2</v>
      </c>
      <c r="D28" s="914" t="s">
        <v>43</v>
      </c>
      <c r="E28" s="803" t="str">
        <f>_xlfn.IFNA(IF(VLOOKUP(D28,Languages!$A:$D,1,TRUE)=D28,VLOOKUP(D28,Languages!$A:$D,Summary!$C$7,TRUE),NA()),"")</f>
        <v>Kyberriskienhallinnan toimenpiteistä jaetaan tietoa soveltuville sidosryhmille.</v>
      </c>
      <c r="F28" s="1189"/>
      <c r="G28" s="1186">
        <f>_xlfn.IFNA(VLOOKUP(D28,Data!C:I,6,FALSE),"")</f>
        <v>0</v>
      </c>
      <c r="H28" s="1038">
        <f>_xlfn.IFNA(VLOOKUP($D28,Table26[],3,FALSE),"")</f>
        <v>0</v>
      </c>
      <c r="I28" s="1038">
        <f>_xlfn.IFNA(VLOOKUP($D28,Table26[],4,FALSE),"")</f>
        <v>0</v>
      </c>
      <c r="J28" s="1038">
        <f>_xlfn.IFNA(VLOOKUP($D28,Table26[],5,FALSE),"")</f>
        <v>0</v>
      </c>
      <c r="K28" s="1038">
        <f>_xlfn.IFNA(VLOOKUP($D28,Table26[],6,FALSE),"")</f>
        <v>0</v>
      </c>
      <c r="L28" s="763"/>
      <c r="M28" s="251"/>
    </row>
    <row r="29" spans="1:13" ht="70.8" customHeight="1" x14ac:dyDescent="0.25">
      <c r="A29" s="262"/>
      <c r="B29" s="1320"/>
      <c r="C29" s="814">
        <f>_xlfn.IFNA(VLOOKUP(D29,Data!C:I,3,FALSE),"")</f>
        <v>2</v>
      </c>
      <c r="D29" s="914" t="s">
        <v>223</v>
      </c>
      <c r="E29" s="803" t="str">
        <f>_xlfn.IFNA(IF(VLOOKUP(D29,Languages!$A:$D,1,TRUE)=D29,VLOOKUP(D29,Languages!$A:$D,Summary!$C$7,TRUE),NA()),"")</f>
        <v>Toiminnon kyberturvallisuuden tilannekuvan viestimiseksi on määritetty menetelmät, joita päivitetään säännöllisesti.</v>
      </c>
      <c r="F29" s="1189"/>
      <c r="G29" s="1186">
        <f>_xlfn.IFNA(VLOOKUP(D29,Data!C:I,6,FALSE),"")</f>
        <v>0</v>
      </c>
      <c r="H29" s="1038">
        <f>_xlfn.IFNA(VLOOKUP($D29,Table26[],3,FALSE),"")</f>
        <v>0</v>
      </c>
      <c r="I29" s="1038">
        <f>_xlfn.IFNA(VLOOKUP($D29,Table26[],4,FALSE),"")</f>
        <v>0</v>
      </c>
      <c r="J29" s="1038">
        <f>_xlfn.IFNA(VLOOKUP($D29,Table26[],5,FALSE),"")</f>
        <v>0</v>
      </c>
      <c r="K29" s="1038">
        <f>_xlfn.IFNA(VLOOKUP($D29,Table26[],6,FALSE),"")</f>
        <v>0</v>
      </c>
      <c r="L29" s="763"/>
      <c r="M29" s="251"/>
    </row>
    <row r="30" spans="1:13" ht="70.8" customHeight="1" x14ac:dyDescent="0.25">
      <c r="A30" s="262"/>
      <c r="B30" s="1320"/>
      <c r="C30" s="814">
        <f>_xlfn.IFNA(VLOOKUP(D30,Data!C:I,3,FALSE),"")</f>
        <v>2</v>
      </c>
      <c r="D30" s="914" t="s">
        <v>225</v>
      </c>
      <c r="E30" s="803" t="str">
        <f>_xlfn.IFNA(IF(VLOOKUP(D30,Languages!$A:$D,1,TRUE)=D30,VLOOKUP(D30,Languages!$A:$D,Summary!$C$7,TRUE),NA()),"")</f>
        <v>Tilannekuvan rikastamiseksi on saatavilla soveltuvaa tietoa eri puolilta organisaatiota.</v>
      </c>
      <c r="F30" s="1189"/>
      <c r="G30" s="1186">
        <f>_xlfn.IFNA(VLOOKUP(D30,Data!C:I,6,FALSE),"")</f>
        <v>0</v>
      </c>
      <c r="H30" s="1038">
        <f>_xlfn.IFNA(VLOOKUP($D30,Table26[],3,FALSE),"")</f>
        <v>0</v>
      </c>
      <c r="I30" s="1038">
        <f>_xlfn.IFNA(VLOOKUP($D30,Table26[],4,FALSE),"")</f>
        <v>0</v>
      </c>
      <c r="J30" s="1038">
        <f>_xlfn.IFNA(VLOOKUP($D30,Table26[],5,FALSE),"")</f>
        <v>0</v>
      </c>
      <c r="K30" s="1038">
        <f>_xlfn.IFNA(VLOOKUP($D30,Table26[],6,FALSE),"")</f>
        <v>0</v>
      </c>
      <c r="L30" s="763"/>
      <c r="M30" s="251"/>
    </row>
    <row r="31" spans="1:13" ht="70.8" customHeight="1" x14ac:dyDescent="0.25">
      <c r="A31" s="262"/>
      <c r="B31" s="1320"/>
      <c r="C31" s="814">
        <f>_xlfn.IFNA(VLOOKUP(D31,Data!C:I,3,FALSE),"")</f>
        <v>3</v>
      </c>
      <c r="D31" s="914" t="s">
        <v>226</v>
      </c>
      <c r="E31" s="803" t="str">
        <f>_xlfn.IFNA(IF(VLOOKUP(D31,Languages!$A:$D,1,TRUE)=D31,VLOOKUP(D31,Languages!$A:$D,Summary!$C$7,TRUE),NA()),"")</f>
        <v>Tilannekuvan raportoinnista on määritetty vaatimuksia, joihin kuuluu oikea-aikaisen kyberturvallisuustiedon jakaminen organisaation määrittelemille sidosryhmille.</v>
      </c>
      <c r="F31" s="1189"/>
      <c r="G31" s="1186">
        <f>_xlfn.IFNA(VLOOKUP(D31,Data!C:I,6,FALSE),"")</f>
        <v>0</v>
      </c>
      <c r="H31" s="1038">
        <f>_xlfn.IFNA(VLOOKUP($D31,Table26[],3,FALSE),"")</f>
        <v>0</v>
      </c>
      <c r="I31" s="1038">
        <f>_xlfn.IFNA(VLOOKUP($D31,Table26[],4,FALSE),"")</f>
        <v>0</v>
      </c>
      <c r="J31" s="1038">
        <f>_xlfn.IFNA(VLOOKUP($D31,Table26[],5,FALSE),"")</f>
        <v>0</v>
      </c>
      <c r="K31" s="1038">
        <f>_xlfn.IFNA(VLOOKUP($D31,Table26[],6,FALSE),"")</f>
        <v>0</v>
      </c>
      <c r="L31" s="763"/>
      <c r="M31" s="251"/>
    </row>
    <row r="32" spans="1:13" ht="70.8" customHeight="1" x14ac:dyDescent="0.25">
      <c r="A32" s="262"/>
      <c r="B32" s="1320"/>
      <c r="C32" s="814">
        <f>_xlfn.IFNA(VLOOKUP(D32,Data!C:I,3,FALSE),"")</f>
        <v>3</v>
      </c>
      <c r="D32" s="914" t="s">
        <v>227</v>
      </c>
      <c r="E32" s="803" t="str">
        <f>_xlfn.IFNA(IF(VLOOKUP(D32,Languages!$A:$D,1,TRUE)=D32,VLOOKUP(D32,Languages!$A:$D,Summary!$C$7,TRUE),NA()),"")</f>
        <v>Tilannekuvan rikastamiseksi kerätään soveltuvaa tietoa organisaation ulkopuolelta. Lisäksi tätä tietoa jaetaan organisaation määrittelemille sisäisille sidosryhmille.</v>
      </c>
      <c r="F32" s="1189"/>
      <c r="G32" s="1186">
        <f>_xlfn.IFNA(VLOOKUP(D32,Data!C:I,6,FALSE),"")</f>
        <v>0</v>
      </c>
      <c r="H32" s="1038">
        <f>_xlfn.IFNA(VLOOKUP($D32,Table26[],3,FALSE),"")</f>
        <v>0</v>
      </c>
      <c r="I32" s="1038">
        <f>_xlfn.IFNA(VLOOKUP($D32,Table26[],4,FALSE),"")</f>
        <v>0</v>
      </c>
      <c r="J32" s="1038">
        <f>_xlfn.IFNA(VLOOKUP($D32,Table26[],5,FALSE),"")</f>
        <v>0</v>
      </c>
      <c r="K32" s="1038">
        <f>_xlfn.IFNA(VLOOKUP($D32,Table26[],6,FALSE),"")</f>
        <v>0</v>
      </c>
      <c r="L32" s="763"/>
      <c r="M32" s="251"/>
    </row>
    <row r="33" spans="1:13" ht="70.8" customHeight="1" x14ac:dyDescent="0.25">
      <c r="A33" s="262"/>
      <c r="B33" s="1320"/>
      <c r="C33" s="814">
        <f>_xlfn.IFNA(VLOOKUP(D33,Data!C:I,3,FALSE),"")</f>
        <v>2</v>
      </c>
      <c r="D33" s="914" t="s">
        <v>181</v>
      </c>
      <c r="E33" s="803" t="str">
        <f>_xlfn.IFNA(IF(VLOOKUP(D33,Languages!$A:$D,1,TRUE)=D33,VLOOKUP(D33,Languages!$A:$D,Summary!$C$7,TRUE),NA()),"")</f>
        <v>Tietoa löydetyistä kyberturvallisuushaavoittuvuuksista jaetaan organisaation määrittelemille sidosryhmille.</v>
      </c>
      <c r="F33" s="1189"/>
      <c r="G33" s="1186">
        <f>_xlfn.IFNA(VLOOKUP(D33,Data!C:I,6,FALSE),"")</f>
        <v>0</v>
      </c>
      <c r="H33" s="1038">
        <f>_xlfn.IFNA(VLOOKUP($D33,Table26[],3,FALSE),"")</f>
        <v>0</v>
      </c>
      <c r="I33" s="1038">
        <f>_xlfn.IFNA(VLOOKUP($D33,Table26[],4,FALSE),"")</f>
        <v>0</v>
      </c>
      <c r="J33" s="1038">
        <f>_xlfn.IFNA(VLOOKUP($D33,Table26[],5,FALSE),"")</f>
        <v>0</v>
      </c>
      <c r="K33" s="1038">
        <f>_xlfn.IFNA(VLOOKUP($D33,Table26[],6,FALSE),"")</f>
        <v>0</v>
      </c>
      <c r="L33" s="763"/>
      <c r="M33" s="251"/>
    </row>
    <row r="34" spans="1:13" ht="70.8" customHeight="1" x14ac:dyDescent="0.25">
      <c r="A34" s="262"/>
      <c r="B34" s="1320"/>
      <c r="C34" s="814">
        <f>_xlfn.IFNA(VLOOKUP(D34,Data!C:I,3,FALSE),"")</f>
        <v>2</v>
      </c>
      <c r="D34" s="914" t="s">
        <v>194</v>
      </c>
      <c r="E34" s="803" t="str">
        <f>_xlfn.IFNA(IF(VLOOKUP(D34,Languages!$A:$D,1,TRUE)=D34,VLOOKUP(D34,Languages!$A:$D,Summary!$C$7,TRUE),NA()),"")</f>
        <v>Sidosryhmien kanssa vaihdetaan uhkatietoa (näitä voivat olla esimerkiksi johto, operatiivinen henkilöstö, viranomaiset, palveluntoimittajat, viranomaiset, toimialan muut organisaatiot, ISAC-ryhmät tai organisaation muut sisäiset ja ulkoiset sidosryhmät).</v>
      </c>
      <c r="F34" s="1189"/>
      <c r="G34" s="1186">
        <f>_xlfn.IFNA(VLOOKUP(D34,Data!C:I,6,FALSE),"")</f>
        <v>0</v>
      </c>
      <c r="H34" s="1038">
        <f>_xlfn.IFNA(VLOOKUP($D34,Table26[],3,FALSE),"")</f>
        <v>0</v>
      </c>
      <c r="I34" s="1038">
        <f>_xlfn.IFNA(VLOOKUP($D34,Table26[],4,FALSE),"")</f>
        <v>0</v>
      </c>
      <c r="J34" s="1038">
        <f>_xlfn.IFNA(VLOOKUP($D34,Table26[],5,FALSE),"")</f>
        <v>0</v>
      </c>
      <c r="K34" s="1038">
        <f>_xlfn.IFNA(VLOOKUP($D34,Table26[],6,FALSE),"")</f>
        <v>0</v>
      </c>
      <c r="L34" s="763"/>
      <c r="M34" s="251"/>
    </row>
    <row r="35" spans="1:13" ht="70.8" customHeight="1" x14ac:dyDescent="0.25">
      <c r="A35" s="262"/>
      <c r="B35" s="1320"/>
      <c r="C35" s="814">
        <f>_xlfn.IFNA(VLOOKUP(D35,Data!C:I,3,FALSE),"")</f>
        <v>3</v>
      </c>
      <c r="D35" s="914" t="s">
        <v>199</v>
      </c>
      <c r="E35" s="803" t="str">
        <f>_xlfn.IFNA(IF(VLOOKUP(D35,Languages!$A:$D,1,TRUE)=D35,VLOOKUP(D35,Languages!$A:$D,Summary!$C$7,TRUE),NA()),"")</f>
        <v>Uhkatietoa käsitellään noudattaen turvallisia ja mahdollisimman reaaliaikaisia menetelmiä, joilla varmistetaan uhkien nopea analysointi ja nopea puuttuminen.</v>
      </c>
      <c r="F35" s="1189"/>
      <c r="G35" s="1186">
        <f>_xlfn.IFNA(VLOOKUP(D35,Data!C:I,6,FALSE),"")</f>
        <v>0</v>
      </c>
      <c r="H35" s="1038">
        <f>_xlfn.IFNA(VLOOKUP($D35,Table26[],3,FALSE),"")</f>
        <v>0</v>
      </c>
      <c r="I35" s="1038">
        <f>_xlfn.IFNA(VLOOKUP($D35,Table26[],4,FALSE),"")</f>
        <v>0</v>
      </c>
      <c r="J35" s="1038">
        <f>_xlfn.IFNA(VLOOKUP($D35,Table26[],5,FALSE),"")</f>
        <v>0</v>
      </c>
      <c r="K35" s="1038">
        <f>_xlfn.IFNA(VLOOKUP($D35,Table26[],6,FALSE),"")</f>
        <v>0</v>
      </c>
      <c r="L35" s="763"/>
      <c r="M35" s="251"/>
    </row>
    <row r="36" spans="1:13" ht="70.8" customHeight="1" x14ac:dyDescent="0.25">
      <c r="A36" s="262"/>
      <c r="B36" s="1320"/>
      <c r="C36" s="814" t="str">
        <f>_xlfn.IFNA(VLOOKUP(D36,Data!C:I,3,FALSE),"")</f>
        <v/>
      </c>
      <c r="D36" s="914"/>
      <c r="E36" s="803" t="str">
        <f>_xlfn.IFNA(IF(VLOOKUP(D36,Languages!$A:$D,1,TRUE)=D36,VLOOKUP(D36,Languages!$A:$D,Summary!$C$7,TRUE),NA()),"")</f>
        <v/>
      </c>
      <c r="F36" s="1189"/>
      <c r="G36" s="1186" t="str">
        <f>_xlfn.IFNA(VLOOKUP(D36,Data!C:I,6,FALSE),"")</f>
        <v/>
      </c>
      <c r="H36" s="1038" t="str">
        <f>_xlfn.IFNA(VLOOKUP($D36,Table26[],3,FALSE),"")</f>
        <v/>
      </c>
      <c r="I36" s="1038" t="str">
        <f>_xlfn.IFNA(VLOOKUP($D36,Table26[],4,FALSE),"")</f>
        <v/>
      </c>
      <c r="J36" s="1038" t="str">
        <f>_xlfn.IFNA(VLOOKUP($D36,Table26[],5,FALSE),"")</f>
        <v/>
      </c>
      <c r="K36" s="1038" t="str">
        <f>_xlfn.IFNA(VLOOKUP($D36,Table26[],6,FALSE),"")</f>
        <v/>
      </c>
      <c r="L36" s="763"/>
      <c r="M36" s="251"/>
    </row>
    <row r="37" spans="1:13" ht="70.8" customHeight="1" x14ac:dyDescent="0.25">
      <c r="A37" s="262"/>
      <c r="B37" s="1320"/>
      <c r="C37" s="814" t="str">
        <f>_xlfn.IFNA(VLOOKUP(D37,Data!C:I,3,FALSE),"")</f>
        <v/>
      </c>
      <c r="D37" s="914"/>
      <c r="E37" s="803" t="str">
        <f>_xlfn.IFNA(IF(VLOOKUP(D37,Languages!$A:$D,1,TRUE)=D37,VLOOKUP(D37,Languages!$A:$D,Summary!$C$7,TRUE),NA()),"")</f>
        <v/>
      </c>
      <c r="F37" s="1189"/>
      <c r="G37" s="1186" t="str">
        <f>_xlfn.IFNA(VLOOKUP(D37,Data!C:I,6,FALSE),"")</f>
        <v/>
      </c>
      <c r="H37" s="1038" t="str">
        <f>_xlfn.IFNA(VLOOKUP($D37,Table26[],3,FALSE),"")</f>
        <v/>
      </c>
      <c r="I37" s="1038" t="str">
        <f>_xlfn.IFNA(VLOOKUP($D37,Table26[],4,FALSE),"")</f>
        <v/>
      </c>
      <c r="J37" s="1038" t="str">
        <f>_xlfn.IFNA(VLOOKUP($D37,Table26[],5,FALSE),"")</f>
        <v/>
      </c>
      <c r="K37" s="1038" t="str">
        <f>_xlfn.IFNA(VLOOKUP($D37,Table26[],6,FALSE),"")</f>
        <v/>
      </c>
      <c r="L37" s="763"/>
      <c r="M37" s="251"/>
    </row>
    <row r="38" spans="1:13" ht="70.8" customHeight="1" x14ac:dyDescent="0.25">
      <c r="A38" s="262"/>
      <c r="B38" s="1320"/>
      <c r="C38" s="814" t="str">
        <f>_xlfn.IFNA(VLOOKUP(D38,Data!C:I,3,FALSE),"")</f>
        <v/>
      </c>
      <c r="D38" s="914"/>
      <c r="E38" s="803" t="str">
        <f>_xlfn.IFNA(IF(VLOOKUP(D38,Languages!$A:$D,1,TRUE)=D38,VLOOKUP(D38,Languages!$A:$D,Summary!$C$7,TRUE),NA()),"")</f>
        <v/>
      </c>
      <c r="F38" s="1189"/>
      <c r="G38" s="1186" t="str">
        <f>_xlfn.IFNA(VLOOKUP(D38,Data!C:I,6,FALSE),"")</f>
        <v/>
      </c>
      <c r="H38" s="1038" t="str">
        <f>_xlfn.IFNA(VLOOKUP($D38,Table26[],3,FALSE),"")</f>
        <v/>
      </c>
      <c r="I38" s="1038" t="str">
        <f>_xlfn.IFNA(VLOOKUP($D38,Table26[],4,FALSE),"")</f>
        <v/>
      </c>
      <c r="J38" s="1038" t="str">
        <f>_xlfn.IFNA(VLOOKUP($D38,Table26[],5,FALSE),"")</f>
        <v/>
      </c>
      <c r="K38" s="1038" t="str">
        <f>_xlfn.IFNA(VLOOKUP($D38,Table26[],6,FALSE),"")</f>
        <v/>
      </c>
      <c r="L38" s="763"/>
      <c r="M38" s="251"/>
    </row>
    <row r="39" spans="1:13" ht="70.8" customHeight="1" x14ac:dyDescent="0.25">
      <c r="A39" s="262"/>
      <c r="B39" s="1320"/>
      <c r="C39" s="814" t="str">
        <f>_xlfn.IFNA(VLOOKUP(D39,Data!C:I,3,FALSE),"")</f>
        <v/>
      </c>
      <c r="D39" s="914"/>
      <c r="E39" s="803" t="str">
        <f>_xlfn.IFNA(IF(VLOOKUP(D39,Languages!$A:$D,1,TRUE)=D39,VLOOKUP(D39,Languages!$A:$D,Summary!$C$7,TRUE),NA()),"")</f>
        <v/>
      </c>
      <c r="F39" s="1189"/>
      <c r="G39" s="1186" t="str">
        <f>_xlfn.IFNA(VLOOKUP(D39,Data!C:I,6,FALSE),"")</f>
        <v/>
      </c>
      <c r="H39" s="1038" t="str">
        <f>_xlfn.IFNA(VLOOKUP($D39,Table26[],3,FALSE),"")</f>
        <v/>
      </c>
      <c r="I39" s="1038" t="str">
        <f>_xlfn.IFNA(VLOOKUP($D39,Table26[],4,FALSE),"")</f>
        <v/>
      </c>
      <c r="J39" s="1038" t="str">
        <f>_xlfn.IFNA(VLOOKUP($D39,Table26[],5,FALSE),"")</f>
        <v/>
      </c>
      <c r="K39" s="1038" t="str">
        <f>_xlfn.IFNA(VLOOKUP($D39,Table26[],6,FALSE),"")</f>
        <v/>
      </c>
      <c r="L39" s="763"/>
      <c r="M39" s="251"/>
    </row>
    <row r="40" spans="1:13" ht="70.8" customHeight="1" x14ac:dyDescent="0.25">
      <c r="A40" s="262"/>
      <c r="B40" s="1320"/>
      <c r="C40" s="814" t="str">
        <f>_xlfn.IFNA(VLOOKUP(D40,Data!C:I,3,FALSE),"")</f>
        <v/>
      </c>
      <c r="D40" s="914"/>
      <c r="E40" s="803" t="str">
        <f>_xlfn.IFNA(IF(VLOOKUP(D40,Languages!$A:$D,1,TRUE)=D40,VLOOKUP(D40,Languages!$A:$D,Summary!$C$7,TRUE),NA()),"")</f>
        <v/>
      </c>
      <c r="F40" s="1189"/>
      <c r="G40" s="1186" t="str">
        <f>_xlfn.IFNA(VLOOKUP(D40,Data!C:I,6,FALSE),"")</f>
        <v/>
      </c>
      <c r="H40" s="1038" t="str">
        <f>_xlfn.IFNA(VLOOKUP($D40,Table26[],3,FALSE),"")</f>
        <v/>
      </c>
      <c r="I40" s="1038" t="str">
        <f>_xlfn.IFNA(VLOOKUP($D40,Table26[],4,FALSE),"")</f>
        <v/>
      </c>
      <c r="J40" s="1038" t="str">
        <f>_xlfn.IFNA(VLOOKUP($D40,Table26[],5,FALSE),"")</f>
        <v/>
      </c>
      <c r="K40" s="1038" t="str">
        <f>_xlfn.IFNA(VLOOKUP($D40,Table26[],6,FALSE),"")</f>
        <v/>
      </c>
      <c r="L40" s="763"/>
      <c r="M40" s="251"/>
    </row>
    <row r="41" spans="1:13" ht="14.4" thickBot="1" x14ac:dyDescent="0.3">
      <c r="C41" s="917" t="str">
        <f>_xlfn.IFNA(VLOOKUP(D41,Data!C:I,3,FALSE),"")</f>
        <v/>
      </c>
      <c r="D41" s="815"/>
      <c r="E41" s="918" t="str">
        <f>_xlfn.IFNA(IF(VLOOKUP(D41,Languages!$A:$D,1,TRUE)=D41,VLOOKUP(D41,Languages!$A:$D,Summary!$C$7,TRUE),NA()),"")</f>
        <v/>
      </c>
      <c r="F41" s="1190"/>
      <c r="G41" s="1187" t="str">
        <f>_xlfn.IFNA(VLOOKUP(D41,Data!C:I,6,FALSE),"")</f>
        <v/>
      </c>
      <c r="H41" s="1038" t="str">
        <f>_xlfn.IFNA(VLOOKUP($D41,Table26[],3,FALSE),"")</f>
        <v/>
      </c>
      <c r="I41" s="1038" t="str">
        <f>_xlfn.IFNA(VLOOKUP($D41,Table26[],4,FALSE),"")</f>
        <v/>
      </c>
      <c r="J41" s="1038" t="str">
        <f>_xlfn.IFNA(VLOOKUP($D41,Table26[],5,FALSE),"")</f>
        <v/>
      </c>
      <c r="K41" s="1038" t="str">
        <f>_xlfn.IFNA(VLOOKUP($D41,Table26[],6,FALSE),"")</f>
        <v/>
      </c>
      <c r="M41" s="279"/>
    </row>
    <row r="42" spans="1:13" ht="14.4" thickBot="1" x14ac:dyDescent="0.3">
      <c r="C42" s="786"/>
      <c r="D42" s="786"/>
      <c r="E42" s="786"/>
      <c r="F42" s="787"/>
      <c r="G42" s="1188"/>
      <c r="H42" s="796"/>
      <c r="I42" s="796"/>
      <c r="J42" s="796"/>
      <c r="K42" s="796"/>
      <c r="M42" s="279"/>
    </row>
    <row r="43" spans="1:13" x14ac:dyDescent="0.25">
      <c r="C43" s="797"/>
      <c r="D43" s="798"/>
      <c r="E43" s="799"/>
      <c r="F43" s="800"/>
      <c r="G43" s="801"/>
      <c r="H43" s="799"/>
      <c r="I43" s="799"/>
      <c r="J43" s="799"/>
      <c r="K43" s="799"/>
      <c r="M43" s="279"/>
    </row>
    <row r="44" spans="1:13" x14ac:dyDescent="0.25">
      <c r="A44" s="589"/>
      <c r="B44" s="589"/>
      <c r="C44" s="180"/>
      <c r="D44" s="180"/>
      <c r="E44" s="180"/>
      <c r="F44" s="277"/>
      <c r="G44" s="277"/>
      <c r="H44" s="280"/>
      <c r="I44" s="280"/>
      <c r="J44" s="280"/>
      <c r="K44" s="280"/>
      <c r="L44" s="589"/>
      <c r="M44" s="279"/>
    </row>
  </sheetData>
  <sheetProtection sheet="1" objects="1" scenarios="1"/>
  <mergeCells count="8">
    <mergeCell ref="C17:K17"/>
    <mergeCell ref="B24:B40"/>
    <mergeCell ref="C6:K6"/>
    <mergeCell ref="C8:G11"/>
    <mergeCell ref="I8:J8"/>
    <mergeCell ref="I10:J11"/>
    <mergeCell ref="C13:K13"/>
    <mergeCell ref="C15:K15"/>
  </mergeCells>
  <conditionalFormatting sqref="F4:F5 F7 F12 F24:F44">
    <cfRule type="containsText" dxfId="101" priority="18" operator="containsText" text="0">
      <formula>NOT(ISERROR(SEARCH("0",F4)))</formula>
    </cfRule>
  </conditionalFormatting>
  <conditionalFormatting sqref="F1 F3">
    <cfRule type="containsText" dxfId="100" priority="15" operator="containsText" text="0">
      <formula>NOT(ISERROR(SEARCH("0",F1)))</formula>
    </cfRule>
  </conditionalFormatting>
  <conditionalFormatting sqref="F2">
    <cfRule type="containsText" dxfId="99" priority="14" operator="containsText" text="0">
      <formula>NOT(ISERROR(SEARCH("0",F2)))</formula>
    </cfRule>
  </conditionalFormatting>
  <conditionalFormatting sqref="F23">
    <cfRule type="containsText" dxfId="98" priority="12" operator="containsText" text="0">
      <formula>NOT(ISERROR(SEARCH("0",F23)))</formula>
    </cfRule>
  </conditionalFormatting>
  <conditionalFormatting sqref="F14">
    <cfRule type="containsText" dxfId="97" priority="11" operator="containsText" text="0">
      <formula>NOT(ISERROR(SEARCH("0",F14)))</formula>
    </cfRule>
  </conditionalFormatting>
  <conditionalFormatting sqref="F16">
    <cfRule type="containsText" dxfId="96" priority="9" operator="containsText" text="0">
      <formula>NOT(ISERROR(SEARCH("0",F16)))</formula>
    </cfRule>
  </conditionalFormatting>
  <conditionalFormatting sqref="F22">
    <cfRule type="containsText" dxfId="95" priority="7" operator="containsText" text="0">
      <formula>NOT(ISERROR(SEARCH("0",F22)))</formula>
    </cfRule>
  </conditionalFormatting>
  <conditionalFormatting sqref="G25:G41">
    <cfRule type="cellIs" dxfId="94" priority="1" operator="equal">
      <formula>4</formula>
    </cfRule>
    <cfRule type="cellIs" dxfId="93" priority="2" operator="equal">
      <formula>3</formula>
    </cfRule>
    <cfRule type="cellIs" dxfId="92" priority="3" operator="equal">
      <formula>2</formula>
    </cfRule>
    <cfRule type="cellIs" dxfId="91" priority="4" operator="equal">
      <formula>1</formula>
    </cfRule>
    <cfRule type="cellIs" dxfId="90" priority="5" operator="equal">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6" id="{F08D420A-0EED-460C-8A5D-5779BE46173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F22</xm:sqref>
        </x14:conditionalFormatting>
        <x14:conditionalFormatting xmlns:xm="http://schemas.microsoft.com/office/excel/2006/main">
          <x14:cfRule type="iconSet" priority="16" id="{22E2D56E-3F35-4A9C-A52D-B0CE918F996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17" id="{86763747-38FA-4DE5-8106-E94D98A9A07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3" id="{F682AEA3-A19C-49AF-A9F1-B80DFDCCE11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10" id="{C5CA46F6-AFBA-4557-8A5F-2D6BB77B099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00CED42E-F9E7-4679-9212-290CBEAF8FB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589" id="{5E63E246-739F-4405-89F3-4998E06A0E2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F24:F44 F4:F5 F7 F12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tabColor rgb="FFFFC000"/>
  </sheetPr>
  <dimension ref="A1:S492"/>
  <sheetViews>
    <sheetView showGridLines="0" zoomScale="132" zoomScaleNormal="132" workbookViewId="0"/>
  </sheetViews>
  <sheetFormatPr defaultColWidth="9.1796875" defaultRowHeight="13.95" customHeight="1" x14ac:dyDescent="0.25"/>
  <cols>
    <col min="1" max="2" width="1.6328125" style="139" customWidth="1"/>
    <col min="3" max="3" width="2.6328125" style="139" customWidth="1"/>
    <col min="4" max="4" width="19.453125" style="139" customWidth="1"/>
    <col min="5" max="5" width="13.90625" style="269" customWidth="1"/>
    <col min="6" max="6" width="2.6328125" style="139" customWidth="1"/>
    <col min="7" max="7" width="16.1796875" style="139" customWidth="1"/>
    <col min="8" max="8" width="9.453125" style="139" customWidth="1"/>
    <col min="9" max="9" width="9.54296875" style="139" customWidth="1"/>
    <col min="10" max="10" width="12.7265625" style="139" customWidth="1"/>
    <col min="11" max="11" width="12.81640625" style="139" customWidth="1"/>
    <col min="12" max="12" width="12.1796875" style="139" customWidth="1"/>
    <col min="13" max="14" width="1.6328125" style="139" customWidth="1"/>
    <col min="15" max="15" width="1.6328125" style="269" customWidth="1"/>
    <col min="16" max="16" width="9.1796875" style="245"/>
    <col min="17" max="17" width="2.6328125" style="245" customWidth="1"/>
    <col min="18" max="18" width="80.6328125" style="245" customWidth="1"/>
    <col min="19" max="16384" width="9.1796875" style="245"/>
  </cols>
  <sheetData>
    <row r="1" spans="1:19" s="139" customFormat="1" ht="13.95" customHeight="1" x14ac:dyDescent="0.25">
      <c r="A1" s="134"/>
      <c r="B1" s="134"/>
      <c r="C1" s="134"/>
      <c r="D1" s="134"/>
      <c r="E1" s="136"/>
      <c r="F1" s="134"/>
      <c r="G1" s="134"/>
      <c r="H1" s="134"/>
      <c r="I1" s="134"/>
      <c r="J1" s="134"/>
      <c r="K1" s="134"/>
      <c r="L1" s="134"/>
      <c r="M1" s="134"/>
      <c r="N1" s="134"/>
      <c r="O1" s="261"/>
      <c r="Q1" s="542"/>
      <c r="R1" s="542"/>
      <c r="S1" s="543"/>
    </row>
    <row r="2" spans="1:19" s="254" customFormat="1" ht="18" customHeight="1" x14ac:dyDescent="0.25">
      <c r="A2" s="251"/>
      <c r="B2" s="141"/>
      <c r="C2" s="143"/>
      <c r="D2" s="143"/>
      <c r="E2" s="324"/>
      <c r="F2" s="143"/>
      <c r="G2" s="143"/>
      <c r="H2" s="143"/>
      <c r="I2" s="143"/>
      <c r="J2" s="143"/>
      <c r="K2" s="143"/>
      <c r="L2" s="143"/>
      <c r="M2" s="143"/>
      <c r="N2" s="300"/>
      <c r="O2" s="261"/>
      <c r="Q2" s="542"/>
      <c r="R2" s="583" t="s">
        <v>1882</v>
      </c>
      <c r="S2" s="543"/>
    </row>
    <row r="3" spans="1:19" s="139" customFormat="1" ht="18" customHeight="1" x14ac:dyDescent="0.25">
      <c r="A3" s="134"/>
      <c r="B3" s="156"/>
      <c r="C3" s="256"/>
      <c r="D3" s="256"/>
      <c r="E3" s="318"/>
      <c r="F3" s="256"/>
      <c r="G3" s="256"/>
      <c r="H3" s="256"/>
      <c r="I3" s="256"/>
      <c r="J3" s="256"/>
      <c r="K3" s="256"/>
      <c r="L3" s="256"/>
      <c r="M3" s="256"/>
      <c r="N3" s="260"/>
      <c r="O3" s="261"/>
      <c r="Q3" s="542"/>
      <c r="R3" s="584"/>
      <c r="S3" s="543"/>
    </row>
    <row r="4" spans="1:19" s="139" customFormat="1" ht="30" customHeight="1" x14ac:dyDescent="0.25">
      <c r="A4" s="134"/>
      <c r="B4" s="156"/>
      <c r="C4" s="256"/>
      <c r="D4" s="333" t="str">
        <f>IF(VLOOKUP("KM81",Languages!$A:$D,1,TRUE)="KM81",VLOOKUP("KM81",Languages!$A:$D,Summary!$C$7,TRUE),NA())</f>
        <v>Arviointitulosten vienti</v>
      </c>
      <c r="E4" s="318"/>
      <c r="F4" s="256"/>
      <c r="G4" s="256"/>
      <c r="H4" s="256"/>
      <c r="I4" s="256"/>
      <c r="J4" s="256"/>
      <c r="K4" s="256"/>
      <c r="L4" s="256"/>
      <c r="M4" s="256"/>
      <c r="N4" s="260"/>
      <c r="O4" s="261"/>
      <c r="Q4" s="542"/>
      <c r="R4" s="1286" t="s">
        <v>2512</v>
      </c>
      <c r="S4" s="543"/>
    </row>
    <row r="5" spans="1:19" s="139" customFormat="1" ht="13.95" customHeight="1" x14ac:dyDescent="0.25">
      <c r="A5" s="134"/>
      <c r="B5" s="156"/>
      <c r="C5" s="256"/>
      <c r="D5" s="256"/>
      <c r="E5" s="318"/>
      <c r="F5" s="256"/>
      <c r="G5" s="256"/>
      <c r="H5" s="256"/>
      <c r="I5" s="256"/>
      <c r="J5" s="256"/>
      <c r="K5" s="256"/>
      <c r="L5" s="256"/>
      <c r="M5" s="256"/>
      <c r="N5" s="260"/>
      <c r="O5" s="261"/>
      <c r="Q5" s="542"/>
      <c r="R5" s="1286"/>
      <c r="S5" s="543"/>
    </row>
    <row r="6" spans="1:19" s="305" customFormat="1" ht="13.95" customHeight="1" x14ac:dyDescent="0.25">
      <c r="A6" s="134"/>
      <c r="B6" s="302"/>
      <c r="C6" s="303"/>
      <c r="D6" s="334" t="str">
        <f>IF(VLOOKUP("KM53",Languages!$A:$D,1,TRUE)="KM53",VLOOKUP("KM53",Languages!$A:$D,Summary!$C$7,TRUE),NA())</f>
        <v>Arviointitulosten vienti</v>
      </c>
      <c r="E6" s="268"/>
      <c r="F6" s="303"/>
      <c r="G6" s="334" t="str">
        <f>IF(VLOOKUP("KM53",Languages!$A:$D,1,TRUE)="KM53",VLOOKUP("KM53",Languages!$A:$D,Summary!$C$7,TRUE),NA())</f>
        <v>Arviointitulosten vienti</v>
      </c>
      <c r="H6" s="334"/>
      <c r="I6" s="306"/>
      <c r="J6" s="306"/>
      <c r="K6" s="306"/>
      <c r="L6" s="306"/>
      <c r="M6" s="303"/>
      <c r="N6" s="304"/>
      <c r="O6" s="272"/>
      <c r="Q6" s="542"/>
      <c r="R6" s="1286"/>
      <c r="S6" s="542"/>
    </row>
    <row r="7" spans="1:19" s="139" customFormat="1" ht="70.2" customHeight="1" x14ac:dyDescent="0.25">
      <c r="A7" s="134"/>
      <c r="B7" s="156"/>
      <c r="C7" s="256"/>
      <c r="D7" s="1321"/>
      <c r="E7" s="1321"/>
      <c r="F7" s="256"/>
      <c r="G7" s="606"/>
      <c r="H7" s="606"/>
      <c r="I7" s="606"/>
      <c r="J7" s="606"/>
      <c r="K7" s="606"/>
      <c r="L7" s="606"/>
      <c r="M7" s="256"/>
      <c r="N7" s="260"/>
      <c r="O7" s="261"/>
      <c r="Q7" s="542"/>
      <c r="R7" s="1286"/>
      <c r="S7" s="542"/>
    </row>
    <row r="8" spans="1:19" s="139" customFormat="1" ht="13.95" customHeight="1" x14ac:dyDescent="0.25">
      <c r="A8" s="134"/>
      <c r="B8" s="156"/>
      <c r="C8" s="256"/>
      <c r="D8" s="256"/>
      <c r="E8" s="318"/>
      <c r="F8" s="256"/>
      <c r="G8" s="306"/>
      <c r="H8" s="306"/>
      <c r="I8" s="306"/>
      <c r="J8" s="306"/>
      <c r="K8" s="306"/>
      <c r="L8" s="306"/>
      <c r="M8" s="256"/>
      <c r="N8" s="260"/>
      <c r="O8" s="272"/>
      <c r="Q8" s="542"/>
      <c r="R8" s="1286"/>
      <c r="S8" s="542"/>
    </row>
    <row r="9" spans="1:19" ht="13.95" customHeight="1" x14ac:dyDescent="0.25">
      <c r="A9" s="165"/>
      <c r="B9" s="259"/>
      <c r="C9" s="306"/>
      <c r="D9" s="664" t="s">
        <v>29</v>
      </c>
      <c r="E9" s="665" t="s">
        <v>587</v>
      </c>
      <c r="F9" s="306"/>
      <c r="G9" s="664" t="s">
        <v>29</v>
      </c>
      <c r="H9" s="664" t="s">
        <v>587</v>
      </c>
      <c r="I9" s="666" t="s">
        <v>400</v>
      </c>
      <c r="J9" s="666" t="s">
        <v>1408</v>
      </c>
      <c r="K9" s="666" t="s">
        <v>1409</v>
      </c>
      <c r="L9" s="666" t="s">
        <v>1410</v>
      </c>
      <c r="M9" s="256"/>
      <c r="N9" s="260"/>
      <c r="O9" s="261"/>
      <c r="Q9" s="542"/>
      <c r="R9" s="1286"/>
      <c r="S9" s="542"/>
    </row>
    <row r="10" spans="1:19" ht="13.95" customHeight="1" x14ac:dyDescent="0.25">
      <c r="A10" s="165"/>
      <c r="B10" s="259"/>
      <c r="C10" s="306"/>
      <c r="D10" s="591" t="s">
        <v>619</v>
      </c>
      <c r="E10" s="600">
        <f>Summary!$H$4</f>
        <v>0</v>
      </c>
      <c r="F10" s="306"/>
      <c r="G10" s="591" t="s">
        <v>619</v>
      </c>
      <c r="H10" s="600">
        <f>Summary!$H$4</f>
        <v>0</v>
      </c>
      <c r="I10" s="593" t="s">
        <v>1407</v>
      </c>
      <c r="J10" s="593" t="s">
        <v>1407</v>
      </c>
      <c r="K10" s="593" t="s">
        <v>1407</v>
      </c>
      <c r="L10" s="593" t="s">
        <v>1407</v>
      </c>
      <c r="M10" s="256"/>
      <c r="N10" s="260"/>
      <c r="O10" s="261"/>
      <c r="Q10" s="542"/>
      <c r="R10" s="1286"/>
      <c r="S10" s="542"/>
    </row>
    <row r="11" spans="1:19" ht="13.95" customHeight="1" x14ac:dyDescent="0.25">
      <c r="A11" s="165"/>
      <c r="B11" s="290"/>
      <c r="C11" s="307"/>
      <c r="D11" s="591" t="s">
        <v>616</v>
      </c>
      <c r="E11" s="601">
        <f>Summary!$E11</f>
        <v>0</v>
      </c>
      <c r="F11" s="307"/>
      <c r="G11" s="591" t="s">
        <v>616</v>
      </c>
      <c r="H11" s="601">
        <f>Summary!$E11</f>
        <v>0</v>
      </c>
      <c r="I11" s="593" t="s">
        <v>1407</v>
      </c>
      <c r="J11" s="593" t="s">
        <v>1407</v>
      </c>
      <c r="K11" s="593" t="s">
        <v>1407</v>
      </c>
      <c r="L11" s="593" t="s">
        <v>1407</v>
      </c>
      <c r="M11" s="256"/>
      <c r="N11" s="260"/>
      <c r="O11" s="261"/>
      <c r="Q11" s="542"/>
      <c r="R11" s="1286"/>
      <c r="S11" s="542"/>
    </row>
    <row r="12" spans="1:19" ht="13.95" customHeight="1" x14ac:dyDescent="0.25">
      <c r="A12" s="165"/>
      <c r="B12" s="290"/>
      <c r="C12" s="307"/>
      <c r="D12" s="591" t="s">
        <v>2468</v>
      </c>
      <c r="E12" s="601">
        <f>Summary!$I11</f>
        <v>0</v>
      </c>
      <c r="F12" s="307"/>
      <c r="G12" s="591" t="s">
        <v>2468</v>
      </c>
      <c r="H12" s="601">
        <f>Summary!$I11</f>
        <v>0</v>
      </c>
      <c r="I12" s="592" t="s">
        <v>1407</v>
      </c>
      <c r="J12" s="592" t="s">
        <v>1407</v>
      </c>
      <c r="K12" s="592" t="s">
        <v>1407</v>
      </c>
      <c r="L12" s="592" t="s">
        <v>1407</v>
      </c>
      <c r="M12" s="256"/>
      <c r="N12" s="260"/>
      <c r="O12" s="261"/>
      <c r="Q12" s="542"/>
      <c r="R12" s="1286"/>
      <c r="S12" s="542"/>
    </row>
    <row r="13" spans="1:19" ht="13.95" customHeight="1" x14ac:dyDescent="0.25">
      <c r="A13" s="165"/>
      <c r="B13" s="259"/>
      <c r="C13" s="306"/>
      <c r="D13" s="591" t="s">
        <v>2524</v>
      </c>
      <c r="E13" s="601">
        <f>Summary!$I12</f>
        <v>0</v>
      </c>
      <c r="F13" s="306"/>
      <c r="G13" s="591" t="s">
        <v>2524</v>
      </c>
      <c r="H13" s="601">
        <f>Summary!$I12</f>
        <v>0</v>
      </c>
      <c r="I13" s="592" t="s">
        <v>1407</v>
      </c>
      <c r="J13" s="592" t="s">
        <v>1407</v>
      </c>
      <c r="K13" s="592" t="s">
        <v>1407</v>
      </c>
      <c r="L13" s="592" t="s">
        <v>1407</v>
      </c>
      <c r="M13" s="256"/>
      <c r="N13" s="260"/>
      <c r="O13" s="261"/>
      <c r="Q13" s="542"/>
      <c r="R13" s="1286"/>
      <c r="S13" s="542"/>
    </row>
    <row r="14" spans="1:19" ht="13.95" customHeight="1" x14ac:dyDescent="0.25">
      <c r="A14" s="165"/>
      <c r="B14" s="259"/>
      <c r="C14" s="306"/>
      <c r="D14" s="591" t="s">
        <v>617</v>
      </c>
      <c r="E14" s="601">
        <f>Summary!$E12</f>
        <v>0</v>
      </c>
      <c r="F14" s="306"/>
      <c r="G14" s="591" t="s">
        <v>617</v>
      </c>
      <c r="H14" s="601">
        <f>Summary!$E12</f>
        <v>0</v>
      </c>
      <c r="I14" s="593" t="s">
        <v>1407</v>
      </c>
      <c r="J14" s="593" t="s">
        <v>1407</v>
      </c>
      <c r="K14" s="593" t="s">
        <v>1407</v>
      </c>
      <c r="L14" s="593" t="s">
        <v>1407</v>
      </c>
      <c r="M14" s="256"/>
      <c r="N14" s="260"/>
      <c r="O14" s="261"/>
      <c r="Q14" s="542"/>
      <c r="R14" s="1286"/>
      <c r="S14" s="542"/>
    </row>
    <row r="15" spans="1:19" ht="13.95" customHeight="1" x14ac:dyDescent="0.25">
      <c r="A15" s="165"/>
      <c r="B15" s="259"/>
      <c r="C15" s="306"/>
      <c r="D15" s="591" t="s">
        <v>618</v>
      </c>
      <c r="E15" s="601">
        <f>Summary!$E13</f>
        <v>0</v>
      </c>
      <c r="F15" s="306"/>
      <c r="G15" s="591" t="s">
        <v>618</v>
      </c>
      <c r="H15" s="601">
        <f>Summary!$E13</f>
        <v>0</v>
      </c>
      <c r="I15" s="593" t="s">
        <v>1407</v>
      </c>
      <c r="J15" s="593" t="s">
        <v>1407</v>
      </c>
      <c r="K15" s="593" t="s">
        <v>1407</v>
      </c>
      <c r="L15" s="593" t="s">
        <v>1407</v>
      </c>
      <c r="M15" s="256"/>
      <c r="N15" s="260"/>
      <c r="O15" s="261"/>
      <c r="Q15" s="542"/>
      <c r="R15" s="1286"/>
      <c r="S15" s="542"/>
    </row>
    <row r="16" spans="1:19" ht="13.95" customHeight="1" x14ac:dyDescent="0.25">
      <c r="A16" s="165"/>
      <c r="B16" s="259"/>
      <c r="C16" s="306"/>
      <c r="D16" s="591" t="s">
        <v>1853</v>
      </c>
      <c r="E16" s="601" t="str">
        <f>Summary!$E3</f>
        <v>2.1 07.11.2024</v>
      </c>
      <c r="F16" s="306"/>
      <c r="G16" s="591" t="s">
        <v>1853</v>
      </c>
      <c r="H16" s="601" t="str">
        <f>Summary!$E3</f>
        <v>2.1 07.11.2024</v>
      </c>
      <c r="I16" s="592" t="s">
        <v>1407</v>
      </c>
      <c r="J16" s="592" t="s">
        <v>1407</v>
      </c>
      <c r="K16" s="592" t="s">
        <v>1407</v>
      </c>
      <c r="L16" s="592" t="s">
        <v>1407</v>
      </c>
      <c r="M16" s="256"/>
      <c r="N16" s="260"/>
      <c r="O16" s="261"/>
      <c r="Q16" s="542"/>
      <c r="R16" s="1287"/>
      <c r="S16" s="542"/>
    </row>
    <row r="17" spans="1:19" ht="13.95" customHeight="1" x14ac:dyDescent="0.25">
      <c r="A17" s="165"/>
      <c r="B17" s="259"/>
      <c r="C17" s="306"/>
      <c r="D17" s="591" t="s">
        <v>1854</v>
      </c>
      <c r="E17" s="676">
        <f>Summary!$E15</f>
        <v>45658</v>
      </c>
      <c r="F17" s="306"/>
      <c r="G17" s="591" t="s">
        <v>1854</v>
      </c>
      <c r="H17" s="676">
        <f>Summary!$E15</f>
        <v>45658</v>
      </c>
      <c r="I17" s="592" t="s">
        <v>1407</v>
      </c>
      <c r="J17" s="592" t="s">
        <v>1407</v>
      </c>
      <c r="K17" s="592" t="s">
        <v>1407</v>
      </c>
      <c r="L17" s="592" t="s">
        <v>1407</v>
      </c>
      <c r="M17" s="256"/>
      <c r="N17" s="260"/>
      <c r="O17" s="261"/>
      <c r="Q17" s="542"/>
      <c r="R17" s="542"/>
      <c r="S17" s="542"/>
    </row>
    <row r="18" spans="1:19" ht="13.95" customHeight="1" x14ac:dyDescent="0.25">
      <c r="A18" s="165"/>
      <c r="B18" s="259"/>
      <c r="C18" s="306"/>
      <c r="D18" s="895" t="s">
        <v>3571</v>
      </c>
      <c r="E18" s="897">
        <f>NISTmap2!$M$7</f>
        <v>0</v>
      </c>
      <c r="F18" s="306"/>
      <c r="G18" s="895" t="s">
        <v>3571</v>
      </c>
      <c r="H18" s="897">
        <f>NISTmap2!$M$7</f>
        <v>0</v>
      </c>
      <c r="I18" s="896" t="s">
        <v>1407</v>
      </c>
      <c r="J18" s="896" t="s">
        <v>1407</v>
      </c>
      <c r="K18" s="896" t="s">
        <v>1407</v>
      </c>
      <c r="L18" s="896" t="s">
        <v>1407</v>
      </c>
      <c r="M18" s="256"/>
      <c r="N18" s="260"/>
      <c r="O18" s="261"/>
    </row>
    <row r="19" spans="1:19" ht="13.95" customHeight="1" x14ac:dyDescent="0.25">
      <c r="A19" s="165"/>
      <c r="B19" s="259"/>
      <c r="C19" s="306"/>
      <c r="D19" s="895" t="s">
        <v>3572</v>
      </c>
      <c r="E19" s="897">
        <f>NISTmap2!$N$7</f>
        <v>0</v>
      </c>
      <c r="F19" s="306"/>
      <c r="G19" s="895" t="s">
        <v>3572</v>
      </c>
      <c r="H19" s="897">
        <f>NISTmap2!$N$7</f>
        <v>0</v>
      </c>
      <c r="I19" s="896" t="s">
        <v>1407</v>
      </c>
      <c r="J19" s="896" t="s">
        <v>1407</v>
      </c>
      <c r="K19" s="896" t="s">
        <v>1407</v>
      </c>
      <c r="L19" s="896" t="s">
        <v>1407</v>
      </c>
      <c r="M19" s="256"/>
      <c r="N19" s="260"/>
      <c r="O19" s="261"/>
    </row>
    <row r="20" spans="1:19" ht="13.95" customHeight="1" x14ac:dyDescent="0.25">
      <c r="A20" s="165"/>
      <c r="B20" s="259"/>
      <c r="C20" s="306"/>
      <c r="D20" s="895" t="s">
        <v>3573</v>
      </c>
      <c r="E20" s="897">
        <f>NISTmap2!$O$7</f>
        <v>0</v>
      </c>
      <c r="F20" s="306"/>
      <c r="G20" s="895" t="s">
        <v>3573</v>
      </c>
      <c r="H20" s="897">
        <f>NISTmap2!$O$7</f>
        <v>0</v>
      </c>
      <c r="I20" s="896" t="s">
        <v>1407</v>
      </c>
      <c r="J20" s="896" t="s">
        <v>1407</v>
      </c>
      <c r="K20" s="896" t="s">
        <v>1407</v>
      </c>
      <c r="L20" s="896" t="s">
        <v>1407</v>
      </c>
      <c r="M20" s="256"/>
      <c r="N20" s="260"/>
      <c r="O20" s="261"/>
    </row>
    <row r="21" spans="1:19" ht="13.95" customHeight="1" x14ac:dyDescent="0.25">
      <c r="A21" s="165"/>
      <c r="B21" s="259"/>
      <c r="C21" s="306"/>
      <c r="D21" s="895" t="s">
        <v>3574</v>
      </c>
      <c r="E21" s="897">
        <f>NISTmap2!$P$7</f>
        <v>0</v>
      </c>
      <c r="F21" s="306"/>
      <c r="G21" s="895" t="s">
        <v>3574</v>
      </c>
      <c r="H21" s="897">
        <f>NISTmap2!$P$7</f>
        <v>0</v>
      </c>
      <c r="I21" s="896" t="s">
        <v>1407</v>
      </c>
      <c r="J21" s="896" t="s">
        <v>1407</v>
      </c>
      <c r="K21" s="896" t="s">
        <v>1407</v>
      </c>
      <c r="L21" s="896" t="s">
        <v>1407</v>
      </c>
      <c r="M21" s="256"/>
      <c r="N21" s="260"/>
      <c r="O21" s="261"/>
    </row>
    <row r="22" spans="1:19" ht="13.95" customHeight="1" x14ac:dyDescent="0.25">
      <c r="A22" s="165"/>
      <c r="B22" s="259"/>
      <c r="C22" s="306"/>
      <c r="D22" s="895" t="s">
        <v>3575</v>
      </c>
      <c r="E22" s="897">
        <f>NISTmap2!$Q$7</f>
        <v>0</v>
      </c>
      <c r="F22" s="306"/>
      <c r="G22" s="895" t="s">
        <v>3575</v>
      </c>
      <c r="H22" s="897">
        <f>NISTmap2!$Q$7</f>
        <v>0</v>
      </c>
      <c r="I22" s="896" t="s">
        <v>1407</v>
      </c>
      <c r="J22" s="896" t="s">
        <v>1407</v>
      </c>
      <c r="K22" s="896" t="s">
        <v>1407</v>
      </c>
      <c r="L22" s="896" t="s">
        <v>1407</v>
      </c>
      <c r="M22" s="256"/>
      <c r="N22" s="260"/>
      <c r="O22" s="261"/>
    </row>
    <row r="23" spans="1:19" ht="13.95" customHeight="1" x14ac:dyDescent="0.25">
      <c r="A23" s="165"/>
      <c r="B23" s="259"/>
      <c r="C23" s="306"/>
      <c r="D23" s="895" t="s">
        <v>3576</v>
      </c>
      <c r="E23" s="897">
        <f>NISTmap2!$R$7</f>
        <v>0</v>
      </c>
      <c r="F23" s="306"/>
      <c r="G23" s="895" t="s">
        <v>3576</v>
      </c>
      <c r="H23" s="897">
        <f>NISTmap2!$R$7</f>
        <v>0</v>
      </c>
      <c r="I23" s="896" t="s">
        <v>1407</v>
      </c>
      <c r="J23" s="896" t="s">
        <v>1407</v>
      </c>
      <c r="K23" s="896" t="s">
        <v>1407</v>
      </c>
      <c r="L23" s="896" t="s">
        <v>1407</v>
      </c>
      <c r="M23" s="256"/>
      <c r="N23" s="260"/>
      <c r="O23" s="261"/>
    </row>
    <row r="24" spans="1:19" ht="13.95" customHeight="1" x14ac:dyDescent="0.25">
      <c r="A24" s="165"/>
      <c r="B24" s="259"/>
      <c r="C24" s="306"/>
      <c r="D24" s="892" t="s">
        <v>1848</v>
      </c>
      <c r="E24" s="893">
        <f>NISTmap!$J$7</f>
        <v>0</v>
      </c>
      <c r="F24" s="306"/>
      <c r="G24" s="892" t="s">
        <v>1848</v>
      </c>
      <c r="H24" s="893">
        <f>NISTmap!$J$7</f>
        <v>0</v>
      </c>
      <c r="I24" s="894" t="s">
        <v>1407</v>
      </c>
      <c r="J24" s="894" t="s">
        <v>1407</v>
      </c>
      <c r="K24" s="894" t="s">
        <v>1407</v>
      </c>
      <c r="L24" s="894" t="s">
        <v>1407</v>
      </c>
      <c r="M24" s="256"/>
      <c r="N24" s="260"/>
      <c r="O24" s="261"/>
    </row>
    <row r="25" spans="1:19" ht="13.95" customHeight="1" x14ac:dyDescent="0.25">
      <c r="A25" s="165"/>
      <c r="B25" s="259"/>
      <c r="C25" s="306"/>
      <c r="D25" s="892" t="s">
        <v>1849</v>
      </c>
      <c r="E25" s="893">
        <f>NISTmap!$K$7</f>
        <v>0</v>
      </c>
      <c r="F25" s="306"/>
      <c r="G25" s="892" t="s">
        <v>1849</v>
      </c>
      <c r="H25" s="893">
        <f>NISTmap!$K$7</f>
        <v>0</v>
      </c>
      <c r="I25" s="894" t="s">
        <v>1407</v>
      </c>
      <c r="J25" s="894" t="s">
        <v>1407</v>
      </c>
      <c r="K25" s="894" t="s">
        <v>1407</v>
      </c>
      <c r="L25" s="894" t="s">
        <v>1407</v>
      </c>
      <c r="M25" s="256"/>
      <c r="N25" s="260"/>
      <c r="O25" s="261"/>
    </row>
    <row r="26" spans="1:19" ht="13.95" customHeight="1" x14ac:dyDescent="0.25">
      <c r="A26" s="165"/>
      <c r="B26" s="259"/>
      <c r="C26" s="306"/>
      <c r="D26" s="892" t="s">
        <v>1852</v>
      </c>
      <c r="E26" s="893">
        <f>NISTmap!$L$7</f>
        <v>0</v>
      </c>
      <c r="F26" s="306"/>
      <c r="G26" s="892" t="s">
        <v>1852</v>
      </c>
      <c r="H26" s="893">
        <f>NISTmap!$L$7</f>
        <v>0</v>
      </c>
      <c r="I26" s="894" t="s">
        <v>1407</v>
      </c>
      <c r="J26" s="894" t="s">
        <v>1407</v>
      </c>
      <c r="K26" s="894" t="s">
        <v>1407</v>
      </c>
      <c r="L26" s="894" t="s">
        <v>1407</v>
      </c>
      <c r="M26" s="256"/>
      <c r="N26" s="260"/>
      <c r="O26" s="261"/>
    </row>
    <row r="27" spans="1:19" ht="13.95" customHeight="1" x14ac:dyDescent="0.25">
      <c r="A27" s="165"/>
      <c r="B27" s="259"/>
      <c r="C27" s="306"/>
      <c r="D27" s="892" t="s">
        <v>1851</v>
      </c>
      <c r="E27" s="893">
        <f>NISTmap!$M$7</f>
        <v>0</v>
      </c>
      <c r="F27" s="306"/>
      <c r="G27" s="892" t="s">
        <v>1851</v>
      </c>
      <c r="H27" s="893">
        <f>NISTmap!$M$7</f>
        <v>0</v>
      </c>
      <c r="I27" s="894" t="s">
        <v>1407</v>
      </c>
      <c r="J27" s="894" t="s">
        <v>1407</v>
      </c>
      <c r="K27" s="894" t="s">
        <v>1407</v>
      </c>
      <c r="L27" s="894" t="s">
        <v>1407</v>
      </c>
      <c r="M27" s="256"/>
      <c r="N27" s="260"/>
      <c r="O27" s="261"/>
    </row>
    <row r="28" spans="1:19" ht="13.95" customHeight="1" x14ac:dyDescent="0.25">
      <c r="A28" s="165"/>
      <c r="B28" s="259"/>
      <c r="C28" s="306"/>
      <c r="D28" s="892" t="s">
        <v>1850</v>
      </c>
      <c r="E28" s="893">
        <f>NISTmap!$N$7</f>
        <v>0</v>
      </c>
      <c r="F28" s="306"/>
      <c r="G28" s="892" t="s">
        <v>1850</v>
      </c>
      <c r="H28" s="893">
        <f>NISTmap!$N$7</f>
        <v>0</v>
      </c>
      <c r="I28" s="894" t="s">
        <v>1407</v>
      </c>
      <c r="J28" s="894" t="s">
        <v>1407</v>
      </c>
      <c r="K28" s="894" t="s">
        <v>1407</v>
      </c>
      <c r="L28" s="894" t="s">
        <v>1407</v>
      </c>
      <c r="M28" s="256"/>
      <c r="N28" s="260"/>
      <c r="O28" s="261"/>
    </row>
    <row r="29" spans="1:19" ht="13.95" customHeight="1" x14ac:dyDescent="0.25">
      <c r="A29" s="165"/>
      <c r="B29" s="259"/>
      <c r="C29" s="306"/>
      <c r="D29" s="590" t="s">
        <v>57</v>
      </c>
      <c r="E29" s="602">
        <f>VLOOKUP($G29,Data!$K$2:$O$58,5,FALSE)</f>
        <v>0</v>
      </c>
      <c r="F29" s="306"/>
      <c r="G29" s="590" t="s">
        <v>57</v>
      </c>
      <c r="H29" s="602">
        <f>VLOOKUP($G29,Data!$K$2:$O$58,5,FALSE)</f>
        <v>0</v>
      </c>
      <c r="I29" s="594" t="s">
        <v>1407</v>
      </c>
      <c r="J29" s="594" t="s">
        <v>1407</v>
      </c>
      <c r="K29" s="594" t="s">
        <v>1407</v>
      </c>
      <c r="L29" s="594" t="s">
        <v>1407</v>
      </c>
      <c r="M29" s="256"/>
      <c r="N29" s="260"/>
      <c r="O29" s="261"/>
    </row>
    <row r="30" spans="1:19" ht="13.95" customHeight="1" x14ac:dyDescent="0.25">
      <c r="A30" s="165"/>
      <c r="B30" s="259"/>
      <c r="C30" s="306"/>
      <c r="D30" s="590" t="s">
        <v>59</v>
      </c>
      <c r="E30" s="602">
        <f>VLOOKUP($G30,Data!$K$2:$O$58,5,FALSE)</f>
        <v>0</v>
      </c>
      <c r="F30" s="306"/>
      <c r="G30" s="590" t="s">
        <v>59</v>
      </c>
      <c r="H30" s="602">
        <f>VLOOKUP($G30,Data!$K$2:$O$58,5,FALSE)</f>
        <v>0</v>
      </c>
      <c r="I30" s="594" t="s">
        <v>1407</v>
      </c>
      <c r="J30" s="594" t="s">
        <v>1407</v>
      </c>
      <c r="K30" s="594" t="s">
        <v>1407</v>
      </c>
      <c r="L30" s="594" t="s">
        <v>1407</v>
      </c>
      <c r="M30" s="256"/>
      <c r="N30" s="260"/>
      <c r="O30" s="261"/>
    </row>
    <row r="31" spans="1:19" ht="13.95" customHeight="1" x14ac:dyDescent="0.25">
      <c r="A31" s="165"/>
      <c r="B31" s="259"/>
      <c r="C31" s="306"/>
      <c r="D31" s="590" t="s">
        <v>61</v>
      </c>
      <c r="E31" s="602">
        <f>VLOOKUP($G31,Data!$K$2:$O$58,5,FALSE)</f>
        <v>0</v>
      </c>
      <c r="F31" s="306"/>
      <c r="G31" s="590" t="s">
        <v>61</v>
      </c>
      <c r="H31" s="602">
        <f>VLOOKUP($G31,Data!$K$2:$O$58,5,FALSE)</f>
        <v>0</v>
      </c>
      <c r="I31" s="594" t="s">
        <v>1407</v>
      </c>
      <c r="J31" s="594" t="s">
        <v>1407</v>
      </c>
      <c r="K31" s="594" t="s">
        <v>1407</v>
      </c>
      <c r="L31" s="594" t="s">
        <v>1407</v>
      </c>
      <c r="M31" s="256"/>
      <c r="N31" s="260"/>
      <c r="O31" s="261"/>
    </row>
    <row r="32" spans="1:19" ht="13.95" customHeight="1" x14ac:dyDescent="0.25">
      <c r="A32" s="165"/>
      <c r="B32" s="259"/>
      <c r="C32" s="306"/>
      <c r="D32" s="590" t="s">
        <v>64</v>
      </c>
      <c r="E32" s="602">
        <f>VLOOKUP($G32,Data!$K$2:$O$58,5,FALSE)</f>
        <v>0</v>
      </c>
      <c r="F32" s="306"/>
      <c r="G32" s="590" t="s">
        <v>64</v>
      </c>
      <c r="H32" s="602">
        <f>VLOOKUP($G32,Data!$K$2:$O$58,5,FALSE)</f>
        <v>0</v>
      </c>
      <c r="I32" s="594" t="s">
        <v>1407</v>
      </c>
      <c r="J32" s="594" t="s">
        <v>1407</v>
      </c>
      <c r="K32" s="594" t="s">
        <v>1407</v>
      </c>
      <c r="L32" s="594" t="s">
        <v>1407</v>
      </c>
      <c r="M32" s="256"/>
      <c r="N32" s="260"/>
      <c r="O32" s="261"/>
    </row>
    <row r="33" spans="1:15" ht="13.95" customHeight="1" x14ac:dyDescent="0.25">
      <c r="A33" s="165"/>
      <c r="B33" s="259"/>
      <c r="C33" s="306"/>
      <c r="D33" s="590" t="s">
        <v>984</v>
      </c>
      <c r="E33" s="602">
        <f>VLOOKUP($G33,Data!$K$2:$O$58,5,FALSE)</f>
        <v>1</v>
      </c>
      <c r="F33" s="306"/>
      <c r="G33" s="590" t="s">
        <v>984</v>
      </c>
      <c r="H33" s="602">
        <f>VLOOKUP($G33,Data!$K$2:$O$58,5,FALSE)</f>
        <v>1</v>
      </c>
      <c r="I33" s="594" t="s">
        <v>1407</v>
      </c>
      <c r="J33" s="594" t="s">
        <v>1407</v>
      </c>
      <c r="K33" s="594" t="s">
        <v>1407</v>
      </c>
      <c r="L33" s="594" t="s">
        <v>1407</v>
      </c>
      <c r="M33" s="256"/>
      <c r="N33" s="260"/>
      <c r="O33" s="261"/>
    </row>
    <row r="34" spans="1:15" ht="13.95" customHeight="1" x14ac:dyDescent="0.25">
      <c r="A34" s="165"/>
      <c r="B34" s="259"/>
      <c r="C34" s="306"/>
      <c r="D34" s="590" t="s">
        <v>75</v>
      </c>
      <c r="E34" s="602">
        <f>VLOOKUP($G34,Data!$K$2:$O$58,5,FALSE)</f>
        <v>0</v>
      </c>
      <c r="F34" s="306"/>
      <c r="G34" s="590" t="s">
        <v>75</v>
      </c>
      <c r="H34" s="602">
        <f>VLOOKUP($G34,Data!$K$2:$O$58,5,FALSE)</f>
        <v>0</v>
      </c>
      <c r="I34" s="594" t="s">
        <v>1407</v>
      </c>
      <c r="J34" s="594" t="s">
        <v>1407</v>
      </c>
      <c r="K34" s="594" t="s">
        <v>1407</v>
      </c>
      <c r="L34" s="594" t="s">
        <v>1407</v>
      </c>
      <c r="M34" s="256"/>
      <c r="N34" s="260"/>
      <c r="O34" s="261"/>
    </row>
    <row r="35" spans="1:15" ht="13.95" customHeight="1" x14ac:dyDescent="0.25">
      <c r="A35" s="165"/>
      <c r="B35" s="259"/>
      <c r="C35" s="306"/>
      <c r="D35" s="590" t="s">
        <v>113</v>
      </c>
      <c r="E35" s="602">
        <f>VLOOKUP($G35,Data!$K$2:$O$58,5,FALSE)</f>
        <v>0</v>
      </c>
      <c r="F35" s="306"/>
      <c r="G35" s="590" t="s">
        <v>113</v>
      </c>
      <c r="H35" s="602">
        <f>VLOOKUP($G35,Data!$K$2:$O$58,5,FALSE)</f>
        <v>0</v>
      </c>
      <c r="I35" s="594" t="s">
        <v>1407</v>
      </c>
      <c r="J35" s="594" t="s">
        <v>1407</v>
      </c>
      <c r="K35" s="594" t="s">
        <v>1407</v>
      </c>
      <c r="L35" s="594" t="s">
        <v>1407</v>
      </c>
      <c r="M35" s="256"/>
      <c r="N35" s="260"/>
      <c r="O35" s="261"/>
    </row>
    <row r="36" spans="1:15" ht="13.95" customHeight="1" x14ac:dyDescent="0.25">
      <c r="A36" s="165"/>
      <c r="B36" s="259"/>
      <c r="C36" s="306"/>
      <c r="D36" s="590" t="s">
        <v>116</v>
      </c>
      <c r="E36" s="602">
        <f>VLOOKUP($G36,Data!$K$2:$O$58,5,FALSE)</f>
        <v>0</v>
      </c>
      <c r="F36" s="306"/>
      <c r="G36" s="590" t="s">
        <v>116</v>
      </c>
      <c r="H36" s="602">
        <f>VLOOKUP($G36,Data!$K$2:$O$58,5,FALSE)</f>
        <v>0</v>
      </c>
      <c r="I36" s="594" t="s">
        <v>1407</v>
      </c>
      <c r="J36" s="594" t="s">
        <v>1407</v>
      </c>
      <c r="K36" s="594" t="s">
        <v>1407</v>
      </c>
      <c r="L36" s="594" t="s">
        <v>1407</v>
      </c>
      <c r="M36" s="256"/>
      <c r="N36" s="260"/>
      <c r="O36" s="261"/>
    </row>
    <row r="37" spans="1:15" ht="13.95" customHeight="1" x14ac:dyDescent="0.25">
      <c r="A37" s="165"/>
      <c r="B37" s="259"/>
      <c r="C37" s="306"/>
      <c r="D37" s="590" t="s">
        <v>119</v>
      </c>
      <c r="E37" s="602">
        <f>VLOOKUP($G37,Data!$K$2:$O$58,5,FALSE)</f>
        <v>0</v>
      </c>
      <c r="F37" s="306"/>
      <c r="G37" s="590" t="s">
        <v>119</v>
      </c>
      <c r="H37" s="602">
        <f>VLOOKUP($G37,Data!$K$2:$O$58,5,FALSE)</f>
        <v>0</v>
      </c>
      <c r="I37" s="594" t="s">
        <v>1407</v>
      </c>
      <c r="J37" s="594" t="s">
        <v>1407</v>
      </c>
      <c r="K37" s="594" t="s">
        <v>1407</v>
      </c>
      <c r="L37" s="594" t="s">
        <v>1407</v>
      </c>
      <c r="M37" s="256"/>
      <c r="N37" s="260"/>
      <c r="O37" s="261"/>
    </row>
    <row r="38" spans="1:15" ht="13.95" customHeight="1" x14ac:dyDescent="0.25">
      <c r="A38" s="165"/>
      <c r="B38" s="259"/>
      <c r="C38" s="306"/>
      <c r="D38" s="590" t="s">
        <v>122</v>
      </c>
      <c r="E38" s="602">
        <f>VLOOKUP($G38,Data!$K$2:$O$58,5,FALSE)</f>
        <v>1</v>
      </c>
      <c r="F38" s="306"/>
      <c r="G38" s="590" t="s">
        <v>122</v>
      </c>
      <c r="H38" s="602">
        <f>VLOOKUP($G38,Data!$K$2:$O$58,5,FALSE)</f>
        <v>1</v>
      </c>
      <c r="I38" s="594" t="s">
        <v>1407</v>
      </c>
      <c r="J38" s="594" t="s">
        <v>1407</v>
      </c>
      <c r="K38" s="594" t="s">
        <v>1407</v>
      </c>
      <c r="L38" s="594" t="s">
        <v>1407</v>
      </c>
      <c r="M38" s="256"/>
      <c r="N38" s="260"/>
      <c r="O38" s="261"/>
    </row>
    <row r="39" spans="1:15" ht="13.95" customHeight="1" x14ac:dyDescent="0.25">
      <c r="A39" s="165"/>
      <c r="B39" s="259"/>
      <c r="C39" s="306"/>
      <c r="D39" s="590" t="s">
        <v>125</v>
      </c>
      <c r="E39" s="602">
        <f>VLOOKUP($G39,Data!$K$2:$O$58,5,FALSE)</f>
        <v>0</v>
      </c>
      <c r="F39" s="306"/>
      <c r="G39" s="590" t="s">
        <v>125</v>
      </c>
      <c r="H39" s="602">
        <f>VLOOKUP($G39,Data!$K$2:$O$58,5,FALSE)</f>
        <v>0</v>
      </c>
      <c r="I39" s="594" t="s">
        <v>1407</v>
      </c>
      <c r="J39" s="594" t="s">
        <v>1407</v>
      </c>
      <c r="K39" s="594" t="s">
        <v>1407</v>
      </c>
      <c r="L39" s="594" t="s">
        <v>1407</v>
      </c>
      <c r="M39" s="256"/>
      <c r="N39" s="260"/>
      <c r="O39" s="261"/>
    </row>
    <row r="40" spans="1:15" ht="13.95" customHeight="1" x14ac:dyDescent="0.25">
      <c r="A40" s="165"/>
      <c r="B40" s="259"/>
      <c r="C40" s="306"/>
      <c r="D40" s="590" t="s">
        <v>994</v>
      </c>
      <c r="E40" s="602">
        <f>VLOOKUP($G40,Data!$K$2:$O$58,5,FALSE)</f>
        <v>1</v>
      </c>
      <c r="F40" s="306"/>
      <c r="G40" s="590" t="s">
        <v>994</v>
      </c>
      <c r="H40" s="602">
        <f>VLOOKUP($G40,Data!$K$2:$O$58,5,FALSE)</f>
        <v>1</v>
      </c>
      <c r="I40" s="594" t="s">
        <v>1407</v>
      </c>
      <c r="J40" s="594" t="s">
        <v>1407</v>
      </c>
      <c r="K40" s="594" t="s">
        <v>1407</v>
      </c>
      <c r="L40" s="594" t="s">
        <v>1407</v>
      </c>
      <c r="M40" s="256"/>
      <c r="N40" s="260"/>
      <c r="O40" s="261"/>
    </row>
    <row r="41" spans="1:15" ht="13.95" customHeight="1" x14ac:dyDescent="0.25">
      <c r="A41" s="165"/>
      <c r="B41" s="259"/>
      <c r="C41" s="306"/>
      <c r="D41" s="590" t="s">
        <v>46</v>
      </c>
      <c r="E41" s="602">
        <f>VLOOKUP($G41,Data!$K$2:$O$58,5,FALSE)</f>
        <v>0</v>
      </c>
      <c r="F41" s="306"/>
      <c r="G41" s="590" t="s">
        <v>46</v>
      </c>
      <c r="H41" s="602">
        <f>VLOOKUP($G41,Data!$K$2:$O$58,5,FALSE)</f>
        <v>0</v>
      </c>
      <c r="I41" s="594" t="s">
        <v>1407</v>
      </c>
      <c r="J41" s="594" t="s">
        <v>1407</v>
      </c>
      <c r="K41" s="594" t="s">
        <v>1407</v>
      </c>
      <c r="L41" s="594" t="s">
        <v>1407</v>
      </c>
      <c r="M41" s="256"/>
      <c r="N41" s="260"/>
      <c r="O41" s="261"/>
    </row>
    <row r="42" spans="1:15" ht="13.95" customHeight="1" x14ac:dyDescent="0.25">
      <c r="A42" s="165"/>
      <c r="B42" s="259"/>
      <c r="C42" s="306"/>
      <c r="D42" s="590" t="s">
        <v>48</v>
      </c>
      <c r="E42" s="602">
        <f>VLOOKUP($G42,Data!$K$2:$O$58,5,FALSE)</f>
        <v>0</v>
      </c>
      <c r="F42" s="306"/>
      <c r="G42" s="590" t="s">
        <v>48</v>
      </c>
      <c r="H42" s="602">
        <f>VLOOKUP($G42,Data!$K$2:$O$58,5,FALSE)</f>
        <v>0</v>
      </c>
      <c r="I42" s="594" t="s">
        <v>1407</v>
      </c>
      <c r="J42" s="594" t="s">
        <v>1407</v>
      </c>
      <c r="K42" s="594" t="s">
        <v>1407</v>
      </c>
      <c r="L42" s="594" t="s">
        <v>1407</v>
      </c>
      <c r="M42" s="256"/>
      <c r="N42" s="260"/>
      <c r="O42" s="261"/>
    </row>
    <row r="43" spans="1:15" ht="13.95" customHeight="1" x14ac:dyDescent="0.25">
      <c r="A43" s="165"/>
      <c r="B43" s="259"/>
      <c r="C43" s="306"/>
      <c r="D43" s="590" t="s">
        <v>50</v>
      </c>
      <c r="E43" s="602">
        <f>VLOOKUP($G43,Data!$K$2:$O$58,5,FALSE)</f>
        <v>0</v>
      </c>
      <c r="F43" s="306"/>
      <c r="G43" s="590" t="s">
        <v>50</v>
      </c>
      <c r="H43" s="602">
        <f>VLOOKUP($G43,Data!$K$2:$O$58,5,FALSE)</f>
        <v>0</v>
      </c>
      <c r="I43" s="594" t="s">
        <v>1407</v>
      </c>
      <c r="J43" s="594" t="s">
        <v>1407</v>
      </c>
      <c r="K43" s="594" t="s">
        <v>1407</v>
      </c>
      <c r="L43" s="594" t="s">
        <v>1407</v>
      </c>
      <c r="M43" s="256"/>
      <c r="N43" s="260"/>
      <c r="O43" s="261"/>
    </row>
    <row r="44" spans="1:15" ht="13.95" customHeight="1" x14ac:dyDescent="0.25">
      <c r="A44" s="165"/>
      <c r="B44" s="259"/>
      <c r="C44" s="306"/>
      <c r="D44" s="590" t="s">
        <v>52</v>
      </c>
      <c r="E44" s="602">
        <f>VLOOKUP($G44,Data!$K$2:$O$58,5,FALSE)</f>
        <v>0</v>
      </c>
      <c r="F44" s="306"/>
      <c r="G44" s="590" t="s">
        <v>52</v>
      </c>
      <c r="H44" s="602">
        <f>VLOOKUP($G44,Data!$K$2:$O$58,5,FALSE)</f>
        <v>0</v>
      </c>
      <c r="I44" s="594" t="s">
        <v>1407</v>
      </c>
      <c r="J44" s="594" t="s">
        <v>1407</v>
      </c>
      <c r="K44" s="594" t="s">
        <v>1407</v>
      </c>
      <c r="L44" s="594" t="s">
        <v>1407</v>
      </c>
      <c r="M44" s="256"/>
      <c r="N44" s="260"/>
      <c r="O44" s="261"/>
    </row>
    <row r="45" spans="1:15" ht="13.95" customHeight="1" x14ac:dyDescent="0.25">
      <c r="A45" s="165"/>
      <c r="B45" s="259"/>
      <c r="C45" s="306"/>
      <c r="D45" s="590" t="s">
        <v>53</v>
      </c>
      <c r="E45" s="602">
        <f>VLOOKUP($G45,Data!$K$2:$O$58,5,FALSE)</f>
        <v>0</v>
      </c>
      <c r="F45" s="306"/>
      <c r="G45" s="590" t="s">
        <v>53</v>
      </c>
      <c r="H45" s="602">
        <f>VLOOKUP($G45,Data!$K$2:$O$58,5,FALSE)</f>
        <v>0</v>
      </c>
      <c r="I45" s="594" t="s">
        <v>1407</v>
      </c>
      <c r="J45" s="594" t="s">
        <v>1407</v>
      </c>
      <c r="K45" s="594" t="s">
        <v>1407</v>
      </c>
      <c r="L45" s="594" t="s">
        <v>1407</v>
      </c>
      <c r="M45" s="256"/>
      <c r="N45" s="260"/>
      <c r="O45" s="261"/>
    </row>
    <row r="46" spans="1:15" ht="13.95" customHeight="1" x14ac:dyDescent="0.25">
      <c r="A46" s="165"/>
      <c r="B46" s="259"/>
      <c r="C46" s="306"/>
      <c r="D46" s="590" t="s">
        <v>55</v>
      </c>
      <c r="E46" s="602">
        <f>VLOOKUP($G46,Data!$K$2:$O$58,5,FALSE)</f>
        <v>1</v>
      </c>
      <c r="F46" s="306"/>
      <c r="G46" s="590" t="s">
        <v>55</v>
      </c>
      <c r="H46" s="602">
        <f>VLOOKUP($G46,Data!$K$2:$O$58,5,FALSE)</f>
        <v>1</v>
      </c>
      <c r="I46" s="594" t="s">
        <v>1407</v>
      </c>
      <c r="J46" s="594" t="s">
        <v>1407</v>
      </c>
      <c r="K46" s="594" t="s">
        <v>1407</v>
      </c>
      <c r="L46" s="594" t="s">
        <v>1407</v>
      </c>
      <c r="M46" s="256"/>
      <c r="N46" s="260"/>
      <c r="O46" s="261"/>
    </row>
    <row r="47" spans="1:15" ht="13.95" customHeight="1" x14ac:dyDescent="0.25">
      <c r="A47" s="165"/>
      <c r="B47" s="259"/>
      <c r="C47" s="306"/>
      <c r="D47" s="590" t="s">
        <v>54</v>
      </c>
      <c r="E47" s="602">
        <f>VLOOKUP($G47,Data!$K$2:$O$58,5,FALSE)</f>
        <v>0</v>
      </c>
      <c r="F47" s="306"/>
      <c r="G47" s="590" t="s">
        <v>54</v>
      </c>
      <c r="H47" s="602">
        <f>VLOOKUP($G47,Data!$K$2:$O$58,5,FALSE)</f>
        <v>0</v>
      </c>
      <c r="I47" s="594" t="s">
        <v>1407</v>
      </c>
      <c r="J47" s="594" t="s">
        <v>1407</v>
      </c>
      <c r="K47" s="594" t="s">
        <v>1407</v>
      </c>
      <c r="L47" s="594" t="s">
        <v>1407</v>
      </c>
      <c r="M47" s="256"/>
      <c r="N47" s="260"/>
      <c r="O47" s="261"/>
    </row>
    <row r="48" spans="1:15" ht="13.95" customHeight="1" x14ac:dyDescent="0.25">
      <c r="A48" s="165"/>
      <c r="B48" s="259"/>
      <c r="C48" s="306"/>
      <c r="D48" s="590" t="s">
        <v>145</v>
      </c>
      <c r="E48" s="602">
        <f>VLOOKUP($G48,Data!$K$2:$O$58,5,FALSE)</f>
        <v>0</v>
      </c>
      <c r="F48" s="306"/>
      <c r="G48" s="590" t="s">
        <v>145</v>
      </c>
      <c r="H48" s="602">
        <f>VLOOKUP($G48,Data!$K$2:$O$58,5,FALSE)</f>
        <v>0</v>
      </c>
      <c r="I48" s="594" t="s">
        <v>1407</v>
      </c>
      <c r="J48" s="594" t="s">
        <v>1407</v>
      </c>
      <c r="K48" s="594" t="s">
        <v>1407</v>
      </c>
      <c r="L48" s="594" t="s">
        <v>1407</v>
      </c>
      <c r="M48" s="256"/>
      <c r="N48" s="260"/>
      <c r="O48" s="261"/>
    </row>
    <row r="49" spans="1:15" ht="13.95" customHeight="1" x14ac:dyDescent="0.25">
      <c r="A49" s="165"/>
      <c r="B49" s="259"/>
      <c r="C49" s="306"/>
      <c r="D49" s="590" t="s">
        <v>147</v>
      </c>
      <c r="E49" s="602">
        <f>VLOOKUP($G49,Data!$K$2:$O$58,5,FALSE)</f>
        <v>0</v>
      </c>
      <c r="F49" s="306"/>
      <c r="G49" s="590" t="s">
        <v>147</v>
      </c>
      <c r="H49" s="602">
        <f>VLOOKUP($G49,Data!$K$2:$O$58,5,FALSE)</f>
        <v>0</v>
      </c>
      <c r="I49" s="594" t="s">
        <v>1407</v>
      </c>
      <c r="J49" s="594" t="s">
        <v>1407</v>
      </c>
      <c r="K49" s="594" t="s">
        <v>1407</v>
      </c>
      <c r="L49" s="594" t="s">
        <v>1407</v>
      </c>
      <c r="M49" s="256"/>
      <c r="N49" s="260"/>
      <c r="O49" s="261"/>
    </row>
    <row r="50" spans="1:15" ht="13.95" customHeight="1" x14ac:dyDescent="0.25">
      <c r="A50" s="165"/>
      <c r="B50" s="259"/>
      <c r="C50" s="306"/>
      <c r="D50" s="590" t="s">
        <v>149</v>
      </c>
      <c r="E50" s="602">
        <f>VLOOKUP($G50,Data!$K$2:$O$58,5,FALSE)</f>
        <v>0</v>
      </c>
      <c r="F50" s="306"/>
      <c r="G50" s="590" t="s">
        <v>149</v>
      </c>
      <c r="H50" s="602">
        <f>VLOOKUP($G50,Data!$K$2:$O$58,5,FALSE)</f>
        <v>0</v>
      </c>
      <c r="I50" s="594" t="s">
        <v>1407</v>
      </c>
      <c r="J50" s="594" t="s">
        <v>1407</v>
      </c>
      <c r="K50" s="594" t="s">
        <v>1407</v>
      </c>
      <c r="L50" s="594" t="s">
        <v>1407</v>
      </c>
      <c r="M50" s="256"/>
      <c r="N50" s="260"/>
      <c r="O50" s="261"/>
    </row>
    <row r="51" spans="1:15" ht="13.95" customHeight="1" x14ac:dyDescent="0.25">
      <c r="A51" s="165"/>
      <c r="B51" s="259"/>
      <c r="C51" s="306"/>
      <c r="D51" s="590" t="s">
        <v>77</v>
      </c>
      <c r="E51" s="602">
        <f>VLOOKUP($G51,Data!$K$2:$O$58,5,FALSE)</f>
        <v>0</v>
      </c>
      <c r="F51" s="306"/>
      <c r="G51" s="590" t="s">
        <v>77</v>
      </c>
      <c r="H51" s="602">
        <f>VLOOKUP($G51,Data!$K$2:$O$58,5,FALSE)</f>
        <v>0</v>
      </c>
      <c r="I51" s="594" t="s">
        <v>1407</v>
      </c>
      <c r="J51" s="594" t="s">
        <v>1407</v>
      </c>
      <c r="K51" s="594" t="s">
        <v>1407</v>
      </c>
      <c r="L51" s="594" t="s">
        <v>1407</v>
      </c>
      <c r="M51" s="256"/>
      <c r="N51" s="260"/>
      <c r="O51" s="261"/>
    </row>
    <row r="52" spans="1:15" ht="13.95" customHeight="1" x14ac:dyDescent="0.25">
      <c r="A52" s="165"/>
      <c r="B52" s="259"/>
      <c r="C52" s="306"/>
      <c r="D52" s="590" t="s">
        <v>130</v>
      </c>
      <c r="E52" s="602">
        <f>VLOOKUP($G52,Data!$K$2:$O$58,5,FALSE)</f>
        <v>0</v>
      </c>
      <c r="F52" s="306"/>
      <c r="G52" s="590" t="s">
        <v>130</v>
      </c>
      <c r="H52" s="602">
        <f>VLOOKUP($G52,Data!$K$2:$O$58,5,FALSE)</f>
        <v>0</v>
      </c>
      <c r="I52" s="594" t="s">
        <v>1407</v>
      </c>
      <c r="J52" s="594" t="s">
        <v>1407</v>
      </c>
      <c r="K52" s="594" t="s">
        <v>1407</v>
      </c>
      <c r="L52" s="594" t="s">
        <v>1407</v>
      </c>
      <c r="M52" s="256"/>
      <c r="N52" s="260"/>
      <c r="O52" s="261"/>
    </row>
    <row r="53" spans="1:15" ht="13.95" customHeight="1" x14ac:dyDescent="0.25">
      <c r="A53" s="165"/>
      <c r="B53" s="259"/>
      <c r="C53" s="306"/>
      <c r="D53" s="590" t="s">
        <v>133</v>
      </c>
      <c r="E53" s="602">
        <f>VLOOKUP($G53,Data!$K$2:$O$58,5,FALSE)</f>
        <v>0</v>
      </c>
      <c r="F53" s="306"/>
      <c r="G53" s="590" t="s">
        <v>133</v>
      </c>
      <c r="H53" s="602">
        <f>VLOOKUP($G53,Data!$K$2:$O$58,5,FALSE)</f>
        <v>0</v>
      </c>
      <c r="I53" s="594" t="s">
        <v>1407</v>
      </c>
      <c r="J53" s="594" t="s">
        <v>1407</v>
      </c>
      <c r="K53" s="594" t="s">
        <v>1407</v>
      </c>
      <c r="L53" s="594" t="s">
        <v>1407</v>
      </c>
      <c r="M53" s="256"/>
      <c r="N53" s="260"/>
      <c r="O53" s="261"/>
    </row>
    <row r="54" spans="1:15" ht="13.95" customHeight="1" x14ac:dyDescent="0.25">
      <c r="A54" s="165"/>
      <c r="B54" s="259"/>
      <c r="C54" s="306"/>
      <c r="D54" s="590" t="s">
        <v>136</v>
      </c>
      <c r="E54" s="602">
        <f>VLOOKUP($G54,Data!$K$2:$O$58,5,FALSE)</f>
        <v>1</v>
      </c>
      <c r="F54" s="306"/>
      <c r="G54" s="590" t="s">
        <v>136</v>
      </c>
      <c r="H54" s="602">
        <f>VLOOKUP($G54,Data!$K$2:$O$58,5,FALSE)</f>
        <v>1</v>
      </c>
      <c r="I54" s="594" t="s">
        <v>1407</v>
      </c>
      <c r="J54" s="594" t="s">
        <v>1407</v>
      </c>
      <c r="K54" s="594" t="s">
        <v>1407</v>
      </c>
      <c r="L54" s="594" t="s">
        <v>1407</v>
      </c>
      <c r="M54" s="256"/>
      <c r="N54" s="260"/>
      <c r="O54" s="261"/>
    </row>
    <row r="55" spans="1:15" ht="13.95" customHeight="1" x14ac:dyDescent="0.25">
      <c r="A55" s="165"/>
      <c r="B55" s="259"/>
      <c r="C55" s="306"/>
      <c r="D55" s="590" t="s">
        <v>67</v>
      </c>
      <c r="E55" s="602">
        <f>VLOOKUP($G55,Data!$K$2:$O$58,5,FALSE)</f>
        <v>0</v>
      </c>
      <c r="F55" s="306"/>
      <c r="G55" s="590" t="s">
        <v>67</v>
      </c>
      <c r="H55" s="602">
        <f>VLOOKUP($G55,Data!$K$2:$O$58,5,FALSE)</f>
        <v>0</v>
      </c>
      <c r="I55" s="594" t="s">
        <v>1407</v>
      </c>
      <c r="J55" s="594" t="s">
        <v>1407</v>
      </c>
      <c r="K55" s="594" t="s">
        <v>1407</v>
      </c>
      <c r="L55" s="594" t="s">
        <v>1407</v>
      </c>
      <c r="M55" s="256"/>
      <c r="N55" s="260"/>
      <c r="O55" s="261"/>
    </row>
    <row r="56" spans="1:15" ht="13.95" customHeight="1" x14ac:dyDescent="0.25">
      <c r="A56" s="165"/>
      <c r="B56" s="259"/>
      <c r="C56" s="306"/>
      <c r="D56" s="590" t="s">
        <v>88</v>
      </c>
      <c r="E56" s="602">
        <f>VLOOKUP($G56,Data!$K$2:$O$58,5,FALSE)</f>
        <v>0</v>
      </c>
      <c r="F56" s="306"/>
      <c r="G56" s="590" t="s">
        <v>88</v>
      </c>
      <c r="H56" s="602">
        <f>VLOOKUP($G56,Data!$K$2:$O$58,5,FALSE)</f>
        <v>0</v>
      </c>
      <c r="I56" s="594" t="s">
        <v>1407</v>
      </c>
      <c r="J56" s="594" t="s">
        <v>1407</v>
      </c>
      <c r="K56" s="594" t="s">
        <v>1407</v>
      </c>
      <c r="L56" s="594" t="s">
        <v>1407</v>
      </c>
      <c r="M56" s="256"/>
      <c r="N56" s="260"/>
      <c r="O56" s="261"/>
    </row>
    <row r="57" spans="1:15" ht="13.95" customHeight="1" x14ac:dyDescent="0.25">
      <c r="A57" s="165"/>
      <c r="B57" s="259"/>
      <c r="C57" s="306"/>
      <c r="D57" s="590" t="s">
        <v>90</v>
      </c>
      <c r="E57" s="602">
        <f>VLOOKUP($G57,Data!$K$2:$O$58,5,FALSE)</f>
        <v>0</v>
      </c>
      <c r="F57" s="306"/>
      <c r="G57" s="590" t="s">
        <v>90</v>
      </c>
      <c r="H57" s="602">
        <f>VLOOKUP($G57,Data!$K$2:$O$58,5,FALSE)</f>
        <v>0</v>
      </c>
      <c r="I57" s="594" t="s">
        <v>1407</v>
      </c>
      <c r="J57" s="594" t="s">
        <v>1407</v>
      </c>
      <c r="K57" s="594" t="s">
        <v>1407</v>
      </c>
      <c r="L57" s="594" t="s">
        <v>1407</v>
      </c>
      <c r="M57" s="256"/>
      <c r="N57" s="260"/>
      <c r="O57" s="261"/>
    </row>
    <row r="58" spans="1:15" ht="13.95" customHeight="1" x14ac:dyDescent="0.25">
      <c r="A58" s="165"/>
      <c r="B58" s="259"/>
      <c r="C58" s="306"/>
      <c r="D58" s="590" t="s">
        <v>92</v>
      </c>
      <c r="E58" s="602">
        <f>VLOOKUP($G58,Data!$K$2:$O$58,5,FALSE)</f>
        <v>0</v>
      </c>
      <c r="F58" s="306"/>
      <c r="G58" s="590" t="s">
        <v>92</v>
      </c>
      <c r="H58" s="602">
        <f>VLOOKUP($G58,Data!$K$2:$O$58,5,FALSE)</f>
        <v>0</v>
      </c>
      <c r="I58" s="594" t="s">
        <v>1407</v>
      </c>
      <c r="J58" s="594" t="s">
        <v>1407</v>
      </c>
      <c r="K58" s="594" t="s">
        <v>1407</v>
      </c>
      <c r="L58" s="594" t="s">
        <v>1407</v>
      </c>
      <c r="M58" s="256"/>
      <c r="N58" s="260"/>
      <c r="O58" s="261"/>
    </row>
    <row r="59" spans="1:15" ht="13.95" customHeight="1" x14ac:dyDescent="0.25">
      <c r="A59" s="165"/>
      <c r="B59" s="259"/>
      <c r="C59" s="306"/>
      <c r="D59" s="590" t="s">
        <v>94</v>
      </c>
      <c r="E59" s="602">
        <f>VLOOKUP($G59,Data!$K$2:$O$58,5,FALSE)</f>
        <v>0</v>
      </c>
      <c r="F59" s="306"/>
      <c r="G59" s="590" t="s">
        <v>94</v>
      </c>
      <c r="H59" s="602">
        <f>VLOOKUP($G59,Data!$K$2:$O$58,5,FALSE)</f>
        <v>0</v>
      </c>
      <c r="I59" s="594" t="s">
        <v>1407</v>
      </c>
      <c r="J59" s="594" t="s">
        <v>1407</v>
      </c>
      <c r="K59" s="594" t="s">
        <v>1407</v>
      </c>
      <c r="L59" s="594" t="s">
        <v>1407</v>
      </c>
      <c r="M59" s="256"/>
      <c r="N59" s="260"/>
      <c r="O59" s="261"/>
    </row>
    <row r="60" spans="1:15" ht="13.95" customHeight="1" x14ac:dyDescent="0.25">
      <c r="A60" s="165"/>
      <c r="B60" s="259"/>
      <c r="C60" s="306"/>
      <c r="D60" s="590" t="s">
        <v>992</v>
      </c>
      <c r="E60" s="602">
        <f>VLOOKUP($G60,Data!$K$2:$O$58,5,FALSE)</f>
        <v>1</v>
      </c>
      <c r="F60" s="306"/>
      <c r="G60" s="590" t="s">
        <v>992</v>
      </c>
      <c r="H60" s="602">
        <f>VLOOKUP($G60,Data!$K$2:$O$58,5,FALSE)</f>
        <v>1</v>
      </c>
      <c r="I60" s="594" t="s">
        <v>1407</v>
      </c>
      <c r="J60" s="594" t="s">
        <v>1407</v>
      </c>
      <c r="K60" s="594" t="s">
        <v>1407</v>
      </c>
      <c r="L60" s="594" t="s">
        <v>1407</v>
      </c>
      <c r="M60" s="256"/>
      <c r="N60" s="260"/>
      <c r="O60" s="261"/>
    </row>
    <row r="61" spans="1:15" ht="13.95" customHeight="1" x14ac:dyDescent="0.25">
      <c r="A61" s="165"/>
      <c r="B61" s="259"/>
      <c r="C61" s="306"/>
      <c r="D61" s="590" t="s">
        <v>0</v>
      </c>
      <c r="E61" s="602">
        <f>VLOOKUP($G61,Data!$K$2:$O$58,5,FALSE)</f>
        <v>0</v>
      </c>
      <c r="F61" s="306"/>
      <c r="G61" s="590" t="s">
        <v>0</v>
      </c>
      <c r="H61" s="602">
        <f>VLOOKUP($G61,Data!$K$2:$O$58,5,FALSE)</f>
        <v>0</v>
      </c>
      <c r="I61" s="594" t="s">
        <v>1407</v>
      </c>
      <c r="J61" s="594" t="s">
        <v>1407</v>
      </c>
      <c r="K61" s="594" t="s">
        <v>1407</v>
      </c>
      <c r="L61" s="594" t="s">
        <v>1407</v>
      </c>
      <c r="M61" s="256"/>
      <c r="N61" s="260"/>
      <c r="O61" s="261"/>
    </row>
    <row r="62" spans="1:15" ht="13.95" customHeight="1" x14ac:dyDescent="0.25">
      <c r="A62" s="165"/>
      <c r="B62" s="259"/>
      <c r="C62" s="306"/>
      <c r="D62" s="590" t="s">
        <v>38</v>
      </c>
      <c r="E62" s="602">
        <f>VLOOKUP($G62,Data!$K$2:$O$58,5,FALSE)</f>
        <v>0</v>
      </c>
      <c r="F62" s="306"/>
      <c r="G62" s="590" t="s">
        <v>38</v>
      </c>
      <c r="H62" s="602">
        <f>VLOOKUP($G62,Data!$K$2:$O$58,5,FALSE)</f>
        <v>0</v>
      </c>
      <c r="I62" s="594" t="s">
        <v>1407</v>
      </c>
      <c r="J62" s="594" t="s">
        <v>1407</v>
      </c>
      <c r="K62" s="594" t="s">
        <v>1407</v>
      </c>
      <c r="L62" s="594" t="s">
        <v>1407</v>
      </c>
      <c r="M62" s="256"/>
      <c r="N62" s="260"/>
      <c r="O62" s="261"/>
    </row>
    <row r="63" spans="1:15" ht="13.95" customHeight="1" x14ac:dyDescent="0.25">
      <c r="A63" s="165"/>
      <c r="B63" s="259"/>
      <c r="C63" s="306"/>
      <c r="D63" s="590" t="s">
        <v>42</v>
      </c>
      <c r="E63" s="602">
        <f>VLOOKUP($G63,Data!$K$2:$O$58,5,FALSE)</f>
        <v>0</v>
      </c>
      <c r="F63" s="306"/>
      <c r="G63" s="590" t="s">
        <v>42</v>
      </c>
      <c r="H63" s="602">
        <f>VLOOKUP($G63,Data!$K$2:$O$58,5,FALSE)</f>
        <v>0</v>
      </c>
      <c r="I63" s="594" t="s">
        <v>1407</v>
      </c>
      <c r="J63" s="594" t="s">
        <v>1407</v>
      </c>
      <c r="K63" s="594" t="s">
        <v>1407</v>
      </c>
      <c r="L63" s="594" t="s">
        <v>1407</v>
      </c>
      <c r="M63" s="256"/>
      <c r="N63" s="260"/>
      <c r="O63" s="261"/>
    </row>
    <row r="64" spans="1:15" ht="13.95" customHeight="1" x14ac:dyDescent="0.25">
      <c r="A64" s="165"/>
      <c r="B64" s="259"/>
      <c r="C64" s="306"/>
      <c r="D64" s="590" t="s">
        <v>44</v>
      </c>
      <c r="E64" s="602">
        <f>VLOOKUP($G64,Data!$K$2:$O$58,5,FALSE)</f>
        <v>0</v>
      </c>
      <c r="F64" s="306"/>
      <c r="G64" s="590" t="s">
        <v>44</v>
      </c>
      <c r="H64" s="602">
        <f>VLOOKUP($G64,Data!$K$2:$O$58,5,FALSE)</f>
        <v>0</v>
      </c>
      <c r="I64" s="594" t="s">
        <v>1407</v>
      </c>
      <c r="J64" s="594" t="s">
        <v>1407</v>
      </c>
      <c r="K64" s="594" t="s">
        <v>1407</v>
      </c>
      <c r="L64" s="594" t="s">
        <v>1407</v>
      </c>
      <c r="M64" s="256"/>
      <c r="N64" s="260"/>
      <c r="O64" s="261"/>
    </row>
    <row r="65" spans="1:15" ht="13.95" customHeight="1" x14ac:dyDescent="0.25">
      <c r="A65" s="165"/>
      <c r="B65" s="259"/>
      <c r="C65" s="306"/>
      <c r="D65" s="590" t="s">
        <v>982</v>
      </c>
      <c r="E65" s="602">
        <f>VLOOKUP($G65,Data!$K$2:$O$58,5,FALSE)</f>
        <v>0</v>
      </c>
      <c r="F65" s="306"/>
      <c r="G65" s="590" t="s">
        <v>982</v>
      </c>
      <c r="H65" s="602">
        <f>VLOOKUP($G65,Data!$K$2:$O$58,5,FALSE)</f>
        <v>0</v>
      </c>
      <c r="I65" s="594" t="s">
        <v>1407</v>
      </c>
      <c r="J65" s="594" t="s">
        <v>1407</v>
      </c>
      <c r="K65" s="594" t="s">
        <v>1407</v>
      </c>
      <c r="L65" s="594" t="s">
        <v>1407</v>
      </c>
      <c r="M65" s="256"/>
      <c r="N65" s="260"/>
      <c r="O65" s="261"/>
    </row>
    <row r="66" spans="1:15" ht="13.95" customHeight="1" x14ac:dyDescent="0.25">
      <c r="A66" s="165"/>
      <c r="B66" s="259"/>
      <c r="C66" s="306"/>
      <c r="D66" s="590" t="s">
        <v>983</v>
      </c>
      <c r="E66" s="602">
        <f>VLOOKUP($G66,Data!$K$2:$O$58,5,FALSE)</f>
        <v>1</v>
      </c>
      <c r="F66" s="306"/>
      <c r="G66" s="590" t="s">
        <v>983</v>
      </c>
      <c r="H66" s="602">
        <f>VLOOKUP($G66,Data!$K$2:$O$58,5,FALSE)</f>
        <v>1</v>
      </c>
      <c r="I66" s="594" t="s">
        <v>1407</v>
      </c>
      <c r="J66" s="594" t="s">
        <v>1407</v>
      </c>
      <c r="K66" s="594" t="s">
        <v>1407</v>
      </c>
      <c r="L66" s="594" t="s">
        <v>1407</v>
      </c>
      <c r="M66" s="256"/>
      <c r="N66" s="260"/>
      <c r="O66" s="261"/>
    </row>
    <row r="67" spans="1:15" ht="13.95" customHeight="1" x14ac:dyDescent="0.25">
      <c r="A67" s="165"/>
      <c r="B67" s="259"/>
      <c r="C67" s="306"/>
      <c r="D67" s="590" t="s">
        <v>65</v>
      </c>
      <c r="E67" s="602">
        <f>VLOOKUP($G67,Data!$K$2:$O$58,5,FALSE)</f>
        <v>0</v>
      </c>
      <c r="F67" s="306"/>
      <c r="G67" s="590" t="s">
        <v>65</v>
      </c>
      <c r="H67" s="602">
        <f>VLOOKUP($G67,Data!$K$2:$O$58,5,FALSE)</f>
        <v>0</v>
      </c>
      <c r="I67" s="594" t="s">
        <v>1407</v>
      </c>
      <c r="J67" s="594" t="s">
        <v>1407</v>
      </c>
      <c r="K67" s="594" t="s">
        <v>1407</v>
      </c>
      <c r="L67" s="594" t="s">
        <v>1407</v>
      </c>
      <c r="M67" s="256"/>
      <c r="N67" s="260"/>
      <c r="O67" s="261"/>
    </row>
    <row r="68" spans="1:15" ht="13.95" customHeight="1" x14ac:dyDescent="0.25">
      <c r="A68" s="165"/>
      <c r="B68" s="259"/>
      <c r="C68" s="306"/>
      <c r="D68" s="590" t="s">
        <v>79</v>
      </c>
      <c r="E68" s="602">
        <f>VLOOKUP($G68,Data!$K$2:$O$58,5,FALSE)</f>
        <v>0</v>
      </c>
      <c r="F68" s="306"/>
      <c r="G68" s="590" t="s">
        <v>79</v>
      </c>
      <c r="H68" s="602">
        <f>VLOOKUP($G68,Data!$K$2:$O$58,5,FALSE)</f>
        <v>0</v>
      </c>
      <c r="I68" s="594" t="s">
        <v>1407</v>
      </c>
      <c r="J68" s="594" t="s">
        <v>1407</v>
      </c>
      <c r="K68" s="594" t="s">
        <v>1407</v>
      </c>
      <c r="L68" s="594" t="s">
        <v>1407</v>
      </c>
      <c r="M68" s="256"/>
      <c r="N68" s="260"/>
      <c r="O68" s="261"/>
    </row>
    <row r="69" spans="1:15" ht="13.95" customHeight="1" x14ac:dyDescent="0.25">
      <c r="A69" s="165"/>
      <c r="B69" s="259"/>
      <c r="C69" s="306"/>
      <c r="D69" s="590" t="s">
        <v>81</v>
      </c>
      <c r="E69" s="602">
        <f>VLOOKUP($G69,Data!$K$2:$O$58,5,FALSE)</f>
        <v>0</v>
      </c>
      <c r="F69" s="306"/>
      <c r="G69" s="590" t="s">
        <v>81</v>
      </c>
      <c r="H69" s="602">
        <f>VLOOKUP($G69,Data!$K$2:$O$58,5,FALSE)</f>
        <v>0</v>
      </c>
      <c r="I69" s="594" t="s">
        <v>1407</v>
      </c>
      <c r="J69" s="594" t="s">
        <v>1407</v>
      </c>
      <c r="K69" s="594" t="s">
        <v>1407</v>
      </c>
      <c r="L69" s="594" t="s">
        <v>1407</v>
      </c>
      <c r="M69" s="256"/>
      <c r="N69" s="260"/>
      <c r="O69" s="261"/>
    </row>
    <row r="70" spans="1:15" ht="13.95" customHeight="1" x14ac:dyDescent="0.25">
      <c r="A70" s="165"/>
      <c r="B70" s="259"/>
      <c r="C70" s="306"/>
      <c r="D70" s="590" t="s">
        <v>83</v>
      </c>
      <c r="E70" s="602">
        <f>VLOOKUP($G70,Data!$K$2:$O$58,5,FALSE)</f>
        <v>1</v>
      </c>
      <c r="F70" s="306"/>
      <c r="G70" s="590" t="s">
        <v>83</v>
      </c>
      <c r="H70" s="602">
        <f>VLOOKUP($G70,Data!$K$2:$O$58,5,FALSE)</f>
        <v>1</v>
      </c>
      <c r="I70" s="594" t="s">
        <v>1407</v>
      </c>
      <c r="J70" s="594" t="s">
        <v>1407</v>
      </c>
      <c r="K70" s="594" t="s">
        <v>1407</v>
      </c>
      <c r="L70" s="594" t="s">
        <v>1407</v>
      </c>
      <c r="M70" s="256"/>
      <c r="N70" s="260"/>
      <c r="O70" s="261"/>
    </row>
    <row r="71" spans="1:15" ht="13.95" customHeight="1" x14ac:dyDescent="0.25">
      <c r="A71" s="165"/>
      <c r="B71" s="259"/>
      <c r="C71" s="306"/>
      <c r="D71" s="590" t="s">
        <v>85</v>
      </c>
      <c r="E71" s="602">
        <f>VLOOKUP($G71,Data!$K$2:$O$58,5,FALSE)</f>
        <v>1</v>
      </c>
      <c r="F71" s="306"/>
      <c r="G71" s="590" t="s">
        <v>85</v>
      </c>
      <c r="H71" s="602">
        <f>VLOOKUP($G71,Data!$K$2:$O$58,5,FALSE)</f>
        <v>1</v>
      </c>
      <c r="I71" s="594" t="s">
        <v>1407</v>
      </c>
      <c r="J71" s="594" t="s">
        <v>1407</v>
      </c>
      <c r="K71" s="594" t="s">
        <v>1407</v>
      </c>
      <c r="L71" s="594" t="s">
        <v>1407</v>
      </c>
      <c r="M71" s="256"/>
      <c r="N71" s="260"/>
      <c r="O71" s="261"/>
    </row>
    <row r="72" spans="1:15" ht="13.95" customHeight="1" x14ac:dyDescent="0.25">
      <c r="A72" s="165"/>
      <c r="B72" s="259"/>
      <c r="C72" s="306"/>
      <c r="D72" s="590" t="s">
        <v>2538</v>
      </c>
      <c r="E72" s="602">
        <f>VLOOKUP($G72,Data!$K$2:$O$58,5,FALSE)</f>
        <v>0</v>
      </c>
      <c r="F72" s="306"/>
      <c r="G72" s="590" t="s">
        <v>2538</v>
      </c>
      <c r="H72" s="602">
        <f>VLOOKUP($G72,Data!$K$2:$O$58,5,FALSE)</f>
        <v>0</v>
      </c>
      <c r="I72" s="594" t="s">
        <v>1407</v>
      </c>
      <c r="J72" s="594" t="s">
        <v>1407</v>
      </c>
      <c r="K72" s="594" t="s">
        <v>1407</v>
      </c>
      <c r="L72" s="594" t="s">
        <v>1407</v>
      </c>
      <c r="M72" s="256"/>
      <c r="N72" s="260"/>
      <c r="O72" s="261"/>
    </row>
    <row r="73" spans="1:15" ht="13.95" customHeight="1" x14ac:dyDescent="0.25">
      <c r="A73" s="165"/>
      <c r="B73" s="259"/>
      <c r="C73" s="306"/>
      <c r="D73" s="590" t="s">
        <v>2540</v>
      </c>
      <c r="E73" s="602">
        <f>VLOOKUP($G73,Data!$K$2:$O$58,5,FALSE)</f>
        <v>0</v>
      </c>
      <c r="F73" s="306"/>
      <c r="G73" s="590" t="s">
        <v>2540</v>
      </c>
      <c r="H73" s="602">
        <f>VLOOKUP($G73,Data!$K$2:$O$58,5,FALSE)</f>
        <v>0</v>
      </c>
      <c r="I73" s="594" t="s">
        <v>1407</v>
      </c>
      <c r="J73" s="594" t="s">
        <v>1407</v>
      </c>
      <c r="K73" s="594" t="s">
        <v>1407</v>
      </c>
      <c r="L73" s="594" t="s">
        <v>1407</v>
      </c>
      <c r="M73" s="256"/>
      <c r="N73" s="260"/>
      <c r="O73" s="261"/>
    </row>
    <row r="74" spans="1:15" ht="13.95" customHeight="1" x14ac:dyDescent="0.25">
      <c r="A74" s="165"/>
      <c r="B74" s="259"/>
      <c r="C74" s="306"/>
      <c r="D74" s="590" t="s">
        <v>2548</v>
      </c>
      <c r="E74" s="602">
        <f>VLOOKUP($G74,Data!$K$2:$O$58,5,FALSE)</f>
        <v>0</v>
      </c>
      <c r="F74" s="306"/>
      <c r="G74" s="590" t="s">
        <v>2548</v>
      </c>
      <c r="H74" s="602">
        <f>VLOOKUP($G74,Data!$K$2:$O$58,5,FALSE)</f>
        <v>0</v>
      </c>
      <c r="I74" s="594" t="s">
        <v>1407</v>
      </c>
      <c r="J74" s="594" t="s">
        <v>1407</v>
      </c>
      <c r="K74" s="594" t="s">
        <v>1407</v>
      </c>
      <c r="L74" s="594" t="s">
        <v>1407</v>
      </c>
      <c r="M74" s="256"/>
      <c r="N74" s="260"/>
      <c r="O74" s="261"/>
    </row>
    <row r="75" spans="1:15" ht="13.95" customHeight="1" x14ac:dyDescent="0.25">
      <c r="A75" s="165"/>
      <c r="B75" s="259"/>
      <c r="C75" s="306"/>
      <c r="D75" s="590" t="s">
        <v>2563</v>
      </c>
      <c r="E75" s="602">
        <f>VLOOKUP($G75,Data!$K$2:$O$58,5,FALSE)</f>
        <v>1</v>
      </c>
      <c r="F75" s="306"/>
      <c r="G75" s="590" t="s">
        <v>2563</v>
      </c>
      <c r="H75" s="602">
        <f>VLOOKUP($G75,Data!$K$2:$O$58,5,FALSE)</f>
        <v>1</v>
      </c>
      <c r="I75" s="594" t="s">
        <v>1407</v>
      </c>
      <c r="J75" s="594" t="s">
        <v>1407</v>
      </c>
      <c r="K75" s="594" t="s">
        <v>1407</v>
      </c>
      <c r="L75" s="594" t="s">
        <v>1407</v>
      </c>
      <c r="M75" s="256"/>
      <c r="N75" s="260"/>
      <c r="O75" s="261"/>
    </row>
    <row r="76" spans="1:15" ht="13.95" customHeight="1" x14ac:dyDescent="0.25">
      <c r="A76" s="165"/>
      <c r="B76" s="259"/>
      <c r="C76" s="306"/>
      <c r="D76" s="590" t="s">
        <v>62</v>
      </c>
      <c r="E76" s="602">
        <f>VLOOKUP($G76,Data!$K$2:$O$58,5,FALSE)</f>
        <v>0</v>
      </c>
      <c r="F76" s="306"/>
      <c r="G76" s="590" t="s">
        <v>62</v>
      </c>
      <c r="H76" s="602">
        <f>VLOOKUP($G76,Data!$K$2:$O$58,5,FALSE)</f>
        <v>0</v>
      </c>
      <c r="I76" s="594" t="s">
        <v>1407</v>
      </c>
      <c r="J76" s="594" t="s">
        <v>1407</v>
      </c>
      <c r="K76" s="594" t="s">
        <v>1407</v>
      </c>
      <c r="L76" s="594" t="s">
        <v>1407</v>
      </c>
      <c r="M76" s="256"/>
      <c r="N76" s="260"/>
      <c r="O76" s="261"/>
    </row>
    <row r="77" spans="1:15" ht="13.95" customHeight="1" x14ac:dyDescent="0.25">
      <c r="A77" s="165"/>
      <c r="B77" s="259"/>
      <c r="C77" s="306"/>
      <c r="D77" s="590" t="s">
        <v>69</v>
      </c>
      <c r="E77" s="602">
        <f>VLOOKUP($G77,Data!$K$2:$O$58,5,FALSE)</f>
        <v>0</v>
      </c>
      <c r="F77" s="306"/>
      <c r="G77" s="590" t="s">
        <v>69</v>
      </c>
      <c r="H77" s="602">
        <f>VLOOKUP($G77,Data!$K$2:$O$58,5,FALSE)</f>
        <v>0</v>
      </c>
      <c r="I77" s="594" t="s">
        <v>1407</v>
      </c>
      <c r="J77" s="594" t="s">
        <v>1407</v>
      </c>
      <c r="K77" s="594" t="s">
        <v>1407</v>
      </c>
      <c r="L77" s="594" t="s">
        <v>1407</v>
      </c>
      <c r="M77" s="256"/>
      <c r="N77" s="260"/>
      <c r="O77" s="261"/>
    </row>
    <row r="78" spans="1:15" ht="13.95" customHeight="1" x14ac:dyDescent="0.25">
      <c r="A78" s="165"/>
      <c r="B78" s="259"/>
      <c r="C78" s="306"/>
      <c r="D78" s="590" t="s">
        <v>71</v>
      </c>
      <c r="E78" s="602">
        <f>VLOOKUP($G78,Data!$K$2:$O$58,5,FALSE)</f>
        <v>0</v>
      </c>
      <c r="F78" s="306"/>
      <c r="G78" s="590" t="s">
        <v>71</v>
      </c>
      <c r="H78" s="602">
        <f>VLOOKUP($G78,Data!$K$2:$O$58,5,FALSE)</f>
        <v>0</v>
      </c>
      <c r="I78" s="594" t="s">
        <v>1407</v>
      </c>
      <c r="J78" s="594" t="s">
        <v>1407</v>
      </c>
      <c r="K78" s="594" t="s">
        <v>1407</v>
      </c>
      <c r="L78" s="594" t="s">
        <v>1407</v>
      </c>
      <c r="M78" s="256"/>
      <c r="N78" s="260"/>
      <c r="O78" s="261"/>
    </row>
    <row r="79" spans="1:15" ht="13.95" customHeight="1" x14ac:dyDescent="0.25">
      <c r="A79" s="165"/>
      <c r="B79" s="259"/>
      <c r="C79" s="306"/>
      <c r="D79" s="590" t="s">
        <v>74</v>
      </c>
      <c r="E79" s="602">
        <f>VLOOKUP($G79,Data!$K$2:$O$58,5,FALSE)</f>
        <v>1</v>
      </c>
      <c r="F79" s="306"/>
      <c r="G79" s="590" t="s">
        <v>74</v>
      </c>
      <c r="H79" s="602">
        <f>VLOOKUP($G79,Data!$K$2:$O$58,5,FALSE)</f>
        <v>1</v>
      </c>
      <c r="I79" s="594" t="s">
        <v>1407</v>
      </c>
      <c r="J79" s="594" t="s">
        <v>1407</v>
      </c>
      <c r="K79" s="594" t="s">
        <v>1407</v>
      </c>
      <c r="L79" s="594" t="s">
        <v>1407</v>
      </c>
      <c r="M79" s="256"/>
      <c r="N79" s="260"/>
      <c r="O79" s="261"/>
    </row>
    <row r="80" spans="1:15" ht="13.95" customHeight="1" x14ac:dyDescent="0.25">
      <c r="A80" s="165"/>
      <c r="B80" s="259"/>
      <c r="C80" s="306"/>
      <c r="D80" s="590" t="s">
        <v>72</v>
      </c>
      <c r="E80" s="602">
        <f>VLOOKUP($G80,Data!$K$2:$O$58,5,FALSE)</f>
        <v>0</v>
      </c>
      <c r="F80" s="306"/>
      <c r="G80" s="590" t="s">
        <v>72</v>
      </c>
      <c r="H80" s="602">
        <f>VLOOKUP($G80,Data!$K$2:$O$58,5,FALSE)</f>
        <v>0</v>
      </c>
      <c r="I80" s="594" t="s">
        <v>1407</v>
      </c>
      <c r="J80" s="594" t="s">
        <v>1407</v>
      </c>
      <c r="K80" s="594" t="s">
        <v>1407</v>
      </c>
      <c r="L80" s="594" t="s">
        <v>1407</v>
      </c>
      <c r="M80" s="256"/>
      <c r="N80" s="260"/>
      <c r="O80" s="261"/>
    </row>
    <row r="81" spans="1:15" ht="13.95" customHeight="1" x14ac:dyDescent="0.25">
      <c r="A81" s="165"/>
      <c r="B81" s="259"/>
      <c r="C81" s="306"/>
      <c r="D81" s="590" t="s">
        <v>102</v>
      </c>
      <c r="E81" s="602">
        <f>VLOOKUP($G81,Data!$K$2:$O$58,5,FALSE)</f>
        <v>0</v>
      </c>
      <c r="F81" s="306"/>
      <c r="G81" s="590" t="s">
        <v>102</v>
      </c>
      <c r="H81" s="602">
        <f>VLOOKUP($G81,Data!$K$2:$O$58,5,FALSE)</f>
        <v>0</v>
      </c>
      <c r="I81" s="594" t="s">
        <v>1407</v>
      </c>
      <c r="J81" s="594" t="s">
        <v>1407</v>
      </c>
      <c r="K81" s="594" t="s">
        <v>1407</v>
      </c>
      <c r="L81" s="594" t="s">
        <v>1407</v>
      </c>
      <c r="M81" s="256"/>
      <c r="N81" s="260"/>
      <c r="O81" s="261"/>
    </row>
    <row r="82" spans="1:15" ht="13.95" customHeight="1" x14ac:dyDescent="0.25">
      <c r="A82" s="165"/>
      <c r="B82" s="259"/>
      <c r="C82" s="306"/>
      <c r="D82" s="599" t="s">
        <v>104</v>
      </c>
      <c r="E82" s="602">
        <f>VLOOKUP($G82,Data!$K$2:$O$58,5,FALSE)</f>
        <v>0</v>
      </c>
      <c r="F82" s="306"/>
      <c r="G82" s="599" t="s">
        <v>104</v>
      </c>
      <c r="H82" s="602">
        <f>VLOOKUP($G82,Data!$K$2:$O$58,5,FALSE)</f>
        <v>0</v>
      </c>
      <c r="I82" s="594" t="s">
        <v>1407</v>
      </c>
      <c r="J82" s="594" t="s">
        <v>1407</v>
      </c>
      <c r="K82" s="594" t="s">
        <v>1407</v>
      </c>
      <c r="L82" s="594" t="s">
        <v>1407</v>
      </c>
      <c r="M82" s="256"/>
      <c r="N82" s="260"/>
      <c r="O82" s="261"/>
    </row>
    <row r="83" spans="1:15" ht="13.95" customHeight="1" x14ac:dyDescent="0.25">
      <c r="A83" s="165"/>
      <c r="B83" s="259"/>
      <c r="C83" s="306"/>
      <c r="D83" s="599" t="s">
        <v>106</v>
      </c>
      <c r="E83" s="602">
        <f>VLOOKUP($G83,Data!$K$2:$O$58,5,FALSE)</f>
        <v>0</v>
      </c>
      <c r="F83" s="306"/>
      <c r="G83" s="599" t="s">
        <v>106</v>
      </c>
      <c r="H83" s="602">
        <f>VLOOKUP($G83,Data!$K$2:$O$58,5,FALSE)</f>
        <v>0</v>
      </c>
      <c r="I83" s="594" t="s">
        <v>1407</v>
      </c>
      <c r="J83" s="594" t="s">
        <v>1407</v>
      </c>
      <c r="K83" s="594" t="s">
        <v>1407</v>
      </c>
      <c r="L83" s="594" t="s">
        <v>1407</v>
      </c>
      <c r="M83" s="256"/>
      <c r="N83" s="260"/>
      <c r="O83" s="261"/>
    </row>
    <row r="84" spans="1:15" ht="13.95" customHeight="1" x14ac:dyDescent="0.25">
      <c r="A84" s="165"/>
      <c r="B84" s="259"/>
      <c r="C84" s="306"/>
      <c r="D84" s="599" t="s">
        <v>108</v>
      </c>
      <c r="E84" s="602">
        <f>VLOOKUP($G84,Data!$K$2:$O$58,5,FALSE)</f>
        <v>0</v>
      </c>
      <c r="F84" s="306"/>
      <c r="G84" s="599" t="s">
        <v>108</v>
      </c>
      <c r="H84" s="602">
        <f>VLOOKUP($G84,Data!$K$2:$O$58,5,FALSE)</f>
        <v>0</v>
      </c>
      <c r="I84" s="594" t="s">
        <v>1407</v>
      </c>
      <c r="J84" s="594" t="s">
        <v>1407</v>
      </c>
      <c r="K84" s="594" t="s">
        <v>1407</v>
      </c>
      <c r="L84" s="594" t="s">
        <v>1407</v>
      </c>
      <c r="M84" s="256"/>
      <c r="N84" s="260"/>
      <c r="O84" s="261"/>
    </row>
    <row r="85" spans="1:15" ht="13.95" customHeight="1" x14ac:dyDescent="0.25">
      <c r="A85" s="165"/>
      <c r="B85" s="259"/>
      <c r="C85" s="306"/>
      <c r="D85" s="599" t="s">
        <v>110</v>
      </c>
      <c r="E85" s="602">
        <f>VLOOKUP($G85,Data!$K$2:$O$58,5,FALSE)</f>
        <v>1</v>
      </c>
      <c r="F85" s="306"/>
      <c r="G85" s="599" t="s">
        <v>110</v>
      </c>
      <c r="H85" s="602">
        <f>VLOOKUP($G85,Data!$K$2:$O$58,5,FALSE)</f>
        <v>1</v>
      </c>
      <c r="I85" s="594" t="s">
        <v>1407</v>
      </c>
      <c r="J85" s="594" t="s">
        <v>1407</v>
      </c>
      <c r="K85" s="594" t="s">
        <v>1407</v>
      </c>
      <c r="L85" s="594" t="s">
        <v>1407</v>
      </c>
      <c r="M85" s="256"/>
      <c r="N85" s="260"/>
      <c r="O85" s="261"/>
    </row>
    <row r="86" spans="1:15" ht="13.95" customHeight="1" x14ac:dyDescent="0.25">
      <c r="A86" s="165"/>
      <c r="B86" s="259"/>
      <c r="C86" s="306"/>
      <c r="D86" s="344" t="s">
        <v>148</v>
      </c>
      <c r="E86" s="604">
        <f>VLOOKUP($D86,Data!$C$2:$H$384,6,FALSE)</f>
        <v>0</v>
      </c>
      <c r="F86" s="306"/>
      <c r="G86" s="344" t="s">
        <v>148</v>
      </c>
      <c r="H86" s="603" t="e">
        <f ca="1">INT(LEFT(
VLOOKUP(RIGHT($G86,LEN($G86)-FIND("-",$G86)), INDIRECT("'"&amp;LEFT($G86,FIND("-",$G86)-1)&amp;"'!"&amp;"$E:$L"), 4,FALSE), 1)
)</f>
        <v>#REF!</v>
      </c>
      <c r="I86" s="454" t="e">
        <f ca="1">IF(VLOOKUP(RIGHT($G86,LEN($G86)-FIND("-",$G86)), INDIRECT("'"&amp;LEFT($G86,FIND("-",$G86)-1)&amp;"'!"&amp;"$E:$L"), 5,FALSE) = 0, "",
VLOOKUP(RIGHT($G86,LEN($G86)-FIND("-",$G86)), INDIRECT("'"&amp;LEFT($G86,FIND("-",$G86)-1)&amp;"'!"&amp;"$E:$L"), 5,FALSE) )</f>
        <v>#REF!</v>
      </c>
      <c r="J86" s="454" t="e">
        <f ca="1">IF(VLOOKUP(RIGHT($G86,LEN($G86)-FIND("-",$G86)), INDIRECT("'"&amp;LEFT($G86,FIND("-",$G86)-1)&amp;"'!"&amp;"$E:$L"), 6,FALSE) = 0, "",
VLOOKUP(RIGHT($G86,LEN($G86)-FIND("-",$G86)), INDIRECT("'"&amp;LEFT($G86,FIND("-",$G86)-1)&amp;"'!"&amp;"$E:$L"), 6,FALSE) )</f>
        <v>#REF!</v>
      </c>
      <c r="K86" s="454" t="e">
        <f ca="1">IF(VLOOKUP(RIGHT($G86,LEN($G86)-FIND("-",$G86)), INDIRECT("'"&amp;LEFT($G86,FIND("-",$G86)-1)&amp;"'!"&amp;"$E:$L"), 7,FALSE) = 0, "",
VLOOKUP(RIGHT($G86,LEN($G86)-FIND("-",$G86)), INDIRECT("'"&amp;LEFT($G86,FIND("-",$G86)-1)&amp;"'!"&amp;"$E:$L"), 7,FALSE) )</f>
        <v>#REF!</v>
      </c>
      <c r="L86" s="454" t="e">
        <f ca="1">IF(VLOOKUP(RIGHT($G86,LEN($G86)-FIND("-",$G86)), INDIRECT("'"&amp;LEFT($G86,FIND("-",$G86)-1)&amp;"'!"&amp;"$E:$L"), 8,FALSE) = 0, "",
VLOOKUP(RIGHT($G86,LEN($G86)-FIND("-",$G86)), INDIRECT("'"&amp;LEFT($G86,FIND("-",$G86)-1)&amp;"'!"&amp;"$E:$L"), 8,FALSE) )</f>
        <v>#REF!</v>
      </c>
      <c r="M86" s="256"/>
      <c r="N86" s="260"/>
      <c r="O86" s="261"/>
    </row>
    <row r="87" spans="1:15" ht="13.95" customHeight="1" x14ac:dyDescent="0.25">
      <c r="A87" s="165"/>
      <c r="B87" s="259"/>
      <c r="C87" s="306"/>
      <c r="D87" s="344" t="s">
        <v>150</v>
      </c>
      <c r="E87" s="604">
        <f>VLOOKUP($D87,Data!$C$2:$H$384,6,FALSE)</f>
        <v>0</v>
      </c>
      <c r="F87" s="306"/>
      <c r="G87" s="344" t="s">
        <v>150</v>
      </c>
      <c r="H87" s="603" t="e">
        <f t="shared" ref="H87:H150" ca="1" si="0">INT(LEFT(
VLOOKUP(RIGHT($G87,LEN($G87)-FIND("-",$G87)), INDIRECT("'"&amp;LEFT($G87,FIND("-",$G87)-1)&amp;"'!"&amp;"$E:$L"), 4,FALSE), 1)
)</f>
        <v>#REF!</v>
      </c>
      <c r="I87" s="454" t="e">
        <f t="shared" ref="I87:I150" ca="1" si="1">IF(VLOOKUP(RIGHT($G87,LEN($G87)-FIND("-",$G87)), INDIRECT("'"&amp;LEFT($G87,FIND("-",$G87)-1)&amp;"'!"&amp;"$E:$L"), 5,FALSE) = 0, "",
VLOOKUP(RIGHT($G87,LEN($G87)-FIND("-",$G87)), INDIRECT("'"&amp;LEFT($G87,FIND("-",$G87)-1)&amp;"'!"&amp;"$E:$L"), 5,FALSE) )</f>
        <v>#REF!</v>
      </c>
      <c r="J87" s="454" t="e">
        <f t="shared" ref="J87:J150" ca="1" si="2">IF(VLOOKUP(RIGHT($G87,LEN($G87)-FIND("-",$G87)), INDIRECT("'"&amp;LEFT($G87,FIND("-",$G87)-1)&amp;"'!"&amp;"$E:$L"), 6,FALSE) = 0, "",
VLOOKUP(RIGHT($G87,LEN($G87)-FIND("-",$G87)), INDIRECT("'"&amp;LEFT($G87,FIND("-",$G87)-1)&amp;"'!"&amp;"$E:$L"), 6,FALSE) )</f>
        <v>#REF!</v>
      </c>
      <c r="K87" s="454" t="e">
        <f t="shared" ref="K87:K150" ca="1" si="3">IF(VLOOKUP(RIGHT($G87,LEN($G87)-FIND("-",$G87)), INDIRECT("'"&amp;LEFT($G87,FIND("-",$G87)-1)&amp;"'!"&amp;"$E:$L"), 7,FALSE) = 0, "",
VLOOKUP(RIGHT($G87,LEN($G87)-FIND("-",$G87)), INDIRECT("'"&amp;LEFT($G87,FIND("-",$G87)-1)&amp;"'!"&amp;"$E:$L"), 7,FALSE) )</f>
        <v>#REF!</v>
      </c>
      <c r="L87" s="454" t="e">
        <f t="shared" ref="L87:L150" ca="1" si="4">IF(VLOOKUP(RIGHT($G87,LEN($G87)-FIND("-",$G87)), INDIRECT("'"&amp;LEFT($G87,FIND("-",$G87)-1)&amp;"'!"&amp;"$E:$L"), 8,FALSE) = 0, "",
VLOOKUP(RIGHT($G87,LEN($G87)-FIND("-",$G87)), INDIRECT("'"&amp;LEFT($G87,FIND("-",$G87)-1)&amp;"'!"&amp;"$E:$L"), 8,FALSE) )</f>
        <v>#REF!</v>
      </c>
      <c r="M87" s="256"/>
      <c r="N87" s="260"/>
      <c r="O87" s="261"/>
    </row>
    <row r="88" spans="1:15" ht="13.95" customHeight="1" x14ac:dyDescent="0.25">
      <c r="A88" s="165"/>
      <c r="B88" s="259"/>
      <c r="C88" s="306"/>
      <c r="D88" s="344" t="s">
        <v>151</v>
      </c>
      <c r="E88" s="604">
        <f>VLOOKUP($D88,Data!$C$2:$H$384,6,FALSE)</f>
        <v>0</v>
      </c>
      <c r="F88" s="306"/>
      <c r="G88" s="344" t="s">
        <v>151</v>
      </c>
      <c r="H88" s="603" t="e">
        <f t="shared" ca="1" si="0"/>
        <v>#REF!</v>
      </c>
      <c r="I88" s="454" t="e">
        <f t="shared" ca="1" si="1"/>
        <v>#REF!</v>
      </c>
      <c r="J88" s="454" t="e">
        <f t="shared" ca="1" si="2"/>
        <v>#REF!</v>
      </c>
      <c r="K88" s="454" t="e">
        <f t="shared" ca="1" si="3"/>
        <v>#REF!</v>
      </c>
      <c r="L88" s="454" t="e">
        <f t="shared" ca="1" si="4"/>
        <v>#REF!</v>
      </c>
      <c r="M88" s="256"/>
      <c r="N88" s="260"/>
      <c r="O88" s="261"/>
    </row>
    <row r="89" spans="1:15" ht="13.95" customHeight="1" x14ac:dyDescent="0.25">
      <c r="A89" s="165"/>
      <c r="B89" s="259"/>
      <c r="C89" s="306"/>
      <c r="D89" s="344" t="s">
        <v>152</v>
      </c>
      <c r="E89" s="604">
        <f>VLOOKUP($D89,Data!$C$2:$H$384,6,FALSE)</f>
        <v>0</v>
      </c>
      <c r="F89" s="306"/>
      <c r="G89" s="344" t="s">
        <v>152</v>
      </c>
      <c r="H89" s="603" t="e">
        <f t="shared" ca="1" si="0"/>
        <v>#REF!</v>
      </c>
      <c r="I89" s="454" t="e">
        <f t="shared" ca="1" si="1"/>
        <v>#REF!</v>
      </c>
      <c r="J89" s="454" t="e">
        <f t="shared" ca="1" si="2"/>
        <v>#REF!</v>
      </c>
      <c r="K89" s="454" t="e">
        <f t="shared" ca="1" si="3"/>
        <v>#REF!</v>
      </c>
      <c r="L89" s="454" t="e">
        <f t="shared" ca="1" si="4"/>
        <v>#REF!</v>
      </c>
      <c r="M89" s="256"/>
      <c r="N89" s="260"/>
      <c r="O89" s="261"/>
    </row>
    <row r="90" spans="1:15" ht="13.95" customHeight="1" x14ac:dyDescent="0.25">
      <c r="A90" s="165"/>
      <c r="B90" s="259"/>
      <c r="C90" s="306"/>
      <c r="D90" s="344" t="s">
        <v>153</v>
      </c>
      <c r="E90" s="604">
        <f>VLOOKUP($D90,Data!$C$2:$H$384,6,FALSE)</f>
        <v>0</v>
      </c>
      <c r="F90" s="306"/>
      <c r="G90" s="344" t="s">
        <v>153</v>
      </c>
      <c r="H90" s="603" t="e">
        <f t="shared" ca="1" si="0"/>
        <v>#REF!</v>
      </c>
      <c r="I90" s="454" t="e">
        <f t="shared" ca="1" si="1"/>
        <v>#REF!</v>
      </c>
      <c r="J90" s="454" t="e">
        <f t="shared" ca="1" si="2"/>
        <v>#REF!</v>
      </c>
      <c r="K90" s="454" t="e">
        <f t="shared" ca="1" si="3"/>
        <v>#REF!</v>
      </c>
      <c r="L90" s="454" t="e">
        <f t="shared" ca="1" si="4"/>
        <v>#REF!</v>
      </c>
      <c r="M90" s="256"/>
      <c r="N90" s="260"/>
      <c r="O90" s="261"/>
    </row>
    <row r="91" spans="1:15" ht="13.95" customHeight="1" x14ac:dyDescent="0.25">
      <c r="A91" s="165"/>
      <c r="B91" s="259"/>
      <c r="C91" s="306"/>
      <c r="D91" s="344" t="s">
        <v>154</v>
      </c>
      <c r="E91" s="604">
        <f>VLOOKUP($D91,Data!$C$2:$H$384,6,FALSE)</f>
        <v>0</v>
      </c>
      <c r="F91" s="306"/>
      <c r="G91" s="344" t="s">
        <v>154</v>
      </c>
      <c r="H91" s="603" t="e">
        <f t="shared" ca="1" si="0"/>
        <v>#REF!</v>
      </c>
      <c r="I91" s="454" t="e">
        <f t="shared" ca="1" si="1"/>
        <v>#REF!</v>
      </c>
      <c r="J91" s="454" t="e">
        <f t="shared" ca="1" si="2"/>
        <v>#REF!</v>
      </c>
      <c r="K91" s="454" t="e">
        <f t="shared" ca="1" si="3"/>
        <v>#REF!</v>
      </c>
      <c r="L91" s="454" t="e">
        <f t="shared" ca="1" si="4"/>
        <v>#REF!</v>
      </c>
      <c r="M91" s="256"/>
      <c r="N91" s="260"/>
      <c r="O91" s="261"/>
    </row>
    <row r="92" spans="1:15" ht="13.95" customHeight="1" x14ac:dyDescent="0.25">
      <c r="A92" s="165"/>
      <c r="B92" s="259"/>
      <c r="C92" s="306"/>
      <c r="D92" s="344" t="s">
        <v>155</v>
      </c>
      <c r="E92" s="604">
        <f>VLOOKUP($D92,Data!$C$2:$H$384,6,FALSE)</f>
        <v>0</v>
      </c>
      <c r="F92" s="306"/>
      <c r="G92" s="344" t="s">
        <v>155</v>
      </c>
      <c r="H92" s="603" t="e">
        <f t="shared" ca="1" si="0"/>
        <v>#REF!</v>
      </c>
      <c r="I92" s="454" t="e">
        <f t="shared" ca="1" si="1"/>
        <v>#REF!</v>
      </c>
      <c r="J92" s="454" t="e">
        <f t="shared" ca="1" si="2"/>
        <v>#REF!</v>
      </c>
      <c r="K92" s="454" t="e">
        <f t="shared" ca="1" si="3"/>
        <v>#REF!</v>
      </c>
      <c r="L92" s="454" t="e">
        <f t="shared" ca="1" si="4"/>
        <v>#REF!</v>
      </c>
      <c r="M92" s="256"/>
      <c r="N92" s="260"/>
      <c r="O92" s="261"/>
    </row>
    <row r="93" spans="1:15" ht="13.95" customHeight="1" x14ac:dyDescent="0.25">
      <c r="A93" s="165"/>
      <c r="B93" s="259"/>
      <c r="C93" s="306"/>
      <c r="D93" s="344" t="s">
        <v>2525</v>
      </c>
      <c r="E93" s="604">
        <f>VLOOKUP($D93,Data!$C$2:$H$384,6,FALSE)</f>
        <v>0</v>
      </c>
      <c r="F93" s="306"/>
      <c r="G93" s="344" t="s">
        <v>2525</v>
      </c>
      <c r="H93" s="603" t="e">
        <f t="shared" ca="1" si="0"/>
        <v>#REF!</v>
      </c>
      <c r="I93" s="454" t="e">
        <f t="shared" ca="1" si="1"/>
        <v>#REF!</v>
      </c>
      <c r="J93" s="454" t="e">
        <f t="shared" ca="1" si="2"/>
        <v>#REF!</v>
      </c>
      <c r="K93" s="454" t="e">
        <f t="shared" ca="1" si="3"/>
        <v>#REF!</v>
      </c>
      <c r="L93" s="454" t="e">
        <f t="shared" ca="1" si="4"/>
        <v>#REF!</v>
      </c>
      <c r="M93" s="256"/>
      <c r="N93" s="260"/>
      <c r="O93" s="261"/>
    </row>
    <row r="94" spans="1:15" ht="13.95" customHeight="1" x14ac:dyDescent="0.25">
      <c r="A94" s="165"/>
      <c r="B94" s="259"/>
      <c r="C94" s="306"/>
      <c r="D94" s="344" t="s">
        <v>2526</v>
      </c>
      <c r="E94" s="604">
        <f>VLOOKUP($D94,Data!$C$2:$H$384,6,FALSE)</f>
        <v>0</v>
      </c>
      <c r="F94" s="306"/>
      <c r="G94" s="344" t="s">
        <v>2526</v>
      </c>
      <c r="H94" s="603" t="e">
        <f t="shared" ca="1" si="0"/>
        <v>#REF!</v>
      </c>
      <c r="I94" s="454" t="e">
        <f t="shared" ca="1" si="1"/>
        <v>#REF!</v>
      </c>
      <c r="J94" s="454" t="e">
        <f t="shared" ca="1" si="2"/>
        <v>#REF!</v>
      </c>
      <c r="K94" s="454" t="e">
        <f t="shared" ca="1" si="3"/>
        <v>#REF!</v>
      </c>
      <c r="L94" s="454" t="e">
        <f t="shared" ca="1" si="4"/>
        <v>#REF!</v>
      </c>
      <c r="M94" s="256"/>
      <c r="N94" s="260"/>
      <c r="O94" s="261"/>
    </row>
    <row r="95" spans="1:15" ht="13.95" customHeight="1" x14ac:dyDescent="0.25">
      <c r="A95" s="165"/>
      <c r="B95" s="259"/>
      <c r="C95" s="306"/>
      <c r="D95" s="344" t="s">
        <v>2527</v>
      </c>
      <c r="E95" s="604">
        <f>VLOOKUP($D95,Data!$C$2:$H$384,6,FALSE)</f>
        <v>0</v>
      </c>
      <c r="F95" s="306"/>
      <c r="G95" s="344" t="s">
        <v>2527</v>
      </c>
      <c r="H95" s="603" t="e">
        <f t="shared" ca="1" si="0"/>
        <v>#REF!</v>
      </c>
      <c r="I95" s="454" t="e">
        <f t="shared" ca="1" si="1"/>
        <v>#REF!</v>
      </c>
      <c r="J95" s="454" t="e">
        <f t="shared" ca="1" si="2"/>
        <v>#REF!</v>
      </c>
      <c r="K95" s="454" t="e">
        <f t="shared" ca="1" si="3"/>
        <v>#REF!</v>
      </c>
      <c r="L95" s="454" t="e">
        <f t="shared" ca="1" si="4"/>
        <v>#REF!</v>
      </c>
      <c r="M95" s="256"/>
      <c r="N95" s="260"/>
      <c r="O95" s="261"/>
    </row>
    <row r="96" spans="1:15" ht="13.95" customHeight="1" x14ac:dyDescent="0.25">
      <c r="A96" s="165"/>
      <c r="B96" s="259"/>
      <c r="C96" s="306"/>
      <c r="D96" s="344" t="s">
        <v>156</v>
      </c>
      <c r="E96" s="604">
        <f>VLOOKUP($D96,Data!$C$2:$H$384,6,FALSE)</f>
        <v>0</v>
      </c>
      <c r="F96" s="306"/>
      <c r="G96" s="344" t="s">
        <v>156</v>
      </c>
      <c r="H96" s="603" t="e">
        <f t="shared" ca="1" si="0"/>
        <v>#REF!</v>
      </c>
      <c r="I96" s="454" t="e">
        <f t="shared" ca="1" si="1"/>
        <v>#REF!</v>
      </c>
      <c r="J96" s="454" t="e">
        <f t="shared" ca="1" si="2"/>
        <v>#REF!</v>
      </c>
      <c r="K96" s="454" t="e">
        <f t="shared" ca="1" si="3"/>
        <v>#REF!</v>
      </c>
      <c r="L96" s="454" t="e">
        <f t="shared" ca="1" si="4"/>
        <v>#REF!</v>
      </c>
      <c r="M96" s="256"/>
      <c r="N96" s="260"/>
      <c r="O96" s="261"/>
    </row>
    <row r="97" spans="1:15" ht="13.95" customHeight="1" x14ac:dyDescent="0.25">
      <c r="A97" s="165"/>
      <c r="B97" s="259"/>
      <c r="C97" s="306"/>
      <c r="D97" s="344" t="s">
        <v>157</v>
      </c>
      <c r="E97" s="604">
        <f>VLOOKUP($D97,Data!$C$2:$H$384,6,FALSE)</f>
        <v>0</v>
      </c>
      <c r="F97" s="306"/>
      <c r="G97" s="344" t="s">
        <v>157</v>
      </c>
      <c r="H97" s="603" t="e">
        <f t="shared" ca="1" si="0"/>
        <v>#REF!</v>
      </c>
      <c r="I97" s="454" t="e">
        <f t="shared" ca="1" si="1"/>
        <v>#REF!</v>
      </c>
      <c r="J97" s="454" t="e">
        <f t="shared" ca="1" si="2"/>
        <v>#REF!</v>
      </c>
      <c r="K97" s="454" t="e">
        <f t="shared" ca="1" si="3"/>
        <v>#REF!</v>
      </c>
      <c r="L97" s="454" t="e">
        <f t="shared" ca="1" si="4"/>
        <v>#REF!</v>
      </c>
      <c r="M97" s="256"/>
      <c r="N97" s="260"/>
      <c r="O97" s="261"/>
    </row>
    <row r="98" spans="1:15" ht="13.95" customHeight="1" x14ac:dyDescent="0.25">
      <c r="A98" s="165"/>
      <c r="B98" s="259"/>
      <c r="C98" s="306"/>
      <c r="D98" s="344" t="s">
        <v>158</v>
      </c>
      <c r="E98" s="604">
        <f>VLOOKUP($D98,Data!$C$2:$H$384,6,FALSE)</f>
        <v>0</v>
      </c>
      <c r="F98" s="306"/>
      <c r="G98" s="344" t="s">
        <v>158</v>
      </c>
      <c r="H98" s="603" t="e">
        <f t="shared" ca="1" si="0"/>
        <v>#REF!</v>
      </c>
      <c r="I98" s="454" t="e">
        <f t="shared" ca="1" si="1"/>
        <v>#REF!</v>
      </c>
      <c r="J98" s="454" t="e">
        <f t="shared" ca="1" si="2"/>
        <v>#REF!</v>
      </c>
      <c r="K98" s="454" t="e">
        <f t="shared" ca="1" si="3"/>
        <v>#REF!</v>
      </c>
      <c r="L98" s="454" t="e">
        <f t="shared" ca="1" si="4"/>
        <v>#REF!</v>
      </c>
      <c r="M98" s="256"/>
      <c r="N98" s="260"/>
      <c r="O98" s="261"/>
    </row>
    <row r="99" spans="1:15" ht="13.95" customHeight="1" x14ac:dyDescent="0.25">
      <c r="A99" s="165"/>
      <c r="B99" s="259"/>
      <c r="C99" s="306"/>
      <c r="D99" s="344" t="s">
        <v>159</v>
      </c>
      <c r="E99" s="604">
        <f>VLOOKUP($D99,Data!$C$2:$H$384,6,FALSE)</f>
        <v>0</v>
      </c>
      <c r="F99" s="306"/>
      <c r="G99" s="344" t="s">
        <v>159</v>
      </c>
      <c r="H99" s="603" t="e">
        <f t="shared" ca="1" si="0"/>
        <v>#REF!</v>
      </c>
      <c r="I99" s="454" t="e">
        <f t="shared" ca="1" si="1"/>
        <v>#REF!</v>
      </c>
      <c r="J99" s="454" t="e">
        <f t="shared" ca="1" si="2"/>
        <v>#REF!</v>
      </c>
      <c r="K99" s="454" t="e">
        <f t="shared" ca="1" si="3"/>
        <v>#REF!</v>
      </c>
      <c r="L99" s="454" t="e">
        <f t="shared" ca="1" si="4"/>
        <v>#REF!</v>
      </c>
      <c r="M99" s="256"/>
      <c r="N99" s="260"/>
      <c r="O99" s="261"/>
    </row>
    <row r="100" spans="1:15" ht="13.95" customHeight="1" x14ac:dyDescent="0.25">
      <c r="A100" s="165"/>
      <c r="B100" s="259"/>
      <c r="C100" s="306"/>
      <c r="D100" s="344" t="s">
        <v>160</v>
      </c>
      <c r="E100" s="604">
        <f>VLOOKUP($D100,Data!$C$2:$H$384,6,FALSE)</f>
        <v>0</v>
      </c>
      <c r="F100" s="306"/>
      <c r="G100" s="344" t="s">
        <v>160</v>
      </c>
      <c r="H100" s="603" t="e">
        <f t="shared" ca="1" si="0"/>
        <v>#REF!</v>
      </c>
      <c r="I100" s="454" t="e">
        <f t="shared" ca="1" si="1"/>
        <v>#REF!</v>
      </c>
      <c r="J100" s="454" t="e">
        <f t="shared" ca="1" si="2"/>
        <v>#REF!</v>
      </c>
      <c r="K100" s="454" t="e">
        <f t="shared" ca="1" si="3"/>
        <v>#REF!</v>
      </c>
      <c r="L100" s="454" t="e">
        <f t="shared" ca="1" si="4"/>
        <v>#REF!</v>
      </c>
      <c r="M100" s="256"/>
      <c r="N100" s="260"/>
      <c r="O100" s="261"/>
    </row>
    <row r="101" spans="1:15" ht="13.95" customHeight="1" x14ac:dyDescent="0.25">
      <c r="A101" s="165"/>
      <c r="B101" s="259"/>
      <c r="C101" s="306"/>
      <c r="D101" s="344" t="s">
        <v>161</v>
      </c>
      <c r="E101" s="604">
        <f>VLOOKUP($D101,Data!$C$2:$H$384,6,FALSE)</f>
        <v>0</v>
      </c>
      <c r="F101" s="306"/>
      <c r="G101" s="344" t="s">
        <v>161</v>
      </c>
      <c r="H101" s="603" t="e">
        <f t="shared" ca="1" si="0"/>
        <v>#REF!</v>
      </c>
      <c r="I101" s="454" t="e">
        <f t="shared" ca="1" si="1"/>
        <v>#REF!</v>
      </c>
      <c r="J101" s="454" t="e">
        <f t="shared" ca="1" si="2"/>
        <v>#REF!</v>
      </c>
      <c r="K101" s="454" t="e">
        <f t="shared" ca="1" si="3"/>
        <v>#REF!</v>
      </c>
      <c r="L101" s="454" t="e">
        <f t="shared" ca="1" si="4"/>
        <v>#REF!</v>
      </c>
      <c r="M101" s="256"/>
      <c r="N101" s="260"/>
      <c r="O101" s="261"/>
    </row>
    <row r="102" spans="1:15" ht="13.95" customHeight="1" x14ac:dyDescent="0.25">
      <c r="A102" s="165"/>
      <c r="B102" s="259"/>
      <c r="C102" s="306"/>
      <c r="D102" s="344" t="s">
        <v>162</v>
      </c>
      <c r="E102" s="604">
        <f>VLOOKUP($D102,Data!$C$2:$H$384,6,FALSE)</f>
        <v>0</v>
      </c>
      <c r="F102" s="306"/>
      <c r="G102" s="344" t="s">
        <v>162</v>
      </c>
      <c r="H102" s="603" t="e">
        <f t="shared" ca="1" si="0"/>
        <v>#REF!</v>
      </c>
      <c r="I102" s="454" t="e">
        <f t="shared" ca="1" si="1"/>
        <v>#REF!</v>
      </c>
      <c r="J102" s="454" t="e">
        <f t="shared" ca="1" si="2"/>
        <v>#REF!</v>
      </c>
      <c r="K102" s="454" t="e">
        <f t="shared" ca="1" si="3"/>
        <v>#REF!</v>
      </c>
      <c r="L102" s="454" t="e">
        <f t="shared" ca="1" si="4"/>
        <v>#REF!</v>
      </c>
      <c r="M102" s="256"/>
      <c r="N102" s="260"/>
      <c r="O102" s="261"/>
    </row>
    <row r="103" spans="1:15" ht="13.95" customHeight="1" x14ac:dyDescent="0.25">
      <c r="A103" s="165"/>
      <c r="B103" s="259"/>
      <c r="C103" s="306"/>
      <c r="D103" s="344" t="s">
        <v>164</v>
      </c>
      <c r="E103" s="604">
        <f>VLOOKUP($D103,Data!$C$2:$H$384,6,FALSE)</f>
        <v>0</v>
      </c>
      <c r="F103" s="306"/>
      <c r="G103" s="344" t="s">
        <v>164</v>
      </c>
      <c r="H103" s="603" t="e">
        <f t="shared" ca="1" si="0"/>
        <v>#REF!</v>
      </c>
      <c r="I103" s="454" t="e">
        <f t="shared" ca="1" si="1"/>
        <v>#REF!</v>
      </c>
      <c r="J103" s="454" t="e">
        <f t="shared" ca="1" si="2"/>
        <v>#REF!</v>
      </c>
      <c r="K103" s="454" t="e">
        <f t="shared" ca="1" si="3"/>
        <v>#REF!</v>
      </c>
      <c r="L103" s="454" t="e">
        <f t="shared" ca="1" si="4"/>
        <v>#REF!</v>
      </c>
      <c r="M103" s="256"/>
      <c r="N103" s="260"/>
      <c r="O103" s="261"/>
    </row>
    <row r="104" spans="1:15" ht="13.95" customHeight="1" x14ac:dyDescent="0.25">
      <c r="A104" s="165"/>
      <c r="B104" s="259"/>
      <c r="C104" s="306"/>
      <c r="D104" s="344" t="s">
        <v>931</v>
      </c>
      <c r="E104" s="604">
        <f>VLOOKUP($D104,Data!$C$2:$H$384,6,FALSE)</f>
        <v>0</v>
      </c>
      <c r="F104" s="306"/>
      <c r="G104" s="344" t="s">
        <v>931</v>
      </c>
      <c r="H104" s="603" t="e">
        <f t="shared" ca="1" si="0"/>
        <v>#REF!</v>
      </c>
      <c r="I104" s="454" t="e">
        <f t="shared" ca="1" si="1"/>
        <v>#REF!</v>
      </c>
      <c r="J104" s="454" t="e">
        <f t="shared" ca="1" si="2"/>
        <v>#REF!</v>
      </c>
      <c r="K104" s="454" t="e">
        <f t="shared" ca="1" si="3"/>
        <v>#REF!</v>
      </c>
      <c r="L104" s="454" t="e">
        <f t="shared" ca="1" si="4"/>
        <v>#REF!</v>
      </c>
      <c r="M104" s="256"/>
      <c r="N104" s="260"/>
      <c r="O104" s="261"/>
    </row>
    <row r="105" spans="1:15" ht="13.95" customHeight="1" x14ac:dyDescent="0.25">
      <c r="A105" s="165"/>
      <c r="B105" s="259"/>
      <c r="C105" s="306"/>
      <c r="D105" s="344" t="s">
        <v>166</v>
      </c>
      <c r="E105" s="604">
        <f>VLOOKUP($D105,Data!$C$2:$H$384,6,FALSE)</f>
        <v>0</v>
      </c>
      <c r="F105" s="306"/>
      <c r="G105" s="344" t="s">
        <v>166</v>
      </c>
      <c r="H105" s="603" t="e">
        <f t="shared" ca="1" si="0"/>
        <v>#REF!</v>
      </c>
      <c r="I105" s="454" t="e">
        <f t="shared" ca="1" si="1"/>
        <v>#REF!</v>
      </c>
      <c r="J105" s="454" t="e">
        <f t="shared" ca="1" si="2"/>
        <v>#REF!</v>
      </c>
      <c r="K105" s="454" t="e">
        <f t="shared" ca="1" si="3"/>
        <v>#REF!</v>
      </c>
      <c r="L105" s="454" t="e">
        <f t="shared" ca="1" si="4"/>
        <v>#REF!</v>
      </c>
      <c r="M105" s="256"/>
      <c r="N105" s="260"/>
      <c r="O105" s="261"/>
    </row>
    <row r="106" spans="1:15" ht="13.95" customHeight="1" x14ac:dyDescent="0.25">
      <c r="A106" s="165"/>
      <c r="B106" s="259"/>
      <c r="C106" s="306"/>
      <c r="D106" s="344" t="s">
        <v>167</v>
      </c>
      <c r="E106" s="604">
        <f>VLOOKUP($D106,Data!$C$2:$H$384,6,FALSE)</f>
        <v>0</v>
      </c>
      <c r="F106" s="306"/>
      <c r="G106" s="344" t="s">
        <v>167</v>
      </c>
      <c r="H106" s="603" t="e">
        <f t="shared" ca="1" si="0"/>
        <v>#REF!</v>
      </c>
      <c r="I106" s="454" t="e">
        <f t="shared" ca="1" si="1"/>
        <v>#REF!</v>
      </c>
      <c r="J106" s="454" t="e">
        <f t="shared" ca="1" si="2"/>
        <v>#REF!</v>
      </c>
      <c r="K106" s="454" t="e">
        <f t="shared" ca="1" si="3"/>
        <v>#REF!</v>
      </c>
      <c r="L106" s="454" t="e">
        <f t="shared" ca="1" si="4"/>
        <v>#REF!</v>
      </c>
      <c r="M106" s="256"/>
      <c r="N106" s="260"/>
      <c r="O106" s="261"/>
    </row>
    <row r="107" spans="1:15" ht="13.95" customHeight="1" x14ac:dyDescent="0.25">
      <c r="A107" s="165"/>
      <c r="B107" s="259"/>
      <c r="C107" s="306"/>
      <c r="D107" s="344" t="s">
        <v>168</v>
      </c>
      <c r="E107" s="604">
        <f>VLOOKUP($D107,Data!$C$2:$H$384,6,FALSE)</f>
        <v>0</v>
      </c>
      <c r="F107" s="306"/>
      <c r="G107" s="344" t="s">
        <v>168</v>
      </c>
      <c r="H107" s="603" t="e">
        <f t="shared" ca="1" si="0"/>
        <v>#REF!</v>
      </c>
      <c r="I107" s="454" t="e">
        <f t="shared" ca="1" si="1"/>
        <v>#REF!</v>
      </c>
      <c r="J107" s="454" t="e">
        <f t="shared" ca="1" si="2"/>
        <v>#REF!</v>
      </c>
      <c r="K107" s="454" t="e">
        <f t="shared" ca="1" si="3"/>
        <v>#REF!</v>
      </c>
      <c r="L107" s="454" t="e">
        <f t="shared" ca="1" si="4"/>
        <v>#REF!</v>
      </c>
      <c r="M107" s="256"/>
      <c r="N107" s="260"/>
      <c r="O107" s="261"/>
    </row>
    <row r="108" spans="1:15" ht="13.95" customHeight="1" x14ac:dyDescent="0.25">
      <c r="A108" s="165"/>
      <c r="B108" s="259"/>
      <c r="C108" s="306"/>
      <c r="D108" s="344" t="s">
        <v>169</v>
      </c>
      <c r="E108" s="604">
        <f>VLOOKUP($D108,Data!$C$2:$H$384,6,FALSE)</f>
        <v>0</v>
      </c>
      <c r="F108" s="306"/>
      <c r="G108" s="344" t="s">
        <v>169</v>
      </c>
      <c r="H108" s="603" t="e">
        <f t="shared" ca="1" si="0"/>
        <v>#REF!</v>
      </c>
      <c r="I108" s="454" t="e">
        <f t="shared" ca="1" si="1"/>
        <v>#REF!</v>
      </c>
      <c r="J108" s="454" t="e">
        <f t="shared" ca="1" si="2"/>
        <v>#REF!</v>
      </c>
      <c r="K108" s="454" t="e">
        <f t="shared" ca="1" si="3"/>
        <v>#REF!</v>
      </c>
      <c r="L108" s="454" t="e">
        <f t="shared" ca="1" si="4"/>
        <v>#REF!</v>
      </c>
      <c r="M108" s="256"/>
      <c r="N108" s="260"/>
      <c r="O108" s="261"/>
    </row>
    <row r="109" spans="1:15" ht="13.95" customHeight="1" x14ac:dyDescent="0.25">
      <c r="A109" s="165"/>
      <c r="B109" s="259"/>
      <c r="C109" s="306"/>
      <c r="D109" s="344" t="s">
        <v>170</v>
      </c>
      <c r="E109" s="604">
        <f>VLOOKUP($D109,Data!$C$2:$H$384,6,FALSE)</f>
        <v>0</v>
      </c>
      <c r="F109" s="306"/>
      <c r="G109" s="344" t="s">
        <v>170</v>
      </c>
      <c r="H109" s="603" t="e">
        <f t="shared" ca="1" si="0"/>
        <v>#REF!</v>
      </c>
      <c r="I109" s="454" t="e">
        <f t="shared" ca="1" si="1"/>
        <v>#REF!</v>
      </c>
      <c r="J109" s="454" t="e">
        <f t="shared" ca="1" si="2"/>
        <v>#REF!</v>
      </c>
      <c r="K109" s="454" t="e">
        <f t="shared" ca="1" si="3"/>
        <v>#REF!</v>
      </c>
      <c r="L109" s="454" t="e">
        <f t="shared" ca="1" si="4"/>
        <v>#REF!</v>
      </c>
      <c r="M109" s="256"/>
      <c r="N109" s="260"/>
      <c r="O109" s="261"/>
    </row>
    <row r="110" spans="1:15" ht="13.95" customHeight="1" x14ac:dyDescent="0.25">
      <c r="A110" s="165"/>
      <c r="B110" s="259"/>
      <c r="C110" s="306"/>
      <c r="D110" s="344" t="s">
        <v>171</v>
      </c>
      <c r="E110" s="604">
        <f>VLOOKUP($D110,Data!$C$2:$H$384,6,FALSE)</f>
        <v>0</v>
      </c>
      <c r="F110" s="306"/>
      <c r="G110" s="344" t="s">
        <v>171</v>
      </c>
      <c r="H110" s="603" t="e">
        <f t="shared" ca="1" si="0"/>
        <v>#REF!</v>
      </c>
      <c r="I110" s="454" t="e">
        <f t="shared" ca="1" si="1"/>
        <v>#REF!</v>
      </c>
      <c r="J110" s="454" t="e">
        <f t="shared" ca="1" si="2"/>
        <v>#REF!</v>
      </c>
      <c r="K110" s="454" t="e">
        <f t="shared" ca="1" si="3"/>
        <v>#REF!</v>
      </c>
      <c r="L110" s="454" t="e">
        <f t="shared" ca="1" si="4"/>
        <v>#REF!</v>
      </c>
      <c r="M110" s="256"/>
      <c r="N110" s="260"/>
      <c r="O110" s="261"/>
    </row>
    <row r="111" spans="1:15" ht="13.95" customHeight="1" x14ac:dyDescent="0.25">
      <c r="A111" s="165"/>
      <c r="B111" s="259"/>
      <c r="C111" s="306"/>
      <c r="D111" s="344" t="s">
        <v>172</v>
      </c>
      <c r="E111" s="604">
        <f>VLOOKUP($D111,Data!$C$2:$H$384,6,FALSE)</f>
        <v>0</v>
      </c>
      <c r="F111" s="306"/>
      <c r="G111" s="344" t="s">
        <v>172</v>
      </c>
      <c r="H111" s="603" t="e">
        <f t="shared" ca="1" si="0"/>
        <v>#REF!</v>
      </c>
      <c r="I111" s="454" t="e">
        <f t="shared" ca="1" si="1"/>
        <v>#REF!</v>
      </c>
      <c r="J111" s="454" t="e">
        <f t="shared" ca="1" si="2"/>
        <v>#REF!</v>
      </c>
      <c r="K111" s="454" t="e">
        <f t="shared" ca="1" si="3"/>
        <v>#REF!</v>
      </c>
      <c r="L111" s="454" t="e">
        <f t="shared" ca="1" si="4"/>
        <v>#REF!</v>
      </c>
      <c r="M111" s="256"/>
      <c r="N111" s="260"/>
      <c r="O111" s="261"/>
    </row>
    <row r="112" spans="1:15" ht="13.95" customHeight="1" x14ac:dyDescent="0.25">
      <c r="A112" s="165"/>
      <c r="B112" s="259"/>
      <c r="C112" s="306"/>
      <c r="D112" s="344" t="s">
        <v>932</v>
      </c>
      <c r="E112" s="604">
        <f>VLOOKUP($D112,Data!$C$2:$H$384,6,FALSE)</f>
        <v>0</v>
      </c>
      <c r="F112" s="306"/>
      <c r="G112" s="344" t="s">
        <v>932</v>
      </c>
      <c r="H112" s="603" t="e">
        <f t="shared" ca="1" si="0"/>
        <v>#REF!</v>
      </c>
      <c r="I112" s="454" t="e">
        <f t="shared" ca="1" si="1"/>
        <v>#REF!</v>
      </c>
      <c r="J112" s="454" t="e">
        <f t="shared" ca="1" si="2"/>
        <v>#REF!</v>
      </c>
      <c r="K112" s="454" t="e">
        <f t="shared" ca="1" si="3"/>
        <v>#REF!</v>
      </c>
      <c r="L112" s="454" t="e">
        <f t="shared" ca="1" si="4"/>
        <v>#REF!</v>
      </c>
      <c r="M112" s="256"/>
      <c r="N112" s="260"/>
      <c r="O112" s="261"/>
    </row>
    <row r="113" spans="1:15" ht="13.95" customHeight="1" x14ac:dyDescent="0.25">
      <c r="A113" s="165"/>
      <c r="B113" s="259"/>
      <c r="C113" s="306"/>
      <c r="D113" s="344" t="s">
        <v>933</v>
      </c>
      <c r="E113" s="604">
        <f>VLOOKUP($D113,Data!$C$2:$H$384,6,FALSE)</f>
        <v>0</v>
      </c>
      <c r="F113" s="306"/>
      <c r="G113" s="344" t="s">
        <v>933</v>
      </c>
      <c r="H113" s="603" t="e">
        <f t="shared" ca="1" si="0"/>
        <v>#REF!</v>
      </c>
      <c r="I113" s="454" t="e">
        <f t="shared" ca="1" si="1"/>
        <v>#REF!</v>
      </c>
      <c r="J113" s="454" t="e">
        <f t="shared" ca="1" si="2"/>
        <v>#REF!</v>
      </c>
      <c r="K113" s="454" t="e">
        <f t="shared" ca="1" si="3"/>
        <v>#REF!</v>
      </c>
      <c r="L113" s="454" t="e">
        <f t="shared" ca="1" si="4"/>
        <v>#REF!</v>
      </c>
      <c r="M113" s="256"/>
      <c r="N113" s="260"/>
      <c r="O113" s="261"/>
    </row>
    <row r="114" spans="1:15" ht="13.95" customHeight="1" x14ac:dyDescent="0.25">
      <c r="A114" s="165"/>
      <c r="B114" s="259"/>
      <c r="C114" s="306"/>
      <c r="D114" s="344" t="s">
        <v>2528</v>
      </c>
      <c r="E114" s="604">
        <f>VLOOKUP($D114,Data!$C$2:$H$384,6,FALSE)</f>
        <v>0</v>
      </c>
      <c r="F114" s="306"/>
      <c r="G114" s="344" t="s">
        <v>2528</v>
      </c>
      <c r="H114" s="603" t="e">
        <f t="shared" ca="1" si="0"/>
        <v>#REF!</v>
      </c>
      <c r="I114" s="454" t="e">
        <f t="shared" ca="1" si="1"/>
        <v>#REF!</v>
      </c>
      <c r="J114" s="454" t="e">
        <f t="shared" ca="1" si="2"/>
        <v>#REF!</v>
      </c>
      <c r="K114" s="454" t="e">
        <f t="shared" ca="1" si="3"/>
        <v>#REF!</v>
      </c>
      <c r="L114" s="454" t="e">
        <f t="shared" ca="1" si="4"/>
        <v>#REF!</v>
      </c>
      <c r="M114" s="256"/>
      <c r="N114" s="260"/>
      <c r="O114" s="261"/>
    </row>
    <row r="115" spans="1:15" ht="13.95" customHeight="1" x14ac:dyDescent="0.25">
      <c r="A115" s="165"/>
      <c r="B115" s="259"/>
      <c r="C115" s="306"/>
      <c r="D115" s="344" t="s">
        <v>934</v>
      </c>
      <c r="E115" s="604">
        <f>VLOOKUP($D115,Data!$C$2:$H$384,6,FALSE)</f>
        <v>0</v>
      </c>
      <c r="F115" s="306"/>
      <c r="G115" s="344" t="s">
        <v>934</v>
      </c>
      <c r="H115" s="603" t="e">
        <f t="shared" ca="1" si="0"/>
        <v>#REF!</v>
      </c>
      <c r="I115" s="454" t="e">
        <f t="shared" ca="1" si="1"/>
        <v>#REF!</v>
      </c>
      <c r="J115" s="454" t="e">
        <f t="shared" ca="1" si="2"/>
        <v>#REF!</v>
      </c>
      <c r="K115" s="454" t="e">
        <f t="shared" ca="1" si="3"/>
        <v>#REF!</v>
      </c>
      <c r="L115" s="454" t="e">
        <f t="shared" ca="1" si="4"/>
        <v>#REF!</v>
      </c>
      <c r="M115" s="256"/>
      <c r="N115" s="260"/>
      <c r="O115" s="261"/>
    </row>
    <row r="116" spans="1:15" ht="13.95" customHeight="1" x14ac:dyDescent="0.25">
      <c r="A116" s="165"/>
      <c r="B116" s="259"/>
      <c r="C116" s="306"/>
      <c r="D116" s="344" t="s">
        <v>935</v>
      </c>
      <c r="E116" s="604">
        <f>VLOOKUP($D116,Data!$C$2:$H$384,6,FALSE)</f>
        <v>0</v>
      </c>
      <c r="F116" s="306"/>
      <c r="G116" s="344" t="s">
        <v>935</v>
      </c>
      <c r="H116" s="603" t="e">
        <f t="shared" ca="1" si="0"/>
        <v>#REF!</v>
      </c>
      <c r="I116" s="454" t="e">
        <f t="shared" ca="1" si="1"/>
        <v>#REF!</v>
      </c>
      <c r="J116" s="454" t="e">
        <f t="shared" ca="1" si="2"/>
        <v>#REF!</v>
      </c>
      <c r="K116" s="454" t="e">
        <f t="shared" ca="1" si="3"/>
        <v>#REF!</v>
      </c>
      <c r="L116" s="454" t="e">
        <f t="shared" ca="1" si="4"/>
        <v>#REF!</v>
      </c>
      <c r="M116" s="256"/>
      <c r="N116" s="260"/>
      <c r="O116" s="261"/>
    </row>
    <row r="117" spans="1:15" ht="13.95" customHeight="1" x14ac:dyDescent="0.25">
      <c r="A117" s="165"/>
      <c r="B117" s="259"/>
      <c r="C117" s="306"/>
      <c r="D117" s="344" t="s">
        <v>936</v>
      </c>
      <c r="E117" s="604">
        <f>VLOOKUP($D117,Data!$C$2:$H$384,6,FALSE)</f>
        <v>0</v>
      </c>
      <c r="F117" s="306"/>
      <c r="G117" s="344" t="s">
        <v>936</v>
      </c>
      <c r="H117" s="603" t="e">
        <f t="shared" ca="1" si="0"/>
        <v>#REF!</v>
      </c>
      <c r="I117" s="454" t="e">
        <f t="shared" ca="1" si="1"/>
        <v>#REF!</v>
      </c>
      <c r="J117" s="454" t="e">
        <f t="shared" ca="1" si="2"/>
        <v>#REF!</v>
      </c>
      <c r="K117" s="454" t="e">
        <f t="shared" ca="1" si="3"/>
        <v>#REF!</v>
      </c>
      <c r="L117" s="454" t="e">
        <f t="shared" ca="1" si="4"/>
        <v>#REF!</v>
      </c>
      <c r="M117" s="256"/>
      <c r="N117" s="260"/>
      <c r="O117" s="261"/>
    </row>
    <row r="118" spans="1:15" ht="13.95" customHeight="1" x14ac:dyDescent="0.25">
      <c r="A118" s="165"/>
      <c r="B118" s="259"/>
      <c r="C118" s="306"/>
      <c r="D118" s="344" t="s">
        <v>937</v>
      </c>
      <c r="E118" s="604">
        <f>VLOOKUP($D118,Data!$C$2:$H$384,6,FALSE)</f>
        <v>0</v>
      </c>
      <c r="F118" s="306"/>
      <c r="G118" s="344" t="s">
        <v>937</v>
      </c>
      <c r="H118" s="603" t="e">
        <f t="shared" ca="1" si="0"/>
        <v>#REF!</v>
      </c>
      <c r="I118" s="454" t="e">
        <f t="shared" ca="1" si="1"/>
        <v>#REF!</v>
      </c>
      <c r="J118" s="454" t="e">
        <f t="shared" ca="1" si="2"/>
        <v>#REF!</v>
      </c>
      <c r="K118" s="454" t="e">
        <f t="shared" ca="1" si="3"/>
        <v>#REF!</v>
      </c>
      <c r="L118" s="454" t="e">
        <f t="shared" ca="1" si="4"/>
        <v>#REF!</v>
      </c>
      <c r="M118" s="256"/>
      <c r="N118" s="260"/>
      <c r="O118" s="261"/>
    </row>
    <row r="119" spans="1:15" ht="13.95" customHeight="1" x14ac:dyDescent="0.25">
      <c r="A119" s="165"/>
      <c r="B119" s="259"/>
      <c r="C119" s="306"/>
      <c r="D119" s="344" t="s">
        <v>938</v>
      </c>
      <c r="E119" s="604">
        <f>VLOOKUP($D119,Data!$C$2:$H$384,6,FALSE)</f>
        <v>0</v>
      </c>
      <c r="F119" s="306"/>
      <c r="G119" s="344" t="s">
        <v>938</v>
      </c>
      <c r="H119" s="603" t="e">
        <f t="shared" ca="1" si="0"/>
        <v>#REF!</v>
      </c>
      <c r="I119" s="454" t="e">
        <f t="shared" ca="1" si="1"/>
        <v>#REF!</v>
      </c>
      <c r="J119" s="454" t="e">
        <f t="shared" ca="1" si="2"/>
        <v>#REF!</v>
      </c>
      <c r="K119" s="454" t="e">
        <f t="shared" ca="1" si="3"/>
        <v>#REF!</v>
      </c>
      <c r="L119" s="454" t="e">
        <f t="shared" ca="1" si="4"/>
        <v>#REF!</v>
      </c>
      <c r="M119" s="256"/>
      <c r="N119" s="260"/>
      <c r="O119" s="261"/>
    </row>
    <row r="120" spans="1:15" ht="13.95" customHeight="1" x14ac:dyDescent="0.25">
      <c r="A120" s="165"/>
      <c r="B120" s="259"/>
      <c r="C120" s="306"/>
      <c r="D120" s="344" t="s">
        <v>939</v>
      </c>
      <c r="E120" s="604">
        <f>VLOOKUP($D120,Data!$C$2:$H$384,6,FALSE)</f>
        <v>0</v>
      </c>
      <c r="F120" s="306"/>
      <c r="G120" s="344" t="s">
        <v>939</v>
      </c>
      <c r="H120" s="603" t="e">
        <f t="shared" ca="1" si="0"/>
        <v>#REF!</v>
      </c>
      <c r="I120" s="454" t="e">
        <f t="shared" ca="1" si="1"/>
        <v>#REF!</v>
      </c>
      <c r="J120" s="454" t="e">
        <f t="shared" ca="1" si="2"/>
        <v>#REF!</v>
      </c>
      <c r="K120" s="454" t="e">
        <f t="shared" ca="1" si="3"/>
        <v>#REF!</v>
      </c>
      <c r="L120" s="454" t="e">
        <f t="shared" ca="1" si="4"/>
        <v>#REF!</v>
      </c>
      <c r="M120" s="256"/>
      <c r="N120" s="260"/>
      <c r="O120" s="261"/>
    </row>
    <row r="121" spans="1:15" ht="13.95" customHeight="1" x14ac:dyDescent="0.25">
      <c r="A121" s="165"/>
      <c r="B121" s="259"/>
      <c r="C121" s="306"/>
      <c r="D121" s="344" t="s">
        <v>301</v>
      </c>
      <c r="E121" s="604">
        <f>VLOOKUP($D121,Data!$C$2:$H$384,6,FALSE)</f>
        <v>0</v>
      </c>
      <c r="F121" s="306"/>
      <c r="G121" s="344" t="s">
        <v>301</v>
      </c>
      <c r="H121" s="603" t="e">
        <f t="shared" ca="1" si="0"/>
        <v>#REF!</v>
      </c>
      <c r="I121" s="454" t="e">
        <f t="shared" ca="1" si="1"/>
        <v>#REF!</v>
      </c>
      <c r="J121" s="454" t="e">
        <f t="shared" ca="1" si="2"/>
        <v>#REF!</v>
      </c>
      <c r="K121" s="454" t="e">
        <f t="shared" ca="1" si="3"/>
        <v>#REF!</v>
      </c>
      <c r="L121" s="454" t="e">
        <f t="shared" ca="1" si="4"/>
        <v>#REF!</v>
      </c>
      <c r="M121" s="256"/>
      <c r="N121" s="260"/>
      <c r="O121" s="261"/>
    </row>
    <row r="122" spans="1:15" ht="13.95" customHeight="1" x14ac:dyDescent="0.25">
      <c r="A122" s="165"/>
      <c r="B122" s="259"/>
      <c r="C122" s="306"/>
      <c r="D122" s="344" t="s">
        <v>302</v>
      </c>
      <c r="E122" s="604">
        <f>VLOOKUP($D122,Data!$C$2:$H$384,6,FALSE)</f>
        <v>0</v>
      </c>
      <c r="F122" s="306"/>
      <c r="G122" s="344" t="s">
        <v>302</v>
      </c>
      <c r="H122" s="603" t="e">
        <f t="shared" ca="1" si="0"/>
        <v>#REF!</v>
      </c>
      <c r="I122" s="454" t="e">
        <f t="shared" ca="1" si="1"/>
        <v>#REF!</v>
      </c>
      <c r="J122" s="454" t="e">
        <f t="shared" ca="1" si="2"/>
        <v>#REF!</v>
      </c>
      <c r="K122" s="454" t="e">
        <f t="shared" ca="1" si="3"/>
        <v>#REF!</v>
      </c>
      <c r="L122" s="454" t="e">
        <f t="shared" ca="1" si="4"/>
        <v>#REF!</v>
      </c>
      <c r="M122" s="256"/>
      <c r="N122" s="260"/>
      <c r="O122" s="261"/>
    </row>
    <row r="123" spans="1:15" ht="13.95" customHeight="1" x14ac:dyDescent="0.25">
      <c r="A123" s="165"/>
      <c r="B123" s="259"/>
      <c r="C123" s="306"/>
      <c r="D123" s="344" t="s">
        <v>303</v>
      </c>
      <c r="E123" s="604">
        <f>VLOOKUP($D123,Data!$C$2:$H$384,6,FALSE)</f>
        <v>0</v>
      </c>
      <c r="F123" s="306"/>
      <c r="G123" s="344" t="s">
        <v>303</v>
      </c>
      <c r="H123" s="603" t="e">
        <f t="shared" ca="1" si="0"/>
        <v>#REF!</v>
      </c>
      <c r="I123" s="454" t="e">
        <f t="shared" ca="1" si="1"/>
        <v>#REF!</v>
      </c>
      <c r="J123" s="454" t="e">
        <f t="shared" ca="1" si="2"/>
        <v>#REF!</v>
      </c>
      <c r="K123" s="454" t="e">
        <f t="shared" ca="1" si="3"/>
        <v>#REF!</v>
      </c>
      <c r="L123" s="454" t="e">
        <f t="shared" ca="1" si="4"/>
        <v>#REF!</v>
      </c>
      <c r="M123" s="256"/>
      <c r="N123" s="260"/>
      <c r="O123" s="261"/>
    </row>
    <row r="124" spans="1:15" ht="13.95" customHeight="1" x14ac:dyDescent="0.25">
      <c r="A124" s="165"/>
      <c r="B124" s="259"/>
      <c r="C124" s="306"/>
      <c r="D124" s="344" t="s">
        <v>304</v>
      </c>
      <c r="E124" s="604">
        <f>VLOOKUP($D124,Data!$C$2:$H$384,6,FALSE)</f>
        <v>0</v>
      </c>
      <c r="F124" s="306"/>
      <c r="G124" s="344" t="s">
        <v>304</v>
      </c>
      <c r="H124" s="603" t="e">
        <f t="shared" ca="1" si="0"/>
        <v>#REF!</v>
      </c>
      <c r="I124" s="454" t="e">
        <f t="shared" ca="1" si="1"/>
        <v>#REF!</v>
      </c>
      <c r="J124" s="454" t="e">
        <f t="shared" ca="1" si="2"/>
        <v>#REF!</v>
      </c>
      <c r="K124" s="454" t="e">
        <f t="shared" ca="1" si="3"/>
        <v>#REF!</v>
      </c>
      <c r="L124" s="454" t="e">
        <f t="shared" ca="1" si="4"/>
        <v>#REF!</v>
      </c>
      <c r="M124" s="256"/>
      <c r="N124" s="260"/>
      <c r="O124" s="261"/>
    </row>
    <row r="125" spans="1:15" ht="13.95" customHeight="1" x14ac:dyDescent="0.25">
      <c r="A125" s="165"/>
      <c r="B125" s="259"/>
      <c r="C125" s="306"/>
      <c r="D125" s="344" t="s">
        <v>305</v>
      </c>
      <c r="E125" s="604">
        <f>VLOOKUP($D125,Data!$C$2:$H$384,6,FALSE)</f>
        <v>0</v>
      </c>
      <c r="F125" s="306"/>
      <c r="G125" s="344" t="s">
        <v>305</v>
      </c>
      <c r="H125" s="603" t="e">
        <f t="shared" ca="1" si="0"/>
        <v>#REF!</v>
      </c>
      <c r="I125" s="454" t="e">
        <f t="shared" ca="1" si="1"/>
        <v>#REF!</v>
      </c>
      <c r="J125" s="454" t="e">
        <f t="shared" ca="1" si="2"/>
        <v>#REF!</v>
      </c>
      <c r="K125" s="454" t="e">
        <f t="shared" ca="1" si="3"/>
        <v>#REF!</v>
      </c>
      <c r="L125" s="454" t="e">
        <f t="shared" ca="1" si="4"/>
        <v>#REF!</v>
      </c>
      <c r="M125" s="256"/>
      <c r="N125" s="260"/>
      <c r="O125" s="261"/>
    </row>
    <row r="126" spans="1:15" ht="13.95" customHeight="1" x14ac:dyDescent="0.25">
      <c r="A126" s="165"/>
      <c r="B126" s="259"/>
      <c r="C126" s="306"/>
      <c r="D126" s="344" t="s">
        <v>306</v>
      </c>
      <c r="E126" s="604">
        <f>VLOOKUP($D126,Data!$C$2:$H$384,6,FALSE)</f>
        <v>0</v>
      </c>
      <c r="F126" s="306"/>
      <c r="G126" s="344" t="s">
        <v>306</v>
      </c>
      <c r="H126" s="603" t="e">
        <f t="shared" ca="1" si="0"/>
        <v>#REF!</v>
      </c>
      <c r="I126" s="454" t="e">
        <f t="shared" ca="1" si="1"/>
        <v>#REF!</v>
      </c>
      <c r="J126" s="454" t="e">
        <f t="shared" ca="1" si="2"/>
        <v>#REF!</v>
      </c>
      <c r="K126" s="454" t="e">
        <f t="shared" ca="1" si="3"/>
        <v>#REF!</v>
      </c>
      <c r="L126" s="454" t="e">
        <f t="shared" ca="1" si="4"/>
        <v>#REF!</v>
      </c>
      <c r="M126" s="256"/>
      <c r="N126" s="260"/>
      <c r="O126" s="261"/>
    </row>
    <row r="127" spans="1:15" ht="13.95" customHeight="1" x14ac:dyDescent="0.25">
      <c r="A127" s="165"/>
      <c r="B127" s="259"/>
      <c r="C127" s="306"/>
      <c r="D127" s="344" t="s">
        <v>307</v>
      </c>
      <c r="E127" s="604">
        <f>VLOOKUP($D127,Data!$C$2:$H$384,6,FALSE)</f>
        <v>0</v>
      </c>
      <c r="F127" s="306"/>
      <c r="G127" s="344" t="s">
        <v>307</v>
      </c>
      <c r="H127" s="603" t="e">
        <f t="shared" ca="1" si="0"/>
        <v>#REF!</v>
      </c>
      <c r="I127" s="454" t="e">
        <f t="shared" ca="1" si="1"/>
        <v>#REF!</v>
      </c>
      <c r="J127" s="454" t="e">
        <f t="shared" ca="1" si="2"/>
        <v>#REF!</v>
      </c>
      <c r="K127" s="454" t="e">
        <f t="shared" ca="1" si="3"/>
        <v>#REF!</v>
      </c>
      <c r="L127" s="454" t="e">
        <f t="shared" ca="1" si="4"/>
        <v>#REF!</v>
      </c>
      <c r="M127" s="256"/>
      <c r="N127" s="260"/>
      <c r="O127" s="261"/>
    </row>
    <row r="128" spans="1:15" ht="13.95" customHeight="1" x14ac:dyDescent="0.25">
      <c r="A128" s="165"/>
      <c r="B128" s="259"/>
      <c r="C128" s="306"/>
      <c r="D128" s="344" t="s">
        <v>308</v>
      </c>
      <c r="E128" s="604">
        <f>VLOOKUP($D128,Data!$C$2:$H$384,6,FALSE)</f>
        <v>0</v>
      </c>
      <c r="F128" s="306"/>
      <c r="G128" s="344" t="s">
        <v>308</v>
      </c>
      <c r="H128" s="603" t="e">
        <f t="shared" ca="1" si="0"/>
        <v>#REF!</v>
      </c>
      <c r="I128" s="454" t="e">
        <f t="shared" ca="1" si="1"/>
        <v>#REF!</v>
      </c>
      <c r="J128" s="454" t="e">
        <f t="shared" ca="1" si="2"/>
        <v>#REF!</v>
      </c>
      <c r="K128" s="454" t="e">
        <f t="shared" ca="1" si="3"/>
        <v>#REF!</v>
      </c>
      <c r="L128" s="454" t="e">
        <f t="shared" ca="1" si="4"/>
        <v>#REF!</v>
      </c>
      <c r="M128" s="256"/>
      <c r="N128" s="260"/>
      <c r="O128" s="261"/>
    </row>
    <row r="129" spans="1:15" ht="13.95" customHeight="1" x14ac:dyDescent="0.25">
      <c r="A129" s="165"/>
      <c r="B129" s="259"/>
      <c r="C129" s="306"/>
      <c r="D129" s="344" t="s">
        <v>309</v>
      </c>
      <c r="E129" s="604">
        <f>VLOOKUP($D129,Data!$C$2:$H$384,6,FALSE)</f>
        <v>0</v>
      </c>
      <c r="F129" s="306"/>
      <c r="G129" s="344" t="s">
        <v>309</v>
      </c>
      <c r="H129" s="603" t="e">
        <f t="shared" ca="1" si="0"/>
        <v>#REF!</v>
      </c>
      <c r="I129" s="454" t="e">
        <f t="shared" ca="1" si="1"/>
        <v>#REF!</v>
      </c>
      <c r="J129" s="454" t="e">
        <f t="shared" ca="1" si="2"/>
        <v>#REF!</v>
      </c>
      <c r="K129" s="454" t="e">
        <f t="shared" ca="1" si="3"/>
        <v>#REF!</v>
      </c>
      <c r="L129" s="454" t="e">
        <f t="shared" ca="1" si="4"/>
        <v>#REF!</v>
      </c>
      <c r="M129" s="256"/>
      <c r="N129" s="260"/>
      <c r="O129" s="261"/>
    </row>
    <row r="130" spans="1:15" ht="13.95" customHeight="1" x14ac:dyDescent="0.25">
      <c r="A130" s="165"/>
      <c r="B130" s="259"/>
      <c r="C130" s="306"/>
      <c r="D130" s="344" t="s">
        <v>959</v>
      </c>
      <c r="E130" s="604">
        <f>VLOOKUP($D130,Data!$C$2:$H$384,6,FALSE)</f>
        <v>0</v>
      </c>
      <c r="F130" s="306"/>
      <c r="G130" s="344" t="s">
        <v>959</v>
      </c>
      <c r="H130" s="603" t="e">
        <f t="shared" ca="1" si="0"/>
        <v>#REF!</v>
      </c>
      <c r="I130" s="454" t="e">
        <f t="shared" ca="1" si="1"/>
        <v>#REF!</v>
      </c>
      <c r="J130" s="454" t="e">
        <f t="shared" ca="1" si="2"/>
        <v>#REF!</v>
      </c>
      <c r="K130" s="454" t="e">
        <f t="shared" ca="1" si="3"/>
        <v>#REF!</v>
      </c>
      <c r="L130" s="454" t="e">
        <f t="shared" ca="1" si="4"/>
        <v>#REF!</v>
      </c>
      <c r="M130" s="256"/>
      <c r="N130" s="260"/>
      <c r="O130" s="261"/>
    </row>
    <row r="131" spans="1:15" ht="13.95" customHeight="1" x14ac:dyDescent="0.25">
      <c r="A131" s="165"/>
      <c r="B131" s="259"/>
      <c r="C131" s="306"/>
      <c r="D131" s="344" t="s">
        <v>2529</v>
      </c>
      <c r="E131" s="604">
        <f>VLOOKUP($D131,Data!$C$2:$H$384,6,FALSE)</f>
        <v>0</v>
      </c>
      <c r="F131" s="306"/>
      <c r="G131" s="344" t="s">
        <v>2529</v>
      </c>
      <c r="H131" s="603" t="e">
        <f t="shared" ca="1" si="0"/>
        <v>#REF!</v>
      </c>
      <c r="I131" s="454" t="e">
        <f t="shared" ca="1" si="1"/>
        <v>#REF!</v>
      </c>
      <c r="J131" s="454" t="e">
        <f t="shared" ca="1" si="2"/>
        <v>#REF!</v>
      </c>
      <c r="K131" s="454" t="e">
        <f t="shared" ca="1" si="3"/>
        <v>#REF!</v>
      </c>
      <c r="L131" s="454" t="e">
        <f t="shared" ca="1" si="4"/>
        <v>#REF!</v>
      </c>
      <c r="M131" s="256"/>
      <c r="N131" s="260"/>
      <c r="O131" s="261"/>
    </row>
    <row r="132" spans="1:15" ht="13.95" customHeight="1" x14ac:dyDescent="0.25">
      <c r="A132" s="165"/>
      <c r="B132" s="259"/>
      <c r="C132" s="306"/>
      <c r="D132" s="344" t="s">
        <v>310</v>
      </c>
      <c r="E132" s="604">
        <f>VLOOKUP($D132,Data!$C$2:$H$384,6,FALSE)</f>
        <v>0</v>
      </c>
      <c r="F132" s="306"/>
      <c r="G132" s="344" t="s">
        <v>310</v>
      </c>
      <c r="H132" s="603" t="e">
        <f t="shared" ca="1" si="0"/>
        <v>#REF!</v>
      </c>
      <c r="I132" s="454" t="e">
        <f t="shared" ca="1" si="1"/>
        <v>#REF!</v>
      </c>
      <c r="J132" s="454" t="e">
        <f t="shared" ca="1" si="2"/>
        <v>#REF!</v>
      </c>
      <c r="K132" s="454" t="e">
        <f t="shared" ca="1" si="3"/>
        <v>#REF!</v>
      </c>
      <c r="L132" s="454" t="e">
        <f t="shared" ca="1" si="4"/>
        <v>#REF!</v>
      </c>
      <c r="M132" s="256"/>
      <c r="N132" s="260"/>
      <c r="O132" s="261"/>
    </row>
    <row r="133" spans="1:15" ht="13.95" customHeight="1" x14ac:dyDescent="0.25">
      <c r="A133" s="165"/>
      <c r="B133" s="259"/>
      <c r="C133" s="306"/>
      <c r="D133" s="344" t="s">
        <v>311</v>
      </c>
      <c r="E133" s="604">
        <f>VLOOKUP($D133,Data!$C$2:$H$384,6,FALSE)</f>
        <v>0</v>
      </c>
      <c r="F133" s="306"/>
      <c r="G133" s="344" t="s">
        <v>311</v>
      </c>
      <c r="H133" s="603" t="e">
        <f t="shared" ca="1" si="0"/>
        <v>#REF!</v>
      </c>
      <c r="I133" s="454" t="e">
        <f t="shared" ca="1" si="1"/>
        <v>#REF!</v>
      </c>
      <c r="J133" s="454" t="e">
        <f t="shared" ca="1" si="2"/>
        <v>#REF!</v>
      </c>
      <c r="K133" s="454" t="e">
        <f t="shared" ca="1" si="3"/>
        <v>#REF!</v>
      </c>
      <c r="L133" s="454" t="e">
        <f t="shared" ca="1" si="4"/>
        <v>#REF!</v>
      </c>
      <c r="M133" s="256"/>
      <c r="N133" s="260"/>
      <c r="O133" s="261"/>
    </row>
    <row r="134" spans="1:15" ht="13.95" customHeight="1" x14ac:dyDescent="0.25">
      <c r="A134" s="165"/>
      <c r="B134" s="259"/>
      <c r="C134" s="306"/>
      <c r="D134" s="344" t="s">
        <v>312</v>
      </c>
      <c r="E134" s="604">
        <f>VLOOKUP($D134,Data!$C$2:$H$384,6,FALSE)</f>
        <v>0</v>
      </c>
      <c r="F134" s="306"/>
      <c r="G134" s="344" t="s">
        <v>312</v>
      </c>
      <c r="H134" s="603" t="e">
        <f t="shared" ca="1" si="0"/>
        <v>#REF!</v>
      </c>
      <c r="I134" s="454" t="e">
        <f t="shared" ca="1" si="1"/>
        <v>#REF!</v>
      </c>
      <c r="J134" s="454" t="e">
        <f t="shared" ca="1" si="2"/>
        <v>#REF!</v>
      </c>
      <c r="K134" s="454" t="e">
        <f t="shared" ca="1" si="3"/>
        <v>#REF!</v>
      </c>
      <c r="L134" s="454" t="e">
        <f t="shared" ca="1" si="4"/>
        <v>#REF!</v>
      </c>
      <c r="M134" s="256"/>
      <c r="N134" s="260"/>
      <c r="O134" s="261"/>
    </row>
    <row r="135" spans="1:15" ht="13.95" customHeight="1" x14ac:dyDescent="0.25">
      <c r="A135" s="165"/>
      <c r="B135" s="259"/>
      <c r="C135" s="306"/>
      <c r="D135" s="344" t="s">
        <v>960</v>
      </c>
      <c r="E135" s="604">
        <f>VLOOKUP($D135,Data!$C$2:$H$384,6,FALSE)</f>
        <v>0</v>
      </c>
      <c r="F135" s="306"/>
      <c r="G135" s="344" t="s">
        <v>960</v>
      </c>
      <c r="H135" s="603" t="e">
        <f t="shared" ca="1" si="0"/>
        <v>#REF!</v>
      </c>
      <c r="I135" s="454" t="e">
        <f t="shared" ca="1" si="1"/>
        <v>#REF!</v>
      </c>
      <c r="J135" s="454" t="e">
        <f t="shared" ca="1" si="2"/>
        <v>#REF!</v>
      </c>
      <c r="K135" s="454" t="e">
        <f t="shared" ca="1" si="3"/>
        <v>#REF!</v>
      </c>
      <c r="L135" s="454" t="e">
        <f t="shared" ca="1" si="4"/>
        <v>#REF!</v>
      </c>
      <c r="M135" s="256"/>
      <c r="N135" s="260"/>
      <c r="O135" s="261"/>
    </row>
    <row r="136" spans="1:15" ht="13.95" customHeight="1" x14ac:dyDescent="0.25">
      <c r="A136" s="165"/>
      <c r="B136" s="259"/>
      <c r="C136" s="306"/>
      <c r="D136" s="344" t="s">
        <v>961</v>
      </c>
      <c r="E136" s="604">
        <f>VLOOKUP($D136,Data!$C$2:$H$384,6,FALSE)</f>
        <v>0</v>
      </c>
      <c r="F136" s="306"/>
      <c r="G136" s="344" t="s">
        <v>961</v>
      </c>
      <c r="H136" s="603" t="e">
        <f t="shared" ca="1" si="0"/>
        <v>#REF!</v>
      </c>
      <c r="I136" s="454" t="e">
        <f t="shared" ca="1" si="1"/>
        <v>#REF!</v>
      </c>
      <c r="J136" s="454" t="e">
        <f t="shared" ca="1" si="2"/>
        <v>#REF!</v>
      </c>
      <c r="K136" s="454" t="e">
        <f t="shared" ca="1" si="3"/>
        <v>#REF!</v>
      </c>
      <c r="L136" s="454" t="e">
        <f t="shared" ca="1" si="4"/>
        <v>#REF!</v>
      </c>
      <c r="M136" s="256"/>
      <c r="N136" s="260"/>
      <c r="O136" s="261"/>
    </row>
    <row r="137" spans="1:15" ht="13.95" customHeight="1" x14ac:dyDescent="0.25">
      <c r="A137" s="165"/>
      <c r="B137" s="259"/>
      <c r="C137" s="306"/>
      <c r="D137" s="344" t="s">
        <v>962</v>
      </c>
      <c r="E137" s="604">
        <f>VLOOKUP($D137,Data!$C$2:$H$384,6,FALSE)</f>
        <v>0</v>
      </c>
      <c r="F137" s="306"/>
      <c r="G137" s="344" t="s">
        <v>962</v>
      </c>
      <c r="H137" s="603" t="e">
        <f t="shared" ca="1" si="0"/>
        <v>#REF!</v>
      </c>
      <c r="I137" s="454" t="e">
        <f t="shared" ca="1" si="1"/>
        <v>#REF!</v>
      </c>
      <c r="J137" s="454" t="e">
        <f t="shared" ca="1" si="2"/>
        <v>#REF!</v>
      </c>
      <c r="K137" s="454" t="e">
        <f t="shared" ca="1" si="3"/>
        <v>#REF!</v>
      </c>
      <c r="L137" s="454" t="e">
        <f t="shared" ca="1" si="4"/>
        <v>#REF!</v>
      </c>
      <c r="M137" s="256"/>
      <c r="N137" s="260"/>
      <c r="O137" s="261"/>
    </row>
    <row r="138" spans="1:15" ht="13.95" customHeight="1" x14ac:dyDescent="0.25">
      <c r="A138" s="165"/>
      <c r="B138" s="259"/>
      <c r="C138" s="306"/>
      <c r="D138" s="344" t="s">
        <v>963</v>
      </c>
      <c r="E138" s="604">
        <f>VLOOKUP($D138,Data!$C$2:$H$384,6,FALSE)</f>
        <v>0</v>
      </c>
      <c r="F138" s="306"/>
      <c r="G138" s="344" t="s">
        <v>963</v>
      </c>
      <c r="H138" s="603" t="e">
        <f t="shared" ca="1" si="0"/>
        <v>#REF!</v>
      </c>
      <c r="I138" s="454" t="e">
        <f t="shared" ca="1" si="1"/>
        <v>#REF!</v>
      </c>
      <c r="J138" s="454" t="e">
        <f t="shared" ca="1" si="2"/>
        <v>#REF!</v>
      </c>
      <c r="K138" s="454" t="e">
        <f t="shared" ca="1" si="3"/>
        <v>#REF!</v>
      </c>
      <c r="L138" s="454" t="e">
        <f t="shared" ca="1" si="4"/>
        <v>#REF!</v>
      </c>
      <c r="M138" s="256"/>
      <c r="N138" s="260"/>
      <c r="O138" s="261"/>
    </row>
    <row r="139" spans="1:15" ht="13.95" customHeight="1" x14ac:dyDescent="0.25">
      <c r="A139" s="165"/>
      <c r="B139" s="259"/>
      <c r="C139" s="306"/>
      <c r="D139" s="344" t="s">
        <v>964</v>
      </c>
      <c r="E139" s="604">
        <f>VLOOKUP($D139,Data!$C$2:$H$384,6,FALSE)</f>
        <v>0</v>
      </c>
      <c r="F139" s="306"/>
      <c r="G139" s="344" t="s">
        <v>964</v>
      </c>
      <c r="H139" s="603" t="e">
        <f t="shared" ca="1" si="0"/>
        <v>#REF!</v>
      </c>
      <c r="I139" s="454" t="e">
        <f t="shared" ca="1" si="1"/>
        <v>#REF!</v>
      </c>
      <c r="J139" s="454" t="e">
        <f t="shared" ca="1" si="2"/>
        <v>#REF!</v>
      </c>
      <c r="K139" s="454" t="e">
        <f t="shared" ca="1" si="3"/>
        <v>#REF!</v>
      </c>
      <c r="L139" s="454" t="e">
        <f t="shared" ca="1" si="4"/>
        <v>#REF!</v>
      </c>
      <c r="M139" s="256"/>
      <c r="N139" s="260"/>
      <c r="O139" s="261"/>
    </row>
    <row r="140" spans="1:15" ht="13.95" customHeight="1" x14ac:dyDescent="0.25">
      <c r="A140" s="165"/>
      <c r="B140" s="259"/>
      <c r="C140" s="306"/>
      <c r="D140" s="344" t="s">
        <v>965</v>
      </c>
      <c r="E140" s="604">
        <f>VLOOKUP($D140,Data!$C$2:$H$384,6,FALSE)</f>
        <v>0</v>
      </c>
      <c r="F140" s="306"/>
      <c r="G140" s="344" t="s">
        <v>965</v>
      </c>
      <c r="H140" s="603" t="e">
        <f t="shared" ca="1" si="0"/>
        <v>#REF!</v>
      </c>
      <c r="I140" s="454" t="e">
        <f t="shared" ca="1" si="1"/>
        <v>#REF!</v>
      </c>
      <c r="J140" s="454" t="e">
        <f t="shared" ca="1" si="2"/>
        <v>#REF!</v>
      </c>
      <c r="K140" s="454" t="e">
        <f t="shared" ca="1" si="3"/>
        <v>#REF!</v>
      </c>
      <c r="L140" s="454" t="e">
        <f t="shared" ca="1" si="4"/>
        <v>#REF!</v>
      </c>
      <c r="M140" s="256"/>
      <c r="N140" s="260"/>
      <c r="O140" s="261"/>
    </row>
    <row r="141" spans="1:15" ht="13.95" customHeight="1" x14ac:dyDescent="0.25">
      <c r="A141" s="165"/>
      <c r="B141" s="259"/>
      <c r="C141" s="306"/>
      <c r="D141" s="344" t="s">
        <v>966</v>
      </c>
      <c r="E141" s="604">
        <f>VLOOKUP($D141,Data!$C$2:$H$384,6,FALSE)</f>
        <v>0</v>
      </c>
      <c r="F141" s="306"/>
      <c r="G141" s="344" t="s">
        <v>966</v>
      </c>
      <c r="H141" s="603" t="e">
        <f t="shared" ca="1" si="0"/>
        <v>#REF!</v>
      </c>
      <c r="I141" s="454" t="e">
        <f t="shared" ca="1" si="1"/>
        <v>#REF!</v>
      </c>
      <c r="J141" s="454" t="e">
        <f t="shared" ca="1" si="2"/>
        <v>#REF!</v>
      </c>
      <c r="K141" s="454" t="e">
        <f t="shared" ca="1" si="3"/>
        <v>#REF!</v>
      </c>
      <c r="L141" s="454" t="e">
        <f t="shared" ca="1" si="4"/>
        <v>#REF!</v>
      </c>
      <c r="M141" s="256"/>
      <c r="N141" s="260"/>
      <c r="O141" s="261"/>
    </row>
    <row r="142" spans="1:15" ht="13.95" customHeight="1" x14ac:dyDescent="0.25">
      <c r="A142" s="165"/>
      <c r="B142" s="259"/>
      <c r="C142" s="306"/>
      <c r="D142" s="344" t="s">
        <v>967</v>
      </c>
      <c r="E142" s="604">
        <f>VLOOKUP($D142,Data!$C$2:$H$384,6,FALSE)</f>
        <v>0</v>
      </c>
      <c r="F142" s="306"/>
      <c r="G142" s="344" t="s">
        <v>967</v>
      </c>
      <c r="H142" s="603" t="e">
        <f t="shared" ca="1" si="0"/>
        <v>#REF!</v>
      </c>
      <c r="I142" s="454" t="e">
        <f t="shared" ca="1" si="1"/>
        <v>#REF!</v>
      </c>
      <c r="J142" s="454" t="e">
        <f t="shared" ca="1" si="2"/>
        <v>#REF!</v>
      </c>
      <c r="K142" s="454" t="e">
        <f t="shared" ca="1" si="3"/>
        <v>#REF!</v>
      </c>
      <c r="L142" s="454" t="e">
        <f t="shared" ca="1" si="4"/>
        <v>#REF!</v>
      </c>
      <c r="M142" s="256"/>
      <c r="N142" s="260"/>
      <c r="O142" s="261"/>
    </row>
    <row r="143" spans="1:15" ht="13.95" customHeight="1" x14ac:dyDescent="0.25">
      <c r="A143" s="165"/>
      <c r="B143" s="259"/>
      <c r="C143" s="306"/>
      <c r="D143" s="344" t="s">
        <v>968</v>
      </c>
      <c r="E143" s="604">
        <f>VLOOKUP($D143,Data!$C$2:$H$384,6,FALSE)</f>
        <v>0</v>
      </c>
      <c r="F143" s="306"/>
      <c r="G143" s="344" t="s">
        <v>968</v>
      </c>
      <c r="H143" s="603" t="e">
        <f t="shared" ca="1" si="0"/>
        <v>#REF!</v>
      </c>
      <c r="I143" s="454" t="e">
        <f t="shared" ca="1" si="1"/>
        <v>#REF!</v>
      </c>
      <c r="J143" s="454" t="e">
        <f t="shared" ca="1" si="2"/>
        <v>#REF!</v>
      </c>
      <c r="K143" s="454" t="e">
        <f t="shared" ca="1" si="3"/>
        <v>#REF!</v>
      </c>
      <c r="L143" s="454" t="e">
        <f t="shared" ca="1" si="4"/>
        <v>#REF!</v>
      </c>
      <c r="M143" s="256"/>
      <c r="N143" s="260"/>
      <c r="O143" s="261"/>
    </row>
    <row r="144" spans="1:15" ht="13.95" customHeight="1" x14ac:dyDescent="0.25">
      <c r="A144" s="165"/>
      <c r="B144" s="259"/>
      <c r="C144" s="306"/>
      <c r="D144" s="344" t="s">
        <v>313</v>
      </c>
      <c r="E144" s="604">
        <f>VLOOKUP($D144,Data!$C$2:$H$384,6,FALSE)</f>
        <v>0</v>
      </c>
      <c r="F144" s="306"/>
      <c r="G144" s="344" t="s">
        <v>313</v>
      </c>
      <c r="H144" s="603" t="e">
        <f t="shared" ca="1" si="0"/>
        <v>#REF!</v>
      </c>
      <c r="I144" s="454" t="e">
        <f t="shared" ca="1" si="1"/>
        <v>#REF!</v>
      </c>
      <c r="J144" s="454" t="e">
        <f t="shared" ca="1" si="2"/>
        <v>#REF!</v>
      </c>
      <c r="K144" s="454" t="e">
        <f t="shared" ca="1" si="3"/>
        <v>#REF!</v>
      </c>
      <c r="L144" s="454" t="e">
        <f t="shared" ca="1" si="4"/>
        <v>#REF!</v>
      </c>
      <c r="M144" s="256"/>
      <c r="N144" s="260"/>
      <c r="O144" s="261"/>
    </row>
    <row r="145" spans="1:15" ht="13.95" customHeight="1" x14ac:dyDescent="0.25">
      <c r="A145" s="165"/>
      <c r="B145" s="259"/>
      <c r="C145" s="306"/>
      <c r="D145" s="344" t="s">
        <v>314</v>
      </c>
      <c r="E145" s="604">
        <f>VLOOKUP($D145,Data!$C$2:$H$384,6,FALSE)</f>
        <v>0</v>
      </c>
      <c r="F145" s="306"/>
      <c r="G145" s="344" t="s">
        <v>314</v>
      </c>
      <c r="H145" s="603" t="e">
        <f t="shared" ca="1" si="0"/>
        <v>#REF!</v>
      </c>
      <c r="I145" s="454" t="e">
        <f t="shared" ca="1" si="1"/>
        <v>#REF!</v>
      </c>
      <c r="J145" s="454" t="e">
        <f t="shared" ca="1" si="2"/>
        <v>#REF!</v>
      </c>
      <c r="K145" s="454" t="e">
        <f t="shared" ca="1" si="3"/>
        <v>#REF!</v>
      </c>
      <c r="L145" s="454" t="e">
        <f t="shared" ca="1" si="4"/>
        <v>#REF!</v>
      </c>
      <c r="M145" s="256"/>
      <c r="N145" s="260"/>
      <c r="O145" s="261"/>
    </row>
    <row r="146" spans="1:15" ht="13.95" customHeight="1" x14ac:dyDescent="0.25">
      <c r="A146" s="165"/>
      <c r="B146" s="259"/>
      <c r="C146" s="306"/>
      <c r="D146" s="344" t="s">
        <v>315</v>
      </c>
      <c r="E146" s="604">
        <f>VLOOKUP($D146,Data!$C$2:$H$384,6,FALSE)</f>
        <v>0</v>
      </c>
      <c r="F146" s="306"/>
      <c r="G146" s="344" t="s">
        <v>315</v>
      </c>
      <c r="H146" s="603" t="e">
        <f t="shared" ca="1" si="0"/>
        <v>#REF!</v>
      </c>
      <c r="I146" s="454" t="e">
        <f t="shared" ca="1" si="1"/>
        <v>#REF!</v>
      </c>
      <c r="J146" s="454" t="e">
        <f t="shared" ca="1" si="2"/>
        <v>#REF!</v>
      </c>
      <c r="K146" s="454" t="e">
        <f t="shared" ca="1" si="3"/>
        <v>#REF!</v>
      </c>
      <c r="L146" s="454" t="e">
        <f t="shared" ca="1" si="4"/>
        <v>#REF!</v>
      </c>
      <c r="M146" s="256"/>
      <c r="N146" s="260"/>
      <c r="O146" s="261"/>
    </row>
    <row r="147" spans="1:15" ht="13.95" customHeight="1" x14ac:dyDescent="0.25">
      <c r="A147" s="165"/>
      <c r="B147" s="259"/>
      <c r="C147" s="306"/>
      <c r="D147" s="344" t="s">
        <v>316</v>
      </c>
      <c r="E147" s="604">
        <f>VLOOKUP($D147,Data!$C$2:$H$384,6,FALSE)</f>
        <v>0</v>
      </c>
      <c r="F147" s="306"/>
      <c r="G147" s="344" t="s">
        <v>316</v>
      </c>
      <c r="H147" s="603" t="e">
        <f t="shared" ca="1" si="0"/>
        <v>#REF!</v>
      </c>
      <c r="I147" s="454" t="e">
        <f t="shared" ca="1" si="1"/>
        <v>#REF!</v>
      </c>
      <c r="J147" s="454" t="e">
        <f t="shared" ca="1" si="2"/>
        <v>#REF!</v>
      </c>
      <c r="K147" s="454" t="e">
        <f t="shared" ca="1" si="3"/>
        <v>#REF!</v>
      </c>
      <c r="L147" s="454" t="e">
        <f t="shared" ca="1" si="4"/>
        <v>#REF!</v>
      </c>
      <c r="M147" s="256"/>
      <c r="N147" s="260"/>
      <c r="O147" s="261"/>
    </row>
    <row r="148" spans="1:15" ht="13.95" customHeight="1" x14ac:dyDescent="0.25">
      <c r="A148" s="165"/>
      <c r="B148" s="259"/>
      <c r="C148" s="306"/>
      <c r="D148" s="344" t="s">
        <v>969</v>
      </c>
      <c r="E148" s="604">
        <f>VLOOKUP($D148,Data!$C$2:$H$384,6,FALSE)</f>
        <v>0</v>
      </c>
      <c r="F148" s="306"/>
      <c r="G148" s="344" t="s">
        <v>969</v>
      </c>
      <c r="H148" s="603" t="e">
        <f t="shared" ca="1" si="0"/>
        <v>#REF!</v>
      </c>
      <c r="I148" s="454" t="e">
        <f t="shared" ca="1" si="1"/>
        <v>#REF!</v>
      </c>
      <c r="J148" s="454" t="e">
        <f t="shared" ca="1" si="2"/>
        <v>#REF!</v>
      </c>
      <c r="K148" s="454" t="e">
        <f t="shared" ca="1" si="3"/>
        <v>#REF!</v>
      </c>
      <c r="L148" s="454" t="e">
        <f t="shared" ca="1" si="4"/>
        <v>#REF!</v>
      </c>
      <c r="M148" s="256"/>
      <c r="N148" s="260"/>
      <c r="O148" s="261"/>
    </row>
    <row r="149" spans="1:15" ht="13.95" customHeight="1" x14ac:dyDescent="0.25">
      <c r="A149" s="165"/>
      <c r="B149" s="259"/>
      <c r="C149" s="306"/>
      <c r="D149" s="344" t="s">
        <v>970</v>
      </c>
      <c r="E149" s="604">
        <f>VLOOKUP($D149,Data!$C$2:$H$384,6,FALSE)</f>
        <v>0</v>
      </c>
      <c r="F149" s="306"/>
      <c r="G149" s="344" t="s">
        <v>970</v>
      </c>
      <c r="H149" s="603" t="e">
        <f t="shared" ca="1" si="0"/>
        <v>#REF!</v>
      </c>
      <c r="I149" s="454" t="e">
        <f t="shared" ca="1" si="1"/>
        <v>#REF!</v>
      </c>
      <c r="J149" s="454" t="e">
        <f t="shared" ca="1" si="2"/>
        <v>#REF!</v>
      </c>
      <c r="K149" s="454" t="e">
        <f t="shared" ca="1" si="3"/>
        <v>#REF!</v>
      </c>
      <c r="L149" s="454" t="e">
        <f t="shared" ca="1" si="4"/>
        <v>#REF!</v>
      </c>
      <c r="M149" s="256"/>
      <c r="N149" s="260"/>
      <c r="O149" s="261"/>
    </row>
    <row r="150" spans="1:15" ht="13.95" customHeight="1" x14ac:dyDescent="0.25">
      <c r="A150" s="165"/>
      <c r="B150" s="259"/>
      <c r="C150" s="306"/>
      <c r="D150" s="344" t="s">
        <v>971</v>
      </c>
      <c r="E150" s="604">
        <f>VLOOKUP($D150,Data!$C$2:$H$384,6,FALSE)</f>
        <v>0</v>
      </c>
      <c r="F150" s="306"/>
      <c r="G150" s="344" t="s">
        <v>971</v>
      </c>
      <c r="H150" s="603" t="e">
        <f t="shared" ca="1" si="0"/>
        <v>#REF!</v>
      </c>
      <c r="I150" s="454" t="e">
        <f t="shared" ca="1" si="1"/>
        <v>#REF!</v>
      </c>
      <c r="J150" s="454" t="e">
        <f t="shared" ca="1" si="2"/>
        <v>#REF!</v>
      </c>
      <c r="K150" s="454" t="e">
        <f t="shared" ca="1" si="3"/>
        <v>#REF!</v>
      </c>
      <c r="L150" s="454" t="e">
        <f t="shared" ca="1" si="4"/>
        <v>#REF!</v>
      </c>
      <c r="M150" s="256"/>
      <c r="N150" s="260"/>
      <c r="O150" s="261"/>
    </row>
    <row r="151" spans="1:15" ht="13.95" customHeight="1" x14ac:dyDescent="0.25">
      <c r="A151" s="165"/>
      <c r="B151" s="259"/>
      <c r="C151" s="306"/>
      <c r="D151" s="344" t="s">
        <v>972</v>
      </c>
      <c r="E151" s="604">
        <f>VLOOKUP($D151,Data!$C$2:$H$384,6,FALSE)</f>
        <v>0</v>
      </c>
      <c r="F151" s="306"/>
      <c r="G151" s="344" t="s">
        <v>972</v>
      </c>
      <c r="H151" s="603" t="e">
        <f t="shared" ref="H151:H214" ca="1" si="5">INT(LEFT(
VLOOKUP(RIGHT($G151,LEN($G151)-FIND("-",$G151)), INDIRECT("'"&amp;LEFT($G151,FIND("-",$G151)-1)&amp;"'!"&amp;"$E:$L"), 4,FALSE), 1)
)</f>
        <v>#REF!</v>
      </c>
      <c r="I151" s="454" t="e">
        <f t="shared" ref="I151:I214" ca="1" si="6">IF(VLOOKUP(RIGHT($G151,LEN($G151)-FIND("-",$G151)), INDIRECT("'"&amp;LEFT($G151,FIND("-",$G151)-1)&amp;"'!"&amp;"$E:$L"), 5,FALSE) = 0, "",
VLOOKUP(RIGHT($G151,LEN($G151)-FIND("-",$G151)), INDIRECT("'"&amp;LEFT($G151,FIND("-",$G151)-1)&amp;"'!"&amp;"$E:$L"), 5,FALSE) )</f>
        <v>#REF!</v>
      </c>
      <c r="J151" s="454" t="e">
        <f t="shared" ref="J151:J214" ca="1" si="7">IF(VLOOKUP(RIGHT($G151,LEN($G151)-FIND("-",$G151)), INDIRECT("'"&amp;LEFT($G151,FIND("-",$G151)-1)&amp;"'!"&amp;"$E:$L"), 6,FALSE) = 0, "",
VLOOKUP(RIGHT($G151,LEN($G151)-FIND("-",$G151)), INDIRECT("'"&amp;LEFT($G151,FIND("-",$G151)-1)&amp;"'!"&amp;"$E:$L"), 6,FALSE) )</f>
        <v>#REF!</v>
      </c>
      <c r="K151" s="454" t="e">
        <f t="shared" ref="K151:K214" ca="1" si="8">IF(VLOOKUP(RIGHT($G151,LEN($G151)-FIND("-",$G151)), INDIRECT("'"&amp;LEFT($G151,FIND("-",$G151)-1)&amp;"'!"&amp;"$E:$L"), 7,FALSE) = 0, "",
VLOOKUP(RIGHT($G151,LEN($G151)-FIND("-",$G151)), INDIRECT("'"&amp;LEFT($G151,FIND("-",$G151)-1)&amp;"'!"&amp;"$E:$L"), 7,FALSE) )</f>
        <v>#REF!</v>
      </c>
      <c r="L151" s="454" t="e">
        <f t="shared" ref="L151:L214" ca="1" si="9">IF(VLOOKUP(RIGHT($G151,LEN($G151)-FIND("-",$G151)), INDIRECT("'"&amp;LEFT($G151,FIND("-",$G151)-1)&amp;"'!"&amp;"$E:$L"), 8,FALSE) = 0, "",
VLOOKUP(RIGHT($G151,LEN($G151)-FIND("-",$G151)), INDIRECT("'"&amp;LEFT($G151,FIND("-",$G151)-1)&amp;"'!"&amp;"$E:$L"), 8,FALSE) )</f>
        <v>#REF!</v>
      </c>
      <c r="M151" s="256"/>
      <c r="N151" s="260"/>
      <c r="O151" s="261"/>
    </row>
    <row r="152" spans="1:15" ht="13.95" customHeight="1" x14ac:dyDescent="0.25">
      <c r="A152" s="165"/>
      <c r="B152" s="259"/>
      <c r="C152" s="306"/>
      <c r="D152" s="344" t="s">
        <v>973</v>
      </c>
      <c r="E152" s="604">
        <f>VLOOKUP($D152,Data!$C$2:$H$384,6,FALSE)</f>
        <v>0</v>
      </c>
      <c r="F152" s="306"/>
      <c r="G152" s="344" t="s">
        <v>973</v>
      </c>
      <c r="H152" s="603" t="e">
        <f t="shared" ca="1" si="5"/>
        <v>#REF!</v>
      </c>
      <c r="I152" s="454" t="e">
        <f t="shared" ca="1" si="6"/>
        <v>#REF!</v>
      </c>
      <c r="J152" s="454" t="e">
        <f t="shared" ca="1" si="7"/>
        <v>#REF!</v>
      </c>
      <c r="K152" s="454" t="e">
        <f t="shared" ca="1" si="8"/>
        <v>#REF!</v>
      </c>
      <c r="L152" s="454" t="e">
        <f t="shared" ca="1" si="9"/>
        <v>#REF!</v>
      </c>
      <c r="M152" s="256"/>
      <c r="N152" s="260"/>
      <c r="O152" s="261"/>
    </row>
    <row r="153" spans="1:15" ht="13.95" customHeight="1" x14ac:dyDescent="0.25">
      <c r="A153" s="165"/>
      <c r="B153" s="259"/>
      <c r="C153" s="306"/>
      <c r="D153" s="344" t="s">
        <v>974</v>
      </c>
      <c r="E153" s="604">
        <f>VLOOKUP($D153,Data!$C$2:$H$384,6,FALSE)</f>
        <v>0</v>
      </c>
      <c r="F153" s="306"/>
      <c r="G153" s="344" t="s">
        <v>974</v>
      </c>
      <c r="H153" s="603" t="e">
        <f t="shared" ca="1" si="5"/>
        <v>#REF!</v>
      </c>
      <c r="I153" s="454" t="e">
        <f t="shared" ca="1" si="6"/>
        <v>#REF!</v>
      </c>
      <c r="J153" s="454" t="e">
        <f t="shared" ca="1" si="7"/>
        <v>#REF!</v>
      </c>
      <c r="K153" s="454" t="e">
        <f t="shared" ca="1" si="8"/>
        <v>#REF!</v>
      </c>
      <c r="L153" s="454" t="e">
        <f t="shared" ca="1" si="9"/>
        <v>#REF!</v>
      </c>
      <c r="M153" s="256"/>
      <c r="N153" s="260"/>
      <c r="O153" s="261"/>
    </row>
    <row r="154" spans="1:15" ht="13.95" customHeight="1" x14ac:dyDescent="0.25">
      <c r="A154" s="165"/>
      <c r="B154" s="259"/>
      <c r="C154" s="306"/>
      <c r="D154" s="344" t="s">
        <v>2530</v>
      </c>
      <c r="E154" s="604">
        <f>VLOOKUP($D154,Data!$C$2:$H$384,6,FALSE)</f>
        <v>0</v>
      </c>
      <c r="F154" s="306"/>
      <c r="G154" s="344" t="s">
        <v>2530</v>
      </c>
      <c r="H154" s="603" t="e">
        <f t="shared" ca="1" si="5"/>
        <v>#REF!</v>
      </c>
      <c r="I154" s="454" t="e">
        <f t="shared" ca="1" si="6"/>
        <v>#REF!</v>
      </c>
      <c r="J154" s="454" t="e">
        <f t="shared" ca="1" si="7"/>
        <v>#REF!</v>
      </c>
      <c r="K154" s="454" t="e">
        <f t="shared" ca="1" si="8"/>
        <v>#REF!</v>
      </c>
      <c r="L154" s="454" t="e">
        <f t="shared" ca="1" si="9"/>
        <v>#REF!</v>
      </c>
      <c r="M154" s="256"/>
      <c r="N154" s="260"/>
      <c r="O154" s="261"/>
    </row>
    <row r="155" spans="1:15" ht="13.95" customHeight="1" x14ac:dyDescent="0.25">
      <c r="A155" s="165"/>
      <c r="B155" s="259"/>
      <c r="C155" s="306"/>
      <c r="D155" s="344" t="s">
        <v>2531</v>
      </c>
      <c r="E155" s="604">
        <f>VLOOKUP($D155,Data!$C$2:$H$384,6,FALSE)</f>
        <v>0</v>
      </c>
      <c r="F155" s="306"/>
      <c r="G155" s="344" t="s">
        <v>2531</v>
      </c>
      <c r="H155" s="603" t="e">
        <f t="shared" ca="1" si="5"/>
        <v>#REF!</v>
      </c>
      <c r="I155" s="454" t="e">
        <f t="shared" ca="1" si="6"/>
        <v>#REF!</v>
      </c>
      <c r="J155" s="454" t="e">
        <f t="shared" ca="1" si="7"/>
        <v>#REF!</v>
      </c>
      <c r="K155" s="454" t="e">
        <f t="shared" ca="1" si="8"/>
        <v>#REF!</v>
      </c>
      <c r="L155" s="454" t="e">
        <f t="shared" ca="1" si="9"/>
        <v>#REF!</v>
      </c>
      <c r="M155" s="256"/>
      <c r="N155" s="260"/>
      <c r="O155" s="261"/>
    </row>
    <row r="156" spans="1:15" ht="13.95" customHeight="1" x14ac:dyDescent="0.25">
      <c r="A156" s="165"/>
      <c r="B156" s="259"/>
      <c r="C156" s="306"/>
      <c r="D156" s="344" t="s">
        <v>2532</v>
      </c>
      <c r="E156" s="604">
        <f>VLOOKUP($D156,Data!$C$2:$H$384,6,FALSE)</f>
        <v>0</v>
      </c>
      <c r="F156" s="306"/>
      <c r="G156" s="344" t="s">
        <v>2532</v>
      </c>
      <c r="H156" s="603" t="e">
        <f t="shared" ca="1" si="5"/>
        <v>#REF!</v>
      </c>
      <c r="I156" s="454" t="e">
        <f t="shared" ca="1" si="6"/>
        <v>#REF!</v>
      </c>
      <c r="J156" s="454" t="e">
        <f t="shared" ca="1" si="7"/>
        <v>#REF!</v>
      </c>
      <c r="K156" s="454" t="e">
        <f t="shared" ca="1" si="8"/>
        <v>#REF!</v>
      </c>
      <c r="L156" s="454" t="e">
        <f t="shared" ca="1" si="9"/>
        <v>#REF!</v>
      </c>
      <c r="M156" s="256"/>
      <c r="N156" s="260"/>
      <c r="O156" s="261"/>
    </row>
    <row r="157" spans="1:15" ht="13.95" customHeight="1" x14ac:dyDescent="0.25">
      <c r="A157" s="165"/>
      <c r="B157" s="259"/>
      <c r="C157" s="306"/>
      <c r="D157" s="344" t="s">
        <v>317</v>
      </c>
      <c r="E157" s="604">
        <f>VLOOKUP($D157,Data!$C$2:$H$384,6,FALSE)</f>
        <v>0</v>
      </c>
      <c r="F157" s="306"/>
      <c r="G157" s="344" t="s">
        <v>317</v>
      </c>
      <c r="H157" s="603" t="e">
        <f t="shared" ca="1" si="5"/>
        <v>#REF!</v>
      </c>
      <c r="I157" s="454" t="e">
        <f t="shared" ca="1" si="6"/>
        <v>#REF!</v>
      </c>
      <c r="J157" s="454" t="e">
        <f t="shared" ca="1" si="7"/>
        <v>#REF!</v>
      </c>
      <c r="K157" s="454" t="e">
        <f t="shared" ca="1" si="8"/>
        <v>#REF!</v>
      </c>
      <c r="L157" s="454" t="e">
        <f t="shared" ca="1" si="9"/>
        <v>#REF!</v>
      </c>
      <c r="M157" s="256"/>
      <c r="N157" s="260"/>
      <c r="O157" s="261"/>
    </row>
    <row r="158" spans="1:15" ht="13.95" customHeight="1" x14ac:dyDescent="0.25">
      <c r="A158" s="165"/>
      <c r="B158" s="259"/>
      <c r="C158" s="306"/>
      <c r="D158" s="344" t="s">
        <v>318</v>
      </c>
      <c r="E158" s="604">
        <f>VLOOKUP($D158,Data!$C$2:$H$384,6,FALSE)</f>
        <v>0</v>
      </c>
      <c r="F158" s="306"/>
      <c r="G158" s="344" t="s">
        <v>318</v>
      </c>
      <c r="H158" s="603" t="e">
        <f t="shared" ca="1" si="5"/>
        <v>#REF!</v>
      </c>
      <c r="I158" s="454" t="e">
        <f t="shared" ca="1" si="6"/>
        <v>#REF!</v>
      </c>
      <c r="J158" s="454" t="e">
        <f t="shared" ca="1" si="7"/>
        <v>#REF!</v>
      </c>
      <c r="K158" s="454" t="e">
        <f t="shared" ca="1" si="8"/>
        <v>#REF!</v>
      </c>
      <c r="L158" s="454" t="e">
        <f t="shared" ca="1" si="9"/>
        <v>#REF!</v>
      </c>
      <c r="M158" s="256"/>
      <c r="N158" s="260"/>
      <c r="O158" s="261"/>
    </row>
    <row r="159" spans="1:15" ht="13.95" customHeight="1" x14ac:dyDescent="0.25">
      <c r="A159" s="165"/>
      <c r="B159" s="259"/>
      <c r="C159" s="306"/>
      <c r="D159" s="344" t="s">
        <v>319</v>
      </c>
      <c r="E159" s="604">
        <f>VLOOKUP($D159,Data!$C$2:$H$384,6,FALSE)</f>
        <v>0</v>
      </c>
      <c r="F159" s="306"/>
      <c r="G159" s="344" t="s">
        <v>319</v>
      </c>
      <c r="H159" s="603" t="e">
        <f t="shared" ca="1" si="5"/>
        <v>#REF!</v>
      </c>
      <c r="I159" s="454" t="e">
        <f t="shared" ca="1" si="6"/>
        <v>#REF!</v>
      </c>
      <c r="J159" s="454" t="e">
        <f t="shared" ca="1" si="7"/>
        <v>#REF!</v>
      </c>
      <c r="K159" s="454" t="e">
        <f t="shared" ca="1" si="8"/>
        <v>#REF!</v>
      </c>
      <c r="L159" s="454" t="e">
        <f t="shared" ca="1" si="9"/>
        <v>#REF!</v>
      </c>
      <c r="M159" s="256"/>
      <c r="N159" s="260"/>
      <c r="O159" s="261"/>
    </row>
    <row r="160" spans="1:15" ht="13.95" customHeight="1" x14ac:dyDescent="0.25">
      <c r="A160" s="165"/>
      <c r="B160" s="259"/>
      <c r="C160" s="306"/>
      <c r="D160" s="344" t="s">
        <v>320</v>
      </c>
      <c r="E160" s="604">
        <f>VLOOKUP($D160,Data!$C$2:$H$384,6,FALSE)</f>
        <v>0</v>
      </c>
      <c r="F160" s="306"/>
      <c r="G160" s="344" t="s">
        <v>320</v>
      </c>
      <c r="H160" s="603" t="e">
        <f t="shared" ca="1" si="5"/>
        <v>#REF!</v>
      </c>
      <c r="I160" s="454" t="e">
        <f t="shared" ca="1" si="6"/>
        <v>#REF!</v>
      </c>
      <c r="J160" s="454" t="e">
        <f t="shared" ca="1" si="7"/>
        <v>#REF!</v>
      </c>
      <c r="K160" s="454" t="e">
        <f t="shared" ca="1" si="8"/>
        <v>#REF!</v>
      </c>
      <c r="L160" s="454" t="e">
        <f t="shared" ca="1" si="9"/>
        <v>#REF!</v>
      </c>
      <c r="M160" s="256"/>
      <c r="N160" s="260"/>
      <c r="O160" s="261"/>
    </row>
    <row r="161" spans="1:15" ht="13.95" customHeight="1" x14ac:dyDescent="0.25">
      <c r="A161" s="165"/>
      <c r="B161" s="259"/>
      <c r="C161" s="306"/>
      <c r="D161" s="344" t="s">
        <v>321</v>
      </c>
      <c r="E161" s="604">
        <f>VLOOKUP($D161,Data!$C$2:$H$384,6,FALSE)</f>
        <v>0</v>
      </c>
      <c r="F161" s="306"/>
      <c r="G161" s="344" t="s">
        <v>321</v>
      </c>
      <c r="H161" s="603" t="e">
        <f t="shared" ca="1" si="5"/>
        <v>#REF!</v>
      </c>
      <c r="I161" s="454" t="e">
        <f t="shared" ca="1" si="6"/>
        <v>#REF!</v>
      </c>
      <c r="J161" s="454" t="e">
        <f t="shared" ca="1" si="7"/>
        <v>#REF!</v>
      </c>
      <c r="K161" s="454" t="e">
        <f t="shared" ca="1" si="8"/>
        <v>#REF!</v>
      </c>
      <c r="L161" s="454" t="e">
        <f t="shared" ca="1" si="9"/>
        <v>#REF!</v>
      </c>
      <c r="M161" s="256"/>
      <c r="N161" s="260"/>
      <c r="O161" s="261"/>
    </row>
    <row r="162" spans="1:15" ht="13.95" customHeight="1" x14ac:dyDescent="0.25">
      <c r="A162" s="165"/>
      <c r="B162" s="259"/>
      <c r="C162" s="306"/>
      <c r="D162" s="344" t="s">
        <v>322</v>
      </c>
      <c r="E162" s="604">
        <f>VLOOKUP($D162,Data!$C$2:$H$384,6,FALSE)</f>
        <v>0</v>
      </c>
      <c r="F162" s="306"/>
      <c r="G162" s="344" t="s">
        <v>322</v>
      </c>
      <c r="H162" s="603" t="e">
        <f t="shared" ca="1" si="5"/>
        <v>#REF!</v>
      </c>
      <c r="I162" s="454" t="e">
        <f t="shared" ca="1" si="6"/>
        <v>#REF!</v>
      </c>
      <c r="J162" s="454" t="e">
        <f t="shared" ca="1" si="7"/>
        <v>#REF!</v>
      </c>
      <c r="K162" s="454" t="e">
        <f t="shared" ca="1" si="8"/>
        <v>#REF!</v>
      </c>
      <c r="L162" s="454" t="e">
        <f t="shared" ca="1" si="9"/>
        <v>#REF!</v>
      </c>
      <c r="M162" s="256"/>
      <c r="N162" s="260"/>
      <c r="O162" s="261"/>
    </row>
    <row r="163" spans="1:15" ht="13.95" customHeight="1" x14ac:dyDescent="0.25">
      <c r="A163" s="165"/>
      <c r="B163" s="259"/>
      <c r="C163" s="306"/>
      <c r="D163" s="344" t="s">
        <v>323</v>
      </c>
      <c r="E163" s="604">
        <f>VLOOKUP($D163,Data!$C$2:$H$384,6,FALSE)</f>
        <v>0</v>
      </c>
      <c r="F163" s="306"/>
      <c r="G163" s="344" t="s">
        <v>323</v>
      </c>
      <c r="H163" s="603" t="e">
        <f t="shared" ca="1" si="5"/>
        <v>#REF!</v>
      </c>
      <c r="I163" s="454" t="e">
        <f t="shared" ca="1" si="6"/>
        <v>#REF!</v>
      </c>
      <c r="J163" s="454" t="e">
        <f t="shared" ca="1" si="7"/>
        <v>#REF!</v>
      </c>
      <c r="K163" s="454" t="e">
        <f t="shared" ca="1" si="8"/>
        <v>#REF!</v>
      </c>
      <c r="L163" s="454" t="e">
        <f t="shared" ca="1" si="9"/>
        <v>#REF!</v>
      </c>
      <c r="M163" s="256"/>
      <c r="N163" s="260"/>
      <c r="O163" s="261"/>
    </row>
    <row r="164" spans="1:15" ht="13.95" customHeight="1" x14ac:dyDescent="0.25">
      <c r="A164" s="165"/>
      <c r="B164" s="259"/>
      <c r="C164" s="306"/>
      <c r="D164" s="344" t="s">
        <v>324</v>
      </c>
      <c r="E164" s="604">
        <f>VLOOKUP($D164,Data!$C$2:$H$384,6,FALSE)</f>
        <v>0</v>
      </c>
      <c r="F164" s="306"/>
      <c r="G164" s="344" t="s">
        <v>324</v>
      </c>
      <c r="H164" s="603" t="e">
        <f t="shared" ca="1" si="5"/>
        <v>#REF!</v>
      </c>
      <c r="I164" s="454" t="e">
        <f t="shared" ca="1" si="6"/>
        <v>#REF!</v>
      </c>
      <c r="J164" s="454" t="e">
        <f t="shared" ca="1" si="7"/>
        <v>#REF!</v>
      </c>
      <c r="K164" s="454" t="e">
        <f t="shared" ca="1" si="8"/>
        <v>#REF!</v>
      </c>
      <c r="L164" s="454" t="e">
        <f t="shared" ca="1" si="9"/>
        <v>#REF!</v>
      </c>
      <c r="M164" s="256"/>
      <c r="N164" s="260"/>
      <c r="O164" s="261"/>
    </row>
    <row r="165" spans="1:15" ht="13.95" customHeight="1" x14ac:dyDescent="0.25">
      <c r="A165" s="165"/>
      <c r="B165" s="259"/>
      <c r="C165" s="306"/>
      <c r="D165" s="344" t="s">
        <v>327</v>
      </c>
      <c r="E165" s="604">
        <f>VLOOKUP($D165,Data!$C$2:$H$384,6,FALSE)</f>
        <v>0</v>
      </c>
      <c r="F165" s="306"/>
      <c r="G165" s="344" t="s">
        <v>327</v>
      </c>
      <c r="H165" s="603" t="e">
        <f t="shared" ca="1" si="5"/>
        <v>#REF!</v>
      </c>
      <c r="I165" s="454" t="e">
        <f t="shared" ca="1" si="6"/>
        <v>#REF!</v>
      </c>
      <c r="J165" s="454" t="e">
        <f t="shared" ca="1" si="7"/>
        <v>#REF!</v>
      </c>
      <c r="K165" s="454" t="e">
        <f t="shared" ca="1" si="8"/>
        <v>#REF!</v>
      </c>
      <c r="L165" s="454" t="e">
        <f t="shared" ca="1" si="9"/>
        <v>#REF!</v>
      </c>
      <c r="M165" s="256"/>
      <c r="N165" s="260"/>
      <c r="O165" s="261"/>
    </row>
    <row r="166" spans="1:15" ht="13.95" customHeight="1" x14ac:dyDescent="0.25">
      <c r="A166" s="165"/>
      <c r="B166" s="259"/>
      <c r="C166" s="306"/>
      <c r="D166" s="344" t="s">
        <v>328</v>
      </c>
      <c r="E166" s="604">
        <f>VLOOKUP($D166,Data!$C$2:$H$384,6,FALSE)</f>
        <v>0</v>
      </c>
      <c r="F166" s="306"/>
      <c r="G166" s="344" t="s">
        <v>328</v>
      </c>
      <c r="H166" s="603" t="e">
        <f t="shared" ca="1" si="5"/>
        <v>#REF!</v>
      </c>
      <c r="I166" s="454" t="e">
        <f t="shared" ca="1" si="6"/>
        <v>#REF!</v>
      </c>
      <c r="J166" s="454" t="e">
        <f t="shared" ca="1" si="7"/>
        <v>#REF!</v>
      </c>
      <c r="K166" s="454" t="e">
        <f t="shared" ca="1" si="8"/>
        <v>#REF!</v>
      </c>
      <c r="L166" s="454" t="e">
        <f t="shared" ca="1" si="9"/>
        <v>#REF!</v>
      </c>
      <c r="M166" s="256"/>
      <c r="N166" s="260"/>
      <c r="O166" s="261"/>
    </row>
    <row r="167" spans="1:15" ht="13.95" customHeight="1" x14ac:dyDescent="0.25">
      <c r="A167" s="165"/>
      <c r="B167" s="259"/>
      <c r="C167" s="306"/>
      <c r="D167" s="344" t="s">
        <v>329</v>
      </c>
      <c r="E167" s="604">
        <f>VLOOKUP($D167,Data!$C$2:$H$384,6,FALSE)</f>
        <v>0</v>
      </c>
      <c r="F167" s="306"/>
      <c r="G167" s="344" t="s">
        <v>329</v>
      </c>
      <c r="H167" s="603" t="e">
        <f t="shared" ca="1" si="5"/>
        <v>#REF!</v>
      </c>
      <c r="I167" s="454" t="e">
        <f t="shared" ca="1" si="6"/>
        <v>#REF!</v>
      </c>
      <c r="J167" s="454" t="e">
        <f t="shared" ca="1" si="7"/>
        <v>#REF!</v>
      </c>
      <c r="K167" s="454" t="e">
        <f t="shared" ca="1" si="8"/>
        <v>#REF!</v>
      </c>
      <c r="L167" s="454" t="e">
        <f t="shared" ca="1" si="9"/>
        <v>#REF!</v>
      </c>
      <c r="M167" s="256"/>
      <c r="N167" s="260"/>
      <c r="O167" s="261"/>
    </row>
    <row r="168" spans="1:15" ht="13.95" customHeight="1" x14ac:dyDescent="0.25">
      <c r="A168" s="165"/>
      <c r="B168" s="259"/>
      <c r="C168" s="306"/>
      <c r="D168" s="344" t="s">
        <v>330</v>
      </c>
      <c r="E168" s="604">
        <f>VLOOKUP($D168,Data!$C$2:$H$384,6,FALSE)</f>
        <v>0</v>
      </c>
      <c r="F168" s="306"/>
      <c r="G168" s="344" t="s">
        <v>330</v>
      </c>
      <c r="H168" s="603" t="e">
        <f t="shared" ca="1" si="5"/>
        <v>#REF!</v>
      </c>
      <c r="I168" s="454" t="e">
        <f t="shared" ca="1" si="6"/>
        <v>#REF!</v>
      </c>
      <c r="J168" s="454" t="e">
        <f t="shared" ca="1" si="7"/>
        <v>#REF!</v>
      </c>
      <c r="K168" s="454" t="e">
        <f t="shared" ca="1" si="8"/>
        <v>#REF!</v>
      </c>
      <c r="L168" s="454" t="e">
        <f t="shared" ca="1" si="9"/>
        <v>#REF!</v>
      </c>
      <c r="M168" s="256"/>
      <c r="N168" s="260"/>
      <c r="O168" s="261"/>
    </row>
    <row r="169" spans="1:15" ht="13.95" customHeight="1" x14ac:dyDescent="0.25">
      <c r="A169" s="165"/>
      <c r="B169" s="259"/>
      <c r="C169" s="306"/>
      <c r="D169" s="344" t="s">
        <v>331</v>
      </c>
      <c r="E169" s="604">
        <f>VLOOKUP($D169,Data!$C$2:$H$384,6,FALSE)</f>
        <v>0</v>
      </c>
      <c r="F169" s="306"/>
      <c r="G169" s="344" t="s">
        <v>331</v>
      </c>
      <c r="H169" s="603" t="e">
        <f t="shared" ca="1" si="5"/>
        <v>#REF!</v>
      </c>
      <c r="I169" s="454" t="e">
        <f t="shared" ca="1" si="6"/>
        <v>#REF!</v>
      </c>
      <c r="J169" s="454" t="e">
        <f t="shared" ca="1" si="7"/>
        <v>#REF!</v>
      </c>
      <c r="K169" s="454" t="e">
        <f t="shared" ca="1" si="8"/>
        <v>#REF!</v>
      </c>
      <c r="L169" s="454" t="e">
        <f t="shared" ca="1" si="9"/>
        <v>#REF!</v>
      </c>
      <c r="M169" s="256"/>
      <c r="N169" s="260"/>
      <c r="O169" s="261"/>
    </row>
    <row r="170" spans="1:15" ht="13.95" customHeight="1" x14ac:dyDescent="0.25">
      <c r="A170" s="165"/>
      <c r="B170" s="259"/>
      <c r="C170" s="306"/>
      <c r="D170" s="344" t="s">
        <v>332</v>
      </c>
      <c r="E170" s="604">
        <f>VLOOKUP($D170,Data!$C$2:$H$384,6,FALSE)</f>
        <v>0</v>
      </c>
      <c r="F170" s="306"/>
      <c r="G170" s="344" t="s">
        <v>332</v>
      </c>
      <c r="H170" s="603" t="e">
        <f t="shared" ca="1" si="5"/>
        <v>#REF!</v>
      </c>
      <c r="I170" s="454" t="e">
        <f t="shared" ca="1" si="6"/>
        <v>#REF!</v>
      </c>
      <c r="J170" s="454" t="e">
        <f t="shared" ca="1" si="7"/>
        <v>#REF!</v>
      </c>
      <c r="K170" s="454" t="e">
        <f t="shared" ca="1" si="8"/>
        <v>#REF!</v>
      </c>
      <c r="L170" s="454" t="e">
        <f t="shared" ca="1" si="9"/>
        <v>#REF!</v>
      </c>
      <c r="M170" s="256"/>
      <c r="N170" s="260"/>
      <c r="O170" s="261"/>
    </row>
    <row r="171" spans="1:15" ht="13.95" customHeight="1" x14ac:dyDescent="0.25">
      <c r="A171" s="165"/>
      <c r="B171" s="259"/>
      <c r="C171" s="306"/>
      <c r="D171" s="344" t="s">
        <v>333</v>
      </c>
      <c r="E171" s="604">
        <f>VLOOKUP($D171,Data!$C$2:$H$384,6,FALSE)</f>
        <v>0</v>
      </c>
      <c r="F171" s="306"/>
      <c r="G171" s="344" t="s">
        <v>333</v>
      </c>
      <c r="H171" s="603" t="e">
        <f t="shared" ca="1" si="5"/>
        <v>#REF!</v>
      </c>
      <c r="I171" s="454" t="e">
        <f t="shared" ca="1" si="6"/>
        <v>#REF!</v>
      </c>
      <c r="J171" s="454" t="e">
        <f t="shared" ca="1" si="7"/>
        <v>#REF!</v>
      </c>
      <c r="K171" s="454" t="e">
        <f t="shared" ca="1" si="8"/>
        <v>#REF!</v>
      </c>
      <c r="L171" s="454" t="e">
        <f t="shared" ca="1" si="9"/>
        <v>#REF!</v>
      </c>
      <c r="M171" s="256"/>
      <c r="N171" s="260"/>
      <c r="O171" s="261"/>
    </row>
    <row r="172" spans="1:15" ht="13.95" customHeight="1" x14ac:dyDescent="0.25">
      <c r="A172" s="165"/>
      <c r="B172" s="259"/>
      <c r="C172" s="306"/>
      <c r="D172" s="344" t="s">
        <v>975</v>
      </c>
      <c r="E172" s="604">
        <f>VLOOKUP($D172,Data!$C$2:$H$384,6,FALSE)</f>
        <v>0</v>
      </c>
      <c r="F172" s="306"/>
      <c r="G172" s="344" t="s">
        <v>975</v>
      </c>
      <c r="H172" s="603" t="e">
        <f t="shared" ca="1" si="5"/>
        <v>#REF!</v>
      </c>
      <c r="I172" s="454" t="e">
        <f t="shared" ca="1" si="6"/>
        <v>#REF!</v>
      </c>
      <c r="J172" s="454" t="e">
        <f t="shared" ca="1" si="7"/>
        <v>#REF!</v>
      </c>
      <c r="K172" s="454" t="e">
        <f t="shared" ca="1" si="8"/>
        <v>#REF!</v>
      </c>
      <c r="L172" s="454" t="e">
        <f t="shared" ca="1" si="9"/>
        <v>#REF!</v>
      </c>
      <c r="M172" s="256"/>
      <c r="N172" s="260"/>
      <c r="O172" s="261"/>
    </row>
    <row r="173" spans="1:15" ht="13.95" customHeight="1" x14ac:dyDescent="0.25">
      <c r="A173" s="165"/>
      <c r="B173" s="259"/>
      <c r="C173" s="306"/>
      <c r="D173" s="344" t="s">
        <v>976</v>
      </c>
      <c r="E173" s="604">
        <f>VLOOKUP($D173,Data!$C$2:$H$384,6,FALSE)</f>
        <v>0</v>
      </c>
      <c r="F173" s="306"/>
      <c r="G173" s="344" t="s">
        <v>976</v>
      </c>
      <c r="H173" s="603" t="e">
        <f t="shared" ca="1" si="5"/>
        <v>#REF!</v>
      </c>
      <c r="I173" s="454" t="e">
        <f t="shared" ca="1" si="6"/>
        <v>#REF!</v>
      </c>
      <c r="J173" s="454" t="e">
        <f t="shared" ca="1" si="7"/>
        <v>#REF!</v>
      </c>
      <c r="K173" s="454" t="e">
        <f t="shared" ca="1" si="8"/>
        <v>#REF!</v>
      </c>
      <c r="L173" s="454" t="e">
        <f t="shared" ca="1" si="9"/>
        <v>#REF!</v>
      </c>
      <c r="M173" s="256"/>
      <c r="N173" s="260"/>
      <c r="O173" s="261"/>
    </row>
    <row r="174" spans="1:15" ht="13.95" customHeight="1" x14ac:dyDescent="0.25">
      <c r="A174" s="165"/>
      <c r="B174" s="259"/>
      <c r="C174" s="306"/>
      <c r="D174" s="344" t="s">
        <v>977</v>
      </c>
      <c r="E174" s="604">
        <f>VLOOKUP($D174,Data!$C$2:$H$384,6,FALSE)</f>
        <v>0</v>
      </c>
      <c r="F174" s="306"/>
      <c r="G174" s="344" t="s">
        <v>977</v>
      </c>
      <c r="H174" s="603" t="e">
        <f t="shared" ca="1" si="5"/>
        <v>#REF!</v>
      </c>
      <c r="I174" s="454" t="e">
        <f t="shared" ca="1" si="6"/>
        <v>#REF!</v>
      </c>
      <c r="J174" s="454" t="e">
        <f t="shared" ca="1" si="7"/>
        <v>#REF!</v>
      </c>
      <c r="K174" s="454" t="e">
        <f t="shared" ca="1" si="8"/>
        <v>#REF!</v>
      </c>
      <c r="L174" s="454" t="e">
        <f t="shared" ca="1" si="9"/>
        <v>#REF!</v>
      </c>
      <c r="M174" s="256"/>
      <c r="N174" s="260"/>
      <c r="O174" s="261"/>
    </row>
    <row r="175" spans="1:15" ht="13.95" customHeight="1" x14ac:dyDescent="0.25">
      <c r="A175" s="165"/>
      <c r="B175" s="259"/>
      <c r="C175" s="306"/>
      <c r="D175" s="344" t="s">
        <v>978</v>
      </c>
      <c r="E175" s="604">
        <f>VLOOKUP($D175,Data!$C$2:$H$384,6,FALSE)</f>
        <v>0</v>
      </c>
      <c r="F175" s="306"/>
      <c r="G175" s="344" t="s">
        <v>978</v>
      </c>
      <c r="H175" s="603" t="e">
        <f t="shared" ca="1" si="5"/>
        <v>#REF!</v>
      </c>
      <c r="I175" s="454" t="e">
        <f t="shared" ca="1" si="6"/>
        <v>#REF!</v>
      </c>
      <c r="J175" s="454" t="e">
        <f t="shared" ca="1" si="7"/>
        <v>#REF!</v>
      </c>
      <c r="K175" s="454" t="e">
        <f t="shared" ca="1" si="8"/>
        <v>#REF!</v>
      </c>
      <c r="L175" s="454" t="e">
        <f t="shared" ca="1" si="9"/>
        <v>#REF!</v>
      </c>
      <c r="M175" s="256"/>
      <c r="N175" s="260"/>
      <c r="O175" s="261"/>
    </row>
    <row r="176" spans="1:15" ht="13.95" customHeight="1" x14ac:dyDescent="0.25">
      <c r="A176" s="165"/>
      <c r="B176" s="259"/>
      <c r="C176" s="306"/>
      <c r="D176" s="344" t="s">
        <v>979</v>
      </c>
      <c r="E176" s="604">
        <f>VLOOKUP($D176,Data!$C$2:$H$384,6,FALSE)</f>
        <v>0</v>
      </c>
      <c r="F176" s="306"/>
      <c r="G176" s="344" t="s">
        <v>979</v>
      </c>
      <c r="H176" s="603" t="e">
        <f t="shared" ca="1" si="5"/>
        <v>#REF!</v>
      </c>
      <c r="I176" s="454" t="e">
        <f t="shared" ca="1" si="6"/>
        <v>#REF!</v>
      </c>
      <c r="J176" s="454" t="e">
        <f t="shared" ca="1" si="7"/>
        <v>#REF!</v>
      </c>
      <c r="K176" s="454" t="e">
        <f t="shared" ca="1" si="8"/>
        <v>#REF!</v>
      </c>
      <c r="L176" s="454" t="e">
        <f t="shared" ca="1" si="9"/>
        <v>#REF!</v>
      </c>
      <c r="M176" s="256"/>
      <c r="N176" s="260"/>
      <c r="O176" s="261"/>
    </row>
    <row r="177" spans="1:15" ht="13.95" customHeight="1" x14ac:dyDescent="0.25">
      <c r="A177" s="165"/>
      <c r="B177" s="259"/>
      <c r="C177" s="306"/>
      <c r="D177" s="344" t="s">
        <v>980</v>
      </c>
      <c r="E177" s="604">
        <f>VLOOKUP($D177,Data!$C$2:$H$384,6,FALSE)</f>
        <v>0</v>
      </c>
      <c r="F177" s="306"/>
      <c r="G177" s="344" t="s">
        <v>980</v>
      </c>
      <c r="H177" s="603" t="e">
        <f t="shared" ca="1" si="5"/>
        <v>#REF!</v>
      </c>
      <c r="I177" s="454" t="e">
        <f t="shared" ca="1" si="6"/>
        <v>#REF!</v>
      </c>
      <c r="J177" s="454" t="e">
        <f t="shared" ca="1" si="7"/>
        <v>#REF!</v>
      </c>
      <c r="K177" s="454" t="e">
        <f t="shared" ca="1" si="8"/>
        <v>#REF!</v>
      </c>
      <c r="L177" s="454" t="e">
        <f t="shared" ca="1" si="9"/>
        <v>#REF!</v>
      </c>
      <c r="M177" s="256"/>
      <c r="N177" s="260"/>
      <c r="O177" s="261"/>
    </row>
    <row r="178" spans="1:15" ht="13.95" customHeight="1" x14ac:dyDescent="0.25">
      <c r="A178" s="165"/>
      <c r="B178" s="259"/>
      <c r="C178" s="306"/>
      <c r="D178" s="344" t="s">
        <v>981</v>
      </c>
      <c r="E178" s="604">
        <f>VLOOKUP($D178,Data!$C$2:$H$384,6,FALSE)</f>
        <v>0</v>
      </c>
      <c r="F178" s="306"/>
      <c r="G178" s="344" t="s">
        <v>981</v>
      </c>
      <c r="H178" s="603" t="e">
        <f t="shared" ca="1" si="5"/>
        <v>#REF!</v>
      </c>
      <c r="I178" s="454" t="e">
        <f t="shared" ca="1" si="6"/>
        <v>#REF!</v>
      </c>
      <c r="J178" s="454" t="e">
        <f t="shared" ca="1" si="7"/>
        <v>#REF!</v>
      </c>
      <c r="K178" s="454" t="e">
        <f t="shared" ca="1" si="8"/>
        <v>#REF!</v>
      </c>
      <c r="L178" s="454" t="e">
        <f t="shared" ca="1" si="9"/>
        <v>#REF!</v>
      </c>
      <c r="M178" s="256"/>
      <c r="N178" s="260"/>
      <c r="O178" s="261"/>
    </row>
    <row r="179" spans="1:15" ht="13.95" customHeight="1" x14ac:dyDescent="0.25">
      <c r="A179" s="165"/>
      <c r="B179" s="259"/>
      <c r="C179" s="306"/>
      <c r="D179" s="344" t="s">
        <v>84</v>
      </c>
      <c r="E179" s="604">
        <f>VLOOKUP($D179,Data!$C$2:$H$384,6,FALSE)</f>
        <v>0</v>
      </c>
      <c r="F179" s="306"/>
      <c r="G179" s="344" t="s">
        <v>84</v>
      </c>
      <c r="H179" s="603" t="e">
        <f t="shared" ca="1" si="5"/>
        <v>#REF!</v>
      </c>
      <c r="I179" s="454" t="e">
        <f t="shared" ca="1" si="6"/>
        <v>#REF!</v>
      </c>
      <c r="J179" s="454" t="e">
        <f t="shared" ca="1" si="7"/>
        <v>#REF!</v>
      </c>
      <c r="K179" s="454" t="e">
        <f t="shared" ca="1" si="8"/>
        <v>#REF!</v>
      </c>
      <c r="L179" s="454" t="e">
        <f t="shared" ca="1" si="9"/>
        <v>#REF!</v>
      </c>
      <c r="M179" s="256"/>
      <c r="N179" s="260"/>
      <c r="O179" s="261"/>
    </row>
    <row r="180" spans="1:15" ht="13.95" customHeight="1" x14ac:dyDescent="0.25">
      <c r="A180" s="165"/>
      <c r="B180" s="259"/>
      <c r="C180" s="306"/>
      <c r="D180" s="344" t="s">
        <v>86</v>
      </c>
      <c r="E180" s="604">
        <f>VLOOKUP($D180,Data!$C$2:$H$384,6,FALSE)</f>
        <v>0</v>
      </c>
      <c r="F180" s="306"/>
      <c r="G180" s="344" t="s">
        <v>86</v>
      </c>
      <c r="H180" s="603" t="e">
        <f t="shared" ca="1" si="5"/>
        <v>#REF!</v>
      </c>
      <c r="I180" s="454" t="e">
        <f t="shared" ca="1" si="6"/>
        <v>#REF!</v>
      </c>
      <c r="J180" s="454" t="e">
        <f t="shared" ca="1" si="7"/>
        <v>#REF!</v>
      </c>
      <c r="K180" s="454" t="e">
        <f t="shared" ca="1" si="8"/>
        <v>#REF!</v>
      </c>
      <c r="L180" s="454" t="e">
        <f t="shared" ca="1" si="9"/>
        <v>#REF!</v>
      </c>
      <c r="M180" s="256"/>
      <c r="N180" s="260"/>
      <c r="O180" s="261"/>
    </row>
    <row r="181" spans="1:15" ht="13.95" customHeight="1" x14ac:dyDescent="0.25">
      <c r="A181" s="165"/>
      <c r="B181" s="259"/>
      <c r="C181" s="306"/>
      <c r="D181" s="344" t="s">
        <v>87</v>
      </c>
      <c r="E181" s="604">
        <f>VLOOKUP($D181,Data!$C$2:$H$384,6,FALSE)</f>
        <v>0</v>
      </c>
      <c r="F181" s="306"/>
      <c r="G181" s="344" t="s">
        <v>87</v>
      </c>
      <c r="H181" s="603" t="e">
        <f t="shared" ca="1" si="5"/>
        <v>#REF!</v>
      </c>
      <c r="I181" s="454" t="e">
        <f t="shared" ca="1" si="6"/>
        <v>#REF!</v>
      </c>
      <c r="J181" s="454" t="e">
        <f t="shared" ca="1" si="7"/>
        <v>#REF!</v>
      </c>
      <c r="K181" s="454" t="e">
        <f t="shared" ca="1" si="8"/>
        <v>#REF!</v>
      </c>
      <c r="L181" s="454" t="e">
        <f t="shared" ca="1" si="9"/>
        <v>#REF!</v>
      </c>
      <c r="M181" s="256"/>
      <c r="N181" s="260"/>
      <c r="O181" s="261"/>
    </row>
    <row r="182" spans="1:15" ht="13.95" customHeight="1" x14ac:dyDescent="0.25">
      <c r="A182" s="165"/>
      <c r="B182" s="259"/>
      <c r="C182" s="306"/>
      <c r="D182" s="344" t="s">
        <v>89</v>
      </c>
      <c r="E182" s="604">
        <f>VLOOKUP($D182,Data!$C$2:$H$384,6,FALSE)</f>
        <v>0</v>
      </c>
      <c r="F182" s="306"/>
      <c r="G182" s="344" t="s">
        <v>89</v>
      </c>
      <c r="H182" s="603" t="e">
        <f t="shared" ca="1" si="5"/>
        <v>#REF!</v>
      </c>
      <c r="I182" s="454" t="e">
        <f t="shared" ca="1" si="6"/>
        <v>#REF!</v>
      </c>
      <c r="J182" s="454" t="e">
        <f t="shared" ca="1" si="7"/>
        <v>#REF!</v>
      </c>
      <c r="K182" s="454" t="e">
        <f t="shared" ca="1" si="8"/>
        <v>#REF!</v>
      </c>
      <c r="L182" s="454" t="e">
        <f t="shared" ca="1" si="9"/>
        <v>#REF!</v>
      </c>
      <c r="M182" s="256"/>
      <c r="N182" s="260"/>
      <c r="O182" s="261"/>
    </row>
    <row r="183" spans="1:15" ht="13.95" customHeight="1" x14ac:dyDescent="0.25">
      <c r="A183" s="165"/>
      <c r="B183" s="259"/>
      <c r="C183" s="306"/>
      <c r="D183" s="344" t="s">
        <v>91</v>
      </c>
      <c r="E183" s="604">
        <f>VLOOKUP($D183,Data!$C$2:$H$384,6,FALSE)</f>
        <v>0</v>
      </c>
      <c r="F183" s="306"/>
      <c r="G183" s="344" t="s">
        <v>91</v>
      </c>
      <c r="H183" s="603" t="e">
        <f t="shared" ca="1" si="5"/>
        <v>#REF!</v>
      </c>
      <c r="I183" s="454" t="e">
        <f t="shared" ca="1" si="6"/>
        <v>#REF!</v>
      </c>
      <c r="J183" s="454" t="e">
        <f t="shared" ca="1" si="7"/>
        <v>#REF!</v>
      </c>
      <c r="K183" s="454" t="e">
        <f t="shared" ca="1" si="8"/>
        <v>#REF!</v>
      </c>
      <c r="L183" s="454" t="e">
        <f t="shared" ca="1" si="9"/>
        <v>#REF!</v>
      </c>
      <c r="M183" s="256"/>
      <c r="N183" s="260"/>
      <c r="O183" s="261"/>
    </row>
    <row r="184" spans="1:15" ht="13.95" customHeight="1" x14ac:dyDescent="0.25">
      <c r="A184" s="165"/>
      <c r="B184" s="259"/>
      <c r="C184" s="306"/>
      <c r="D184" s="344" t="s">
        <v>93</v>
      </c>
      <c r="E184" s="604">
        <f>VLOOKUP($D184,Data!$C$2:$H$384,6,FALSE)</f>
        <v>0</v>
      </c>
      <c r="F184" s="306"/>
      <c r="G184" s="344" t="s">
        <v>93</v>
      </c>
      <c r="H184" s="603" t="e">
        <f t="shared" ca="1" si="5"/>
        <v>#REF!</v>
      </c>
      <c r="I184" s="454" t="e">
        <f t="shared" ca="1" si="6"/>
        <v>#REF!</v>
      </c>
      <c r="J184" s="454" t="e">
        <f t="shared" ca="1" si="7"/>
        <v>#REF!</v>
      </c>
      <c r="K184" s="454" t="e">
        <f t="shared" ca="1" si="8"/>
        <v>#REF!</v>
      </c>
      <c r="L184" s="454" t="e">
        <f t="shared" ca="1" si="9"/>
        <v>#REF!</v>
      </c>
      <c r="M184" s="256"/>
      <c r="N184" s="260"/>
      <c r="O184" s="261"/>
    </row>
    <row r="185" spans="1:15" ht="13.95" customHeight="1" x14ac:dyDescent="0.25">
      <c r="A185" s="165"/>
      <c r="B185" s="259"/>
      <c r="C185" s="306"/>
      <c r="D185" s="344" t="s">
        <v>906</v>
      </c>
      <c r="E185" s="604">
        <f>VLOOKUP($D185,Data!$C$2:$H$384,6,FALSE)</f>
        <v>0</v>
      </c>
      <c r="F185" s="306"/>
      <c r="G185" s="344" t="s">
        <v>906</v>
      </c>
      <c r="H185" s="603" t="e">
        <f t="shared" ca="1" si="5"/>
        <v>#REF!</v>
      </c>
      <c r="I185" s="454" t="e">
        <f t="shared" ca="1" si="6"/>
        <v>#REF!</v>
      </c>
      <c r="J185" s="454" t="e">
        <f t="shared" ca="1" si="7"/>
        <v>#REF!</v>
      </c>
      <c r="K185" s="454" t="e">
        <f t="shared" ca="1" si="8"/>
        <v>#REF!</v>
      </c>
      <c r="L185" s="454" t="e">
        <f t="shared" ca="1" si="9"/>
        <v>#REF!</v>
      </c>
      <c r="M185" s="256"/>
      <c r="N185" s="260"/>
      <c r="O185" s="261"/>
    </row>
    <row r="186" spans="1:15" ht="13.95" customHeight="1" x14ac:dyDescent="0.25">
      <c r="A186" s="165"/>
      <c r="B186" s="259"/>
      <c r="C186" s="306"/>
      <c r="D186" s="344" t="s">
        <v>907</v>
      </c>
      <c r="E186" s="604">
        <f>VLOOKUP($D186,Data!$C$2:$H$384,6,FALSE)</f>
        <v>0</v>
      </c>
      <c r="F186" s="306"/>
      <c r="G186" s="344" t="s">
        <v>907</v>
      </c>
      <c r="H186" s="603" t="e">
        <f t="shared" ca="1" si="5"/>
        <v>#REF!</v>
      </c>
      <c r="I186" s="454" t="e">
        <f t="shared" ca="1" si="6"/>
        <v>#REF!</v>
      </c>
      <c r="J186" s="454" t="e">
        <f t="shared" ca="1" si="7"/>
        <v>#REF!</v>
      </c>
      <c r="K186" s="454" t="e">
        <f t="shared" ca="1" si="8"/>
        <v>#REF!</v>
      </c>
      <c r="L186" s="454" t="e">
        <f t="shared" ca="1" si="9"/>
        <v>#REF!</v>
      </c>
      <c r="M186" s="256"/>
      <c r="N186" s="260"/>
      <c r="O186" s="261"/>
    </row>
    <row r="187" spans="1:15" ht="13.95" customHeight="1" x14ac:dyDescent="0.25">
      <c r="A187" s="165"/>
      <c r="B187" s="259"/>
      <c r="C187" s="306"/>
      <c r="D187" s="344" t="s">
        <v>95</v>
      </c>
      <c r="E187" s="604">
        <f>VLOOKUP($D187,Data!$C$2:$H$384,6,FALSE)</f>
        <v>0</v>
      </c>
      <c r="F187" s="306"/>
      <c r="G187" s="344" t="s">
        <v>95</v>
      </c>
      <c r="H187" s="603" t="e">
        <f t="shared" ca="1" si="5"/>
        <v>#REF!</v>
      </c>
      <c r="I187" s="454" t="e">
        <f t="shared" ca="1" si="6"/>
        <v>#REF!</v>
      </c>
      <c r="J187" s="454" t="e">
        <f t="shared" ca="1" si="7"/>
        <v>#REF!</v>
      </c>
      <c r="K187" s="454" t="e">
        <f t="shared" ca="1" si="8"/>
        <v>#REF!</v>
      </c>
      <c r="L187" s="454" t="e">
        <f t="shared" ca="1" si="9"/>
        <v>#REF!</v>
      </c>
      <c r="M187" s="256"/>
      <c r="N187" s="260"/>
      <c r="O187" s="261"/>
    </row>
    <row r="188" spans="1:15" ht="13.95" customHeight="1" x14ac:dyDescent="0.25">
      <c r="A188" s="165"/>
      <c r="B188" s="259"/>
      <c r="C188" s="306"/>
      <c r="D188" s="344" t="s">
        <v>96</v>
      </c>
      <c r="E188" s="604">
        <f>VLOOKUP($D188,Data!$C$2:$H$384,6,FALSE)</f>
        <v>0</v>
      </c>
      <c r="F188" s="306"/>
      <c r="G188" s="344" t="s">
        <v>96</v>
      </c>
      <c r="H188" s="603" t="e">
        <f t="shared" ca="1" si="5"/>
        <v>#REF!</v>
      </c>
      <c r="I188" s="454" t="e">
        <f t="shared" ca="1" si="6"/>
        <v>#REF!</v>
      </c>
      <c r="J188" s="454" t="e">
        <f t="shared" ca="1" si="7"/>
        <v>#REF!</v>
      </c>
      <c r="K188" s="454" t="e">
        <f t="shared" ca="1" si="8"/>
        <v>#REF!</v>
      </c>
      <c r="L188" s="454" t="e">
        <f t="shared" ca="1" si="9"/>
        <v>#REF!</v>
      </c>
      <c r="M188" s="256"/>
      <c r="N188" s="260"/>
      <c r="O188" s="261"/>
    </row>
    <row r="189" spans="1:15" ht="13.95" customHeight="1" x14ac:dyDescent="0.25">
      <c r="A189" s="165"/>
      <c r="B189" s="259"/>
      <c r="C189" s="306"/>
      <c r="D189" s="344" t="s">
        <v>97</v>
      </c>
      <c r="E189" s="604">
        <f>VLOOKUP($D189,Data!$C$2:$H$384,6,FALSE)</f>
        <v>0</v>
      </c>
      <c r="F189" s="306"/>
      <c r="G189" s="344" t="s">
        <v>97</v>
      </c>
      <c r="H189" s="603" t="e">
        <f t="shared" ca="1" si="5"/>
        <v>#REF!</v>
      </c>
      <c r="I189" s="454" t="e">
        <f t="shared" ca="1" si="6"/>
        <v>#REF!</v>
      </c>
      <c r="J189" s="454" t="e">
        <f t="shared" ca="1" si="7"/>
        <v>#REF!</v>
      </c>
      <c r="K189" s="454" t="e">
        <f t="shared" ca="1" si="8"/>
        <v>#REF!</v>
      </c>
      <c r="L189" s="454" t="e">
        <f t="shared" ca="1" si="9"/>
        <v>#REF!</v>
      </c>
      <c r="M189" s="256"/>
      <c r="N189" s="260"/>
      <c r="O189" s="261"/>
    </row>
    <row r="190" spans="1:15" ht="13.95" customHeight="1" x14ac:dyDescent="0.25">
      <c r="A190" s="165"/>
      <c r="B190" s="259"/>
      <c r="C190" s="306"/>
      <c r="D190" s="344" t="s">
        <v>98</v>
      </c>
      <c r="E190" s="604">
        <f>VLOOKUP($D190,Data!$C$2:$H$384,6,FALSE)</f>
        <v>0</v>
      </c>
      <c r="F190" s="306"/>
      <c r="G190" s="344" t="s">
        <v>98</v>
      </c>
      <c r="H190" s="603" t="e">
        <f t="shared" ca="1" si="5"/>
        <v>#REF!</v>
      </c>
      <c r="I190" s="454" t="e">
        <f t="shared" ca="1" si="6"/>
        <v>#REF!</v>
      </c>
      <c r="J190" s="454" t="e">
        <f t="shared" ca="1" si="7"/>
        <v>#REF!</v>
      </c>
      <c r="K190" s="454" t="e">
        <f t="shared" ca="1" si="8"/>
        <v>#REF!</v>
      </c>
      <c r="L190" s="454" t="e">
        <f t="shared" ca="1" si="9"/>
        <v>#REF!</v>
      </c>
      <c r="M190" s="256"/>
      <c r="N190" s="260"/>
      <c r="O190" s="261"/>
    </row>
    <row r="191" spans="1:15" ht="13.95" customHeight="1" x14ac:dyDescent="0.25">
      <c r="A191" s="165"/>
      <c r="B191" s="259"/>
      <c r="C191" s="306"/>
      <c r="D191" s="344" t="s">
        <v>99</v>
      </c>
      <c r="E191" s="604">
        <f>VLOOKUP($D191,Data!$C$2:$H$384,6,FALSE)</f>
        <v>0</v>
      </c>
      <c r="F191" s="306"/>
      <c r="G191" s="344" t="s">
        <v>99</v>
      </c>
      <c r="H191" s="603" t="e">
        <f t="shared" ca="1" si="5"/>
        <v>#REF!</v>
      </c>
      <c r="I191" s="454" t="e">
        <f t="shared" ca="1" si="6"/>
        <v>#REF!</v>
      </c>
      <c r="J191" s="454" t="e">
        <f t="shared" ca="1" si="7"/>
        <v>#REF!</v>
      </c>
      <c r="K191" s="454" t="e">
        <f t="shared" ca="1" si="8"/>
        <v>#REF!</v>
      </c>
      <c r="L191" s="454" t="e">
        <f t="shared" ca="1" si="9"/>
        <v>#REF!</v>
      </c>
      <c r="M191" s="256"/>
      <c r="N191" s="260"/>
      <c r="O191" s="261"/>
    </row>
    <row r="192" spans="1:15" ht="13.95" customHeight="1" x14ac:dyDescent="0.25">
      <c r="A192" s="165"/>
      <c r="B192" s="259"/>
      <c r="C192" s="306"/>
      <c r="D192" s="344" t="s">
        <v>100</v>
      </c>
      <c r="E192" s="604">
        <f>VLOOKUP($D192,Data!$C$2:$H$384,6,FALSE)</f>
        <v>0</v>
      </c>
      <c r="F192" s="306"/>
      <c r="G192" s="344" t="s">
        <v>100</v>
      </c>
      <c r="H192" s="603" t="e">
        <f t="shared" ca="1" si="5"/>
        <v>#REF!</v>
      </c>
      <c r="I192" s="454" t="e">
        <f t="shared" ca="1" si="6"/>
        <v>#REF!</v>
      </c>
      <c r="J192" s="454" t="e">
        <f t="shared" ca="1" si="7"/>
        <v>#REF!</v>
      </c>
      <c r="K192" s="454" t="e">
        <f t="shared" ca="1" si="8"/>
        <v>#REF!</v>
      </c>
      <c r="L192" s="454" t="e">
        <f t="shared" ca="1" si="9"/>
        <v>#REF!</v>
      </c>
      <c r="M192" s="256"/>
      <c r="N192" s="260"/>
      <c r="O192" s="261"/>
    </row>
    <row r="193" spans="1:15" ht="13.95" customHeight="1" x14ac:dyDescent="0.25">
      <c r="A193" s="165"/>
      <c r="B193" s="259"/>
      <c r="C193" s="306"/>
      <c r="D193" s="344" t="s">
        <v>909</v>
      </c>
      <c r="E193" s="604">
        <f>VLOOKUP($D193,Data!$C$2:$H$384,6,FALSE)</f>
        <v>0</v>
      </c>
      <c r="F193" s="306"/>
      <c r="G193" s="344" t="s">
        <v>909</v>
      </c>
      <c r="H193" s="603" t="e">
        <f t="shared" ca="1" si="5"/>
        <v>#REF!</v>
      </c>
      <c r="I193" s="454" t="e">
        <f t="shared" ca="1" si="6"/>
        <v>#REF!</v>
      </c>
      <c r="J193" s="454" t="e">
        <f t="shared" ca="1" si="7"/>
        <v>#REF!</v>
      </c>
      <c r="K193" s="454" t="e">
        <f t="shared" ca="1" si="8"/>
        <v>#REF!</v>
      </c>
      <c r="L193" s="454" t="e">
        <f t="shared" ca="1" si="9"/>
        <v>#REF!</v>
      </c>
      <c r="M193" s="256"/>
      <c r="N193" s="260"/>
      <c r="O193" s="261"/>
    </row>
    <row r="194" spans="1:15" ht="13.95" customHeight="1" x14ac:dyDescent="0.25">
      <c r="A194" s="165"/>
      <c r="B194" s="259"/>
      <c r="C194" s="306"/>
      <c r="D194" s="344" t="s">
        <v>910</v>
      </c>
      <c r="E194" s="604">
        <f>VLOOKUP($D194,Data!$C$2:$H$384,6,FALSE)</f>
        <v>0</v>
      </c>
      <c r="F194" s="306"/>
      <c r="G194" s="344" t="s">
        <v>910</v>
      </c>
      <c r="H194" s="603" t="e">
        <f t="shared" ca="1" si="5"/>
        <v>#REF!</v>
      </c>
      <c r="I194" s="454" t="e">
        <f t="shared" ca="1" si="6"/>
        <v>#REF!</v>
      </c>
      <c r="J194" s="454" t="e">
        <f t="shared" ca="1" si="7"/>
        <v>#REF!</v>
      </c>
      <c r="K194" s="454" t="e">
        <f t="shared" ca="1" si="8"/>
        <v>#REF!</v>
      </c>
      <c r="L194" s="454" t="e">
        <f t="shared" ca="1" si="9"/>
        <v>#REF!</v>
      </c>
      <c r="M194" s="256"/>
      <c r="N194" s="260"/>
      <c r="O194" s="261"/>
    </row>
    <row r="195" spans="1:15" ht="13.95" customHeight="1" x14ac:dyDescent="0.25">
      <c r="A195" s="165"/>
      <c r="B195" s="259"/>
      <c r="C195" s="306"/>
      <c r="D195" s="344" t="s">
        <v>103</v>
      </c>
      <c r="E195" s="604">
        <f>VLOOKUP($D195,Data!$C$2:$H$384,6,FALSE)</f>
        <v>0</v>
      </c>
      <c r="F195" s="306"/>
      <c r="G195" s="344" t="s">
        <v>103</v>
      </c>
      <c r="H195" s="603" t="e">
        <f t="shared" ca="1" si="5"/>
        <v>#REF!</v>
      </c>
      <c r="I195" s="454" t="e">
        <f t="shared" ca="1" si="6"/>
        <v>#REF!</v>
      </c>
      <c r="J195" s="454" t="e">
        <f t="shared" ca="1" si="7"/>
        <v>#REF!</v>
      </c>
      <c r="K195" s="454" t="e">
        <f t="shared" ca="1" si="8"/>
        <v>#REF!</v>
      </c>
      <c r="L195" s="454" t="e">
        <f t="shared" ca="1" si="9"/>
        <v>#REF!</v>
      </c>
      <c r="M195" s="256"/>
      <c r="N195" s="260"/>
      <c r="O195" s="261"/>
    </row>
    <row r="196" spans="1:15" ht="13.95" customHeight="1" x14ac:dyDescent="0.25">
      <c r="A196" s="165"/>
      <c r="B196" s="259"/>
      <c r="C196" s="306"/>
      <c r="D196" s="344" t="s">
        <v>105</v>
      </c>
      <c r="E196" s="604">
        <f>VLOOKUP($D196,Data!$C$2:$H$384,6,FALSE)</f>
        <v>0</v>
      </c>
      <c r="F196" s="306"/>
      <c r="G196" s="344" t="s">
        <v>105</v>
      </c>
      <c r="H196" s="603" t="e">
        <f t="shared" ca="1" si="5"/>
        <v>#REF!</v>
      </c>
      <c r="I196" s="454" t="e">
        <f t="shared" ca="1" si="6"/>
        <v>#REF!</v>
      </c>
      <c r="J196" s="454" t="e">
        <f t="shared" ca="1" si="7"/>
        <v>#REF!</v>
      </c>
      <c r="K196" s="454" t="e">
        <f t="shared" ca="1" si="8"/>
        <v>#REF!</v>
      </c>
      <c r="L196" s="454" t="e">
        <f t="shared" ca="1" si="9"/>
        <v>#REF!</v>
      </c>
      <c r="M196" s="256"/>
      <c r="N196" s="260"/>
      <c r="O196" s="261"/>
    </row>
    <row r="197" spans="1:15" ht="13.95" customHeight="1" x14ac:dyDescent="0.25">
      <c r="A197" s="165"/>
      <c r="B197" s="259"/>
      <c r="C197" s="306"/>
      <c r="D197" s="344" t="s">
        <v>107</v>
      </c>
      <c r="E197" s="604">
        <f>VLOOKUP($D197,Data!$C$2:$H$384,6,FALSE)</f>
        <v>0</v>
      </c>
      <c r="F197" s="306"/>
      <c r="G197" s="344" t="s">
        <v>107</v>
      </c>
      <c r="H197" s="603" t="e">
        <f t="shared" ca="1" si="5"/>
        <v>#REF!</v>
      </c>
      <c r="I197" s="454" t="e">
        <f t="shared" ca="1" si="6"/>
        <v>#REF!</v>
      </c>
      <c r="J197" s="454" t="e">
        <f t="shared" ca="1" si="7"/>
        <v>#REF!</v>
      </c>
      <c r="K197" s="454" t="e">
        <f t="shared" ca="1" si="8"/>
        <v>#REF!</v>
      </c>
      <c r="L197" s="454" t="e">
        <f t="shared" ca="1" si="9"/>
        <v>#REF!</v>
      </c>
      <c r="M197" s="256"/>
      <c r="N197" s="260"/>
      <c r="O197" s="261"/>
    </row>
    <row r="198" spans="1:15" ht="13.95" customHeight="1" x14ac:dyDescent="0.25">
      <c r="A198" s="165"/>
      <c r="B198" s="259"/>
      <c r="C198" s="306"/>
      <c r="D198" s="344" t="s">
        <v>109</v>
      </c>
      <c r="E198" s="604">
        <f>VLOOKUP($D198,Data!$C$2:$H$384,6,FALSE)</f>
        <v>0</v>
      </c>
      <c r="F198" s="306"/>
      <c r="G198" s="344" t="s">
        <v>109</v>
      </c>
      <c r="H198" s="603" t="e">
        <f t="shared" ca="1" si="5"/>
        <v>#REF!</v>
      </c>
      <c r="I198" s="454" t="e">
        <f t="shared" ca="1" si="6"/>
        <v>#REF!</v>
      </c>
      <c r="J198" s="454" t="e">
        <f t="shared" ca="1" si="7"/>
        <v>#REF!</v>
      </c>
      <c r="K198" s="454" t="e">
        <f t="shared" ca="1" si="8"/>
        <v>#REF!</v>
      </c>
      <c r="L198" s="454" t="e">
        <f t="shared" ca="1" si="9"/>
        <v>#REF!</v>
      </c>
      <c r="M198" s="256"/>
      <c r="N198" s="260"/>
      <c r="O198" s="261"/>
    </row>
    <row r="199" spans="1:15" ht="13.95" customHeight="1" x14ac:dyDescent="0.25">
      <c r="A199" s="165"/>
      <c r="B199" s="259"/>
      <c r="C199" s="306"/>
      <c r="D199" s="344" t="s">
        <v>111</v>
      </c>
      <c r="E199" s="604">
        <f>VLOOKUP($D199,Data!$C$2:$H$384,6,FALSE)</f>
        <v>0</v>
      </c>
      <c r="F199" s="306"/>
      <c r="G199" s="344" t="s">
        <v>111</v>
      </c>
      <c r="H199" s="603" t="e">
        <f t="shared" ca="1" si="5"/>
        <v>#REF!</v>
      </c>
      <c r="I199" s="454" t="e">
        <f t="shared" ca="1" si="6"/>
        <v>#REF!</v>
      </c>
      <c r="J199" s="454" t="e">
        <f t="shared" ca="1" si="7"/>
        <v>#REF!</v>
      </c>
      <c r="K199" s="454" t="e">
        <f t="shared" ca="1" si="8"/>
        <v>#REF!</v>
      </c>
      <c r="L199" s="454" t="e">
        <f t="shared" ca="1" si="9"/>
        <v>#REF!</v>
      </c>
      <c r="M199" s="256"/>
      <c r="N199" s="260"/>
      <c r="O199" s="261"/>
    </row>
    <row r="200" spans="1:15" ht="13.95" customHeight="1" x14ac:dyDescent="0.25">
      <c r="A200" s="165"/>
      <c r="B200" s="259"/>
      <c r="C200" s="306"/>
      <c r="D200" s="344" t="s">
        <v>114</v>
      </c>
      <c r="E200" s="604">
        <f>VLOOKUP($D200,Data!$C$2:$H$384,6,FALSE)</f>
        <v>0</v>
      </c>
      <c r="F200" s="306"/>
      <c r="G200" s="344" t="s">
        <v>114</v>
      </c>
      <c r="H200" s="603" t="e">
        <f t="shared" ca="1" si="5"/>
        <v>#REF!</v>
      </c>
      <c r="I200" s="454" t="e">
        <f t="shared" ca="1" si="6"/>
        <v>#REF!</v>
      </c>
      <c r="J200" s="454" t="e">
        <f t="shared" ca="1" si="7"/>
        <v>#REF!</v>
      </c>
      <c r="K200" s="454" t="e">
        <f t="shared" ca="1" si="8"/>
        <v>#REF!</v>
      </c>
      <c r="L200" s="454" t="e">
        <f t="shared" ca="1" si="9"/>
        <v>#REF!</v>
      </c>
      <c r="M200" s="256"/>
      <c r="N200" s="260"/>
      <c r="O200" s="261"/>
    </row>
    <row r="201" spans="1:15" ht="13.95" customHeight="1" x14ac:dyDescent="0.25">
      <c r="A201" s="165"/>
      <c r="B201" s="259"/>
      <c r="C201" s="306"/>
      <c r="D201" s="344" t="s">
        <v>117</v>
      </c>
      <c r="E201" s="604">
        <f>VLOOKUP($D201,Data!$C$2:$H$384,6,FALSE)</f>
        <v>0</v>
      </c>
      <c r="F201" s="306"/>
      <c r="G201" s="344" t="s">
        <v>117</v>
      </c>
      <c r="H201" s="603" t="e">
        <f t="shared" ca="1" si="5"/>
        <v>#REF!</v>
      </c>
      <c r="I201" s="454" t="e">
        <f t="shared" ca="1" si="6"/>
        <v>#REF!</v>
      </c>
      <c r="J201" s="454" t="e">
        <f t="shared" ca="1" si="7"/>
        <v>#REF!</v>
      </c>
      <c r="K201" s="454" t="e">
        <f t="shared" ca="1" si="8"/>
        <v>#REF!</v>
      </c>
      <c r="L201" s="454" t="e">
        <f t="shared" ca="1" si="9"/>
        <v>#REF!</v>
      </c>
      <c r="M201" s="256"/>
      <c r="N201" s="260"/>
      <c r="O201" s="261"/>
    </row>
    <row r="202" spans="1:15" ht="13.95" customHeight="1" x14ac:dyDescent="0.25">
      <c r="A202" s="165"/>
      <c r="B202" s="259"/>
      <c r="C202" s="306"/>
      <c r="D202" s="344" t="s">
        <v>120</v>
      </c>
      <c r="E202" s="604">
        <f>VLOOKUP($D202,Data!$C$2:$H$384,6,FALSE)</f>
        <v>0</v>
      </c>
      <c r="F202" s="306"/>
      <c r="G202" s="344" t="s">
        <v>120</v>
      </c>
      <c r="H202" s="603" t="e">
        <f t="shared" ca="1" si="5"/>
        <v>#REF!</v>
      </c>
      <c r="I202" s="454" t="e">
        <f t="shared" ca="1" si="6"/>
        <v>#REF!</v>
      </c>
      <c r="J202" s="454" t="e">
        <f t="shared" ca="1" si="7"/>
        <v>#REF!</v>
      </c>
      <c r="K202" s="454" t="e">
        <f t="shared" ca="1" si="8"/>
        <v>#REF!</v>
      </c>
      <c r="L202" s="454" t="e">
        <f t="shared" ca="1" si="9"/>
        <v>#REF!</v>
      </c>
      <c r="M202" s="256"/>
      <c r="N202" s="260"/>
      <c r="O202" s="261"/>
    </row>
    <row r="203" spans="1:15" ht="13.95" customHeight="1" x14ac:dyDescent="0.25">
      <c r="A203" s="165"/>
      <c r="B203" s="259"/>
      <c r="C203" s="306"/>
      <c r="D203" s="344" t="s">
        <v>123</v>
      </c>
      <c r="E203" s="604">
        <f>VLOOKUP($D203,Data!$C$2:$H$384,6,FALSE)</f>
        <v>0</v>
      </c>
      <c r="F203" s="306"/>
      <c r="G203" s="344" t="s">
        <v>123</v>
      </c>
      <c r="H203" s="603" t="e">
        <f t="shared" ca="1" si="5"/>
        <v>#REF!</v>
      </c>
      <c r="I203" s="454" t="e">
        <f t="shared" ca="1" si="6"/>
        <v>#REF!</v>
      </c>
      <c r="J203" s="454" t="e">
        <f t="shared" ca="1" si="7"/>
        <v>#REF!</v>
      </c>
      <c r="K203" s="454" t="e">
        <f t="shared" ca="1" si="8"/>
        <v>#REF!</v>
      </c>
      <c r="L203" s="454" t="e">
        <f t="shared" ca="1" si="9"/>
        <v>#REF!</v>
      </c>
      <c r="M203" s="256"/>
      <c r="N203" s="260"/>
      <c r="O203" s="261"/>
    </row>
    <row r="204" spans="1:15" ht="13.95" customHeight="1" x14ac:dyDescent="0.25">
      <c r="A204" s="165"/>
      <c r="B204" s="259"/>
      <c r="C204" s="306"/>
      <c r="D204" s="344" t="s">
        <v>126</v>
      </c>
      <c r="E204" s="604">
        <f>VLOOKUP($D204,Data!$C$2:$H$384,6,FALSE)</f>
        <v>0</v>
      </c>
      <c r="F204" s="306"/>
      <c r="G204" s="344" t="s">
        <v>126</v>
      </c>
      <c r="H204" s="603" t="e">
        <f t="shared" ca="1" si="5"/>
        <v>#REF!</v>
      </c>
      <c r="I204" s="454" t="e">
        <f t="shared" ca="1" si="6"/>
        <v>#REF!</v>
      </c>
      <c r="J204" s="454" t="e">
        <f t="shared" ca="1" si="7"/>
        <v>#REF!</v>
      </c>
      <c r="K204" s="454" t="e">
        <f t="shared" ca="1" si="8"/>
        <v>#REF!</v>
      </c>
      <c r="L204" s="454" t="e">
        <f t="shared" ca="1" si="9"/>
        <v>#REF!</v>
      </c>
      <c r="M204" s="256"/>
      <c r="N204" s="260"/>
      <c r="O204" s="261"/>
    </row>
    <row r="205" spans="1:15" ht="13.95" customHeight="1" x14ac:dyDescent="0.25">
      <c r="A205" s="165"/>
      <c r="B205" s="259"/>
      <c r="C205" s="306"/>
      <c r="D205" s="344" t="s">
        <v>128</v>
      </c>
      <c r="E205" s="604">
        <f>VLOOKUP($D205,Data!$C$2:$H$384,6,FALSE)</f>
        <v>0</v>
      </c>
      <c r="F205" s="306"/>
      <c r="G205" s="344" t="s">
        <v>128</v>
      </c>
      <c r="H205" s="603" t="e">
        <f t="shared" ca="1" si="5"/>
        <v>#REF!</v>
      </c>
      <c r="I205" s="454" t="e">
        <f t="shared" ca="1" si="6"/>
        <v>#REF!</v>
      </c>
      <c r="J205" s="454" t="e">
        <f t="shared" ca="1" si="7"/>
        <v>#REF!</v>
      </c>
      <c r="K205" s="454" t="e">
        <f t="shared" ca="1" si="8"/>
        <v>#REF!</v>
      </c>
      <c r="L205" s="454" t="e">
        <f t="shared" ca="1" si="9"/>
        <v>#REF!</v>
      </c>
      <c r="M205" s="256"/>
      <c r="N205" s="260"/>
      <c r="O205" s="261"/>
    </row>
    <row r="206" spans="1:15" ht="13.95" customHeight="1" x14ac:dyDescent="0.25">
      <c r="A206" s="165"/>
      <c r="B206" s="259"/>
      <c r="C206" s="306"/>
      <c r="D206" s="344" t="s">
        <v>2533</v>
      </c>
      <c r="E206" s="604">
        <f>VLOOKUP($D206,Data!$C$2:$H$384,6,FALSE)</f>
        <v>0</v>
      </c>
      <c r="F206" s="306"/>
      <c r="G206" s="344" t="s">
        <v>2533</v>
      </c>
      <c r="H206" s="603" t="e">
        <f t="shared" ca="1" si="5"/>
        <v>#REF!</v>
      </c>
      <c r="I206" s="454" t="e">
        <f t="shared" ca="1" si="6"/>
        <v>#REF!</v>
      </c>
      <c r="J206" s="454" t="e">
        <f t="shared" ca="1" si="7"/>
        <v>#REF!</v>
      </c>
      <c r="K206" s="454" t="e">
        <f t="shared" ca="1" si="8"/>
        <v>#REF!</v>
      </c>
      <c r="L206" s="454" t="e">
        <f t="shared" ca="1" si="9"/>
        <v>#REF!</v>
      </c>
      <c r="M206" s="256"/>
      <c r="N206" s="260"/>
      <c r="O206" s="261"/>
    </row>
    <row r="207" spans="1:15" ht="13.95" customHeight="1" x14ac:dyDescent="0.25">
      <c r="A207" s="165"/>
      <c r="B207" s="259"/>
      <c r="C207" s="306"/>
      <c r="D207" s="344" t="s">
        <v>2534</v>
      </c>
      <c r="E207" s="604">
        <f>VLOOKUP($D207,Data!$C$2:$H$384,6,FALSE)</f>
        <v>0</v>
      </c>
      <c r="F207" s="306"/>
      <c r="G207" s="344" t="s">
        <v>2534</v>
      </c>
      <c r="H207" s="603" t="e">
        <f t="shared" ca="1" si="5"/>
        <v>#REF!</v>
      </c>
      <c r="I207" s="454" t="e">
        <f t="shared" ca="1" si="6"/>
        <v>#REF!</v>
      </c>
      <c r="J207" s="454" t="e">
        <f t="shared" ca="1" si="7"/>
        <v>#REF!</v>
      </c>
      <c r="K207" s="454" t="e">
        <f t="shared" ca="1" si="8"/>
        <v>#REF!</v>
      </c>
      <c r="L207" s="454" t="e">
        <f t="shared" ca="1" si="9"/>
        <v>#REF!</v>
      </c>
      <c r="M207" s="256"/>
      <c r="N207" s="260"/>
      <c r="O207" s="261"/>
    </row>
    <row r="208" spans="1:15" ht="13.95" customHeight="1" x14ac:dyDescent="0.25">
      <c r="A208" s="165"/>
      <c r="B208" s="259"/>
      <c r="C208" s="306"/>
      <c r="D208" s="344" t="s">
        <v>2535</v>
      </c>
      <c r="E208" s="604">
        <f>VLOOKUP($D208,Data!$C$2:$H$384,6,FALSE)</f>
        <v>0</v>
      </c>
      <c r="F208" s="306"/>
      <c r="G208" s="344" t="s">
        <v>2535</v>
      </c>
      <c r="H208" s="603" t="e">
        <f t="shared" ca="1" si="5"/>
        <v>#REF!</v>
      </c>
      <c r="I208" s="454" t="e">
        <f t="shared" ca="1" si="6"/>
        <v>#REF!</v>
      </c>
      <c r="J208" s="454" t="e">
        <f t="shared" ca="1" si="7"/>
        <v>#REF!</v>
      </c>
      <c r="K208" s="454" t="e">
        <f t="shared" ca="1" si="8"/>
        <v>#REF!</v>
      </c>
      <c r="L208" s="454" t="e">
        <f t="shared" ca="1" si="9"/>
        <v>#REF!</v>
      </c>
      <c r="M208" s="256"/>
      <c r="N208" s="260"/>
      <c r="O208" s="261"/>
    </row>
    <row r="209" spans="1:15" ht="13.95" customHeight="1" x14ac:dyDescent="0.25">
      <c r="A209" s="165"/>
      <c r="B209" s="259"/>
      <c r="C209" s="306"/>
      <c r="D209" s="344" t="s">
        <v>131</v>
      </c>
      <c r="E209" s="604">
        <f>VLOOKUP($D209,Data!$C$2:$H$384,6,FALSE)</f>
        <v>0</v>
      </c>
      <c r="F209" s="306"/>
      <c r="G209" s="344" t="s">
        <v>131</v>
      </c>
      <c r="H209" s="603" t="e">
        <f t="shared" ca="1" si="5"/>
        <v>#REF!</v>
      </c>
      <c r="I209" s="454" t="e">
        <f t="shared" ca="1" si="6"/>
        <v>#REF!</v>
      </c>
      <c r="J209" s="454" t="e">
        <f t="shared" ca="1" si="7"/>
        <v>#REF!</v>
      </c>
      <c r="K209" s="454" t="e">
        <f t="shared" ca="1" si="8"/>
        <v>#REF!</v>
      </c>
      <c r="L209" s="454" t="e">
        <f t="shared" ca="1" si="9"/>
        <v>#REF!</v>
      </c>
      <c r="M209" s="256"/>
      <c r="N209" s="260"/>
      <c r="O209" s="261"/>
    </row>
    <row r="210" spans="1:15" ht="13.95" customHeight="1" x14ac:dyDescent="0.25">
      <c r="A210" s="165"/>
      <c r="B210" s="259"/>
      <c r="C210" s="306"/>
      <c r="D210" s="344" t="s">
        <v>134</v>
      </c>
      <c r="E210" s="604">
        <f>VLOOKUP($D210,Data!$C$2:$H$384,6,FALSE)</f>
        <v>0</v>
      </c>
      <c r="F210" s="306"/>
      <c r="G210" s="344" t="s">
        <v>134</v>
      </c>
      <c r="H210" s="603" t="e">
        <f t="shared" ca="1" si="5"/>
        <v>#REF!</v>
      </c>
      <c r="I210" s="454" t="e">
        <f t="shared" ca="1" si="6"/>
        <v>#REF!</v>
      </c>
      <c r="J210" s="454" t="e">
        <f t="shared" ca="1" si="7"/>
        <v>#REF!</v>
      </c>
      <c r="K210" s="454" t="e">
        <f t="shared" ca="1" si="8"/>
        <v>#REF!</v>
      </c>
      <c r="L210" s="454" t="e">
        <f t="shared" ca="1" si="9"/>
        <v>#REF!</v>
      </c>
      <c r="M210" s="256"/>
      <c r="N210" s="260"/>
      <c r="O210" s="261"/>
    </row>
    <row r="211" spans="1:15" ht="13.95" customHeight="1" x14ac:dyDescent="0.25">
      <c r="A211" s="165"/>
      <c r="B211" s="259"/>
      <c r="C211" s="306"/>
      <c r="D211" s="344" t="s">
        <v>137</v>
      </c>
      <c r="E211" s="604">
        <f>VLOOKUP($D211,Data!$C$2:$H$384,6,FALSE)</f>
        <v>0</v>
      </c>
      <c r="F211" s="306"/>
      <c r="G211" s="344" t="s">
        <v>137</v>
      </c>
      <c r="H211" s="603" t="e">
        <f t="shared" ca="1" si="5"/>
        <v>#REF!</v>
      </c>
      <c r="I211" s="454" t="e">
        <f t="shared" ca="1" si="6"/>
        <v>#REF!</v>
      </c>
      <c r="J211" s="454" t="e">
        <f t="shared" ca="1" si="7"/>
        <v>#REF!</v>
      </c>
      <c r="K211" s="454" t="e">
        <f t="shared" ca="1" si="8"/>
        <v>#REF!</v>
      </c>
      <c r="L211" s="454" t="e">
        <f t="shared" ca="1" si="9"/>
        <v>#REF!</v>
      </c>
      <c r="M211" s="256"/>
      <c r="N211" s="260"/>
      <c r="O211" s="261"/>
    </row>
    <row r="212" spans="1:15" ht="13.95" customHeight="1" x14ac:dyDescent="0.25">
      <c r="A212" s="165"/>
      <c r="B212" s="259"/>
      <c r="C212" s="306"/>
      <c r="D212" s="344" t="s">
        <v>139</v>
      </c>
      <c r="E212" s="604">
        <f>VLOOKUP($D212,Data!$C$2:$H$384,6,FALSE)</f>
        <v>0</v>
      </c>
      <c r="F212" s="306"/>
      <c r="G212" s="344" t="s">
        <v>139</v>
      </c>
      <c r="H212" s="603" t="e">
        <f t="shared" ca="1" si="5"/>
        <v>#REF!</v>
      </c>
      <c r="I212" s="454" t="e">
        <f t="shared" ca="1" si="6"/>
        <v>#REF!</v>
      </c>
      <c r="J212" s="454" t="e">
        <f t="shared" ca="1" si="7"/>
        <v>#REF!</v>
      </c>
      <c r="K212" s="454" t="e">
        <f t="shared" ca="1" si="8"/>
        <v>#REF!</v>
      </c>
      <c r="L212" s="454" t="e">
        <f t="shared" ca="1" si="9"/>
        <v>#REF!</v>
      </c>
      <c r="M212" s="256"/>
      <c r="N212" s="260"/>
      <c r="O212" s="261"/>
    </row>
    <row r="213" spans="1:15" ht="13.95" customHeight="1" x14ac:dyDescent="0.25">
      <c r="A213" s="165"/>
      <c r="B213" s="259"/>
      <c r="C213" s="306"/>
      <c r="D213" s="344" t="s">
        <v>141</v>
      </c>
      <c r="E213" s="604">
        <f>VLOOKUP($D213,Data!$C$2:$H$384,6,FALSE)</f>
        <v>0</v>
      </c>
      <c r="F213" s="306"/>
      <c r="G213" s="344" t="s">
        <v>141</v>
      </c>
      <c r="H213" s="603" t="e">
        <f t="shared" ca="1" si="5"/>
        <v>#REF!</v>
      </c>
      <c r="I213" s="454" t="e">
        <f t="shared" ca="1" si="6"/>
        <v>#REF!</v>
      </c>
      <c r="J213" s="454" t="e">
        <f t="shared" ca="1" si="7"/>
        <v>#REF!</v>
      </c>
      <c r="K213" s="454" t="e">
        <f t="shared" ca="1" si="8"/>
        <v>#REF!</v>
      </c>
      <c r="L213" s="454" t="e">
        <f t="shared" ca="1" si="9"/>
        <v>#REF!</v>
      </c>
      <c r="M213" s="256"/>
      <c r="N213" s="260"/>
      <c r="O213" s="261"/>
    </row>
    <row r="214" spans="1:15" ht="13.95" customHeight="1" x14ac:dyDescent="0.25">
      <c r="A214" s="165"/>
      <c r="B214" s="259"/>
      <c r="C214" s="306"/>
      <c r="D214" s="344" t="s">
        <v>143</v>
      </c>
      <c r="E214" s="604">
        <f>VLOOKUP($D214,Data!$C$2:$H$384,6,FALSE)</f>
        <v>0</v>
      </c>
      <c r="F214" s="306"/>
      <c r="G214" s="344" t="s">
        <v>143</v>
      </c>
      <c r="H214" s="603" t="e">
        <f t="shared" ca="1" si="5"/>
        <v>#REF!</v>
      </c>
      <c r="I214" s="454" t="e">
        <f t="shared" ca="1" si="6"/>
        <v>#REF!</v>
      </c>
      <c r="J214" s="454" t="e">
        <f t="shared" ca="1" si="7"/>
        <v>#REF!</v>
      </c>
      <c r="K214" s="454" t="e">
        <f t="shared" ca="1" si="8"/>
        <v>#REF!</v>
      </c>
      <c r="L214" s="454" t="e">
        <f t="shared" ca="1" si="9"/>
        <v>#REF!</v>
      </c>
      <c r="M214" s="256"/>
      <c r="N214" s="260"/>
      <c r="O214" s="261"/>
    </row>
    <row r="215" spans="1:15" ht="13.95" customHeight="1" x14ac:dyDescent="0.25">
      <c r="A215" s="165"/>
      <c r="B215" s="259"/>
      <c r="C215" s="306"/>
      <c r="D215" s="344" t="s">
        <v>360</v>
      </c>
      <c r="E215" s="604">
        <f>VLOOKUP($D215,Data!$C$2:$H$384,6,FALSE)</f>
        <v>0</v>
      </c>
      <c r="F215" s="306"/>
      <c r="G215" s="344" t="s">
        <v>360</v>
      </c>
      <c r="H215" s="603" t="e">
        <f t="shared" ref="H215:H278" ca="1" si="10">INT(LEFT(
VLOOKUP(RIGHT($G215,LEN($G215)-FIND("-",$G215)), INDIRECT("'"&amp;LEFT($G215,FIND("-",$G215)-1)&amp;"'!"&amp;"$E:$L"), 4,FALSE), 1)
)</f>
        <v>#REF!</v>
      </c>
      <c r="I215" s="454" t="e">
        <f t="shared" ref="I215:I278" ca="1" si="11">IF(VLOOKUP(RIGHT($G215,LEN($G215)-FIND("-",$G215)), INDIRECT("'"&amp;LEFT($G215,FIND("-",$G215)-1)&amp;"'!"&amp;"$E:$L"), 5,FALSE) = 0, "",
VLOOKUP(RIGHT($G215,LEN($G215)-FIND("-",$G215)), INDIRECT("'"&amp;LEFT($G215,FIND("-",$G215)-1)&amp;"'!"&amp;"$E:$L"), 5,FALSE) )</f>
        <v>#REF!</v>
      </c>
      <c r="J215" s="454" t="e">
        <f t="shared" ref="J215:J278" ca="1" si="12">IF(VLOOKUP(RIGHT($G215,LEN($G215)-FIND("-",$G215)), INDIRECT("'"&amp;LEFT($G215,FIND("-",$G215)-1)&amp;"'!"&amp;"$E:$L"), 6,FALSE) = 0, "",
VLOOKUP(RIGHT($G215,LEN($G215)-FIND("-",$G215)), INDIRECT("'"&amp;LEFT($G215,FIND("-",$G215)-1)&amp;"'!"&amp;"$E:$L"), 6,FALSE) )</f>
        <v>#REF!</v>
      </c>
      <c r="K215" s="454" t="e">
        <f t="shared" ref="K215:K278" ca="1" si="13">IF(VLOOKUP(RIGHT($G215,LEN($G215)-FIND("-",$G215)), INDIRECT("'"&amp;LEFT($G215,FIND("-",$G215)-1)&amp;"'!"&amp;"$E:$L"), 7,FALSE) = 0, "",
VLOOKUP(RIGHT($G215,LEN($G215)-FIND("-",$G215)), INDIRECT("'"&amp;LEFT($G215,FIND("-",$G215)-1)&amp;"'!"&amp;"$E:$L"), 7,FALSE) )</f>
        <v>#REF!</v>
      </c>
      <c r="L215" s="454" t="e">
        <f t="shared" ref="L215:L278" ca="1" si="14">IF(VLOOKUP(RIGHT($G215,LEN($G215)-FIND("-",$G215)), INDIRECT("'"&amp;LEFT($G215,FIND("-",$G215)-1)&amp;"'!"&amp;"$E:$L"), 8,FALSE) = 0, "",
VLOOKUP(RIGHT($G215,LEN($G215)-FIND("-",$G215)), INDIRECT("'"&amp;LEFT($G215,FIND("-",$G215)-1)&amp;"'!"&amp;"$E:$L"), 8,FALSE) )</f>
        <v>#REF!</v>
      </c>
      <c r="M215" s="256"/>
      <c r="N215" s="260"/>
      <c r="O215" s="261"/>
    </row>
    <row r="216" spans="1:15" ht="13.95" customHeight="1" x14ac:dyDescent="0.25">
      <c r="A216" s="165"/>
      <c r="B216" s="259"/>
      <c r="C216" s="306"/>
      <c r="D216" s="344" t="s">
        <v>361</v>
      </c>
      <c r="E216" s="604">
        <f>VLOOKUP($D216,Data!$C$2:$H$384,6,FALSE)</f>
        <v>0</v>
      </c>
      <c r="F216" s="306"/>
      <c r="G216" s="344" t="s">
        <v>361</v>
      </c>
      <c r="H216" s="603" t="e">
        <f t="shared" ca="1" si="10"/>
        <v>#REF!</v>
      </c>
      <c r="I216" s="454" t="e">
        <f t="shared" ca="1" si="11"/>
        <v>#REF!</v>
      </c>
      <c r="J216" s="454" t="e">
        <f t="shared" ca="1" si="12"/>
        <v>#REF!</v>
      </c>
      <c r="K216" s="454" t="e">
        <f t="shared" ca="1" si="13"/>
        <v>#REF!</v>
      </c>
      <c r="L216" s="454" t="e">
        <f t="shared" ca="1" si="14"/>
        <v>#REF!</v>
      </c>
      <c r="M216" s="256"/>
      <c r="N216" s="260"/>
      <c r="O216" s="261"/>
    </row>
    <row r="217" spans="1:15" ht="13.95" customHeight="1" x14ac:dyDescent="0.25">
      <c r="A217" s="165"/>
      <c r="B217" s="259"/>
      <c r="C217" s="306"/>
      <c r="D217" s="344" t="s">
        <v>362</v>
      </c>
      <c r="E217" s="604">
        <f>VLOOKUP($D217,Data!$C$2:$H$384,6,FALSE)</f>
        <v>0</v>
      </c>
      <c r="F217" s="306"/>
      <c r="G217" s="344" t="s">
        <v>362</v>
      </c>
      <c r="H217" s="603" t="e">
        <f t="shared" ca="1" si="10"/>
        <v>#REF!</v>
      </c>
      <c r="I217" s="454" t="e">
        <f t="shared" ca="1" si="11"/>
        <v>#REF!</v>
      </c>
      <c r="J217" s="454" t="e">
        <f t="shared" ca="1" si="12"/>
        <v>#REF!</v>
      </c>
      <c r="K217" s="454" t="e">
        <f t="shared" ca="1" si="13"/>
        <v>#REF!</v>
      </c>
      <c r="L217" s="454" t="e">
        <f t="shared" ca="1" si="14"/>
        <v>#REF!</v>
      </c>
      <c r="M217" s="256"/>
      <c r="N217" s="260"/>
      <c r="O217" s="261"/>
    </row>
    <row r="218" spans="1:15" ht="13.95" customHeight="1" x14ac:dyDescent="0.25">
      <c r="A218" s="165"/>
      <c r="B218" s="259"/>
      <c r="C218" s="306"/>
      <c r="D218" s="344" t="s">
        <v>363</v>
      </c>
      <c r="E218" s="604">
        <f>VLOOKUP($D218,Data!$C$2:$H$384,6,FALSE)</f>
        <v>0</v>
      </c>
      <c r="F218" s="306"/>
      <c r="G218" s="344" t="s">
        <v>363</v>
      </c>
      <c r="H218" s="603" t="e">
        <f t="shared" ca="1" si="10"/>
        <v>#REF!</v>
      </c>
      <c r="I218" s="454" t="e">
        <f t="shared" ca="1" si="11"/>
        <v>#REF!</v>
      </c>
      <c r="J218" s="454" t="e">
        <f t="shared" ca="1" si="12"/>
        <v>#REF!</v>
      </c>
      <c r="K218" s="454" t="e">
        <f t="shared" ca="1" si="13"/>
        <v>#REF!</v>
      </c>
      <c r="L218" s="454" t="e">
        <f t="shared" ca="1" si="14"/>
        <v>#REF!</v>
      </c>
      <c r="M218" s="256"/>
      <c r="N218" s="260"/>
      <c r="O218" s="261"/>
    </row>
    <row r="219" spans="1:15" ht="13.95" customHeight="1" x14ac:dyDescent="0.25">
      <c r="A219" s="165"/>
      <c r="B219" s="259"/>
      <c r="C219" s="306"/>
      <c r="D219" s="344" t="s">
        <v>364</v>
      </c>
      <c r="E219" s="604">
        <f>VLOOKUP($D219,Data!$C$2:$H$384,6,FALSE)</f>
        <v>0</v>
      </c>
      <c r="F219" s="306"/>
      <c r="G219" s="344" t="s">
        <v>364</v>
      </c>
      <c r="H219" s="603" t="e">
        <f t="shared" ca="1" si="10"/>
        <v>#REF!</v>
      </c>
      <c r="I219" s="454" t="e">
        <f t="shared" ca="1" si="11"/>
        <v>#REF!</v>
      </c>
      <c r="J219" s="454" t="e">
        <f t="shared" ca="1" si="12"/>
        <v>#REF!</v>
      </c>
      <c r="K219" s="454" t="e">
        <f t="shared" ca="1" si="13"/>
        <v>#REF!</v>
      </c>
      <c r="L219" s="454" t="e">
        <f t="shared" ca="1" si="14"/>
        <v>#REF!</v>
      </c>
      <c r="M219" s="256"/>
      <c r="N219" s="260"/>
      <c r="O219" s="261"/>
    </row>
    <row r="220" spans="1:15" ht="13.95" customHeight="1" x14ac:dyDescent="0.25">
      <c r="A220" s="165"/>
      <c r="B220" s="259"/>
      <c r="C220" s="306"/>
      <c r="D220" s="344" t="s">
        <v>365</v>
      </c>
      <c r="E220" s="604">
        <f>VLOOKUP($D220,Data!$C$2:$H$384,6,FALSE)</f>
        <v>0</v>
      </c>
      <c r="F220" s="306"/>
      <c r="G220" s="344" t="s">
        <v>365</v>
      </c>
      <c r="H220" s="603" t="e">
        <f t="shared" ca="1" si="10"/>
        <v>#REF!</v>
      </c>
      <c r="I220" s="454" t="e">
        <f t="shared" ca="1" si="11"/>
        <v>#REF!</v>
      </c>
      <c r="J220" s="454" t="e">
        <f t="shared" ca="1" si="12"/>
        <v>#REF!</v>
      </c>
      <c r="K220" s="454" t="e">
        <f t="shared" ca="1" si="13"/>
        <v>#REF!</v>
      </c>
      <c r="L220" s="454" t="e">
        <f t="shared" ca="1" si="14"/>
        <v>#REF!</v>
      </c>
      <c r="M220" s="256"/>
      <c r="N220" s="260"/>
      <c r="O220" s="261"/>
    </row>
    <row r="221" spans="1:15" ht="13.95" customHeight="1" x14ac:dyDescent="0.25">
      <c r="A221" s="165"/>
      <c r="B221" s="259"/>
      <c r="C221" s="306"/>
      <c r="D221" s="344" t="s">
        <v>366</v>
      </c>
      <c r="E221" s="604">
        <f>VLOOKUP($D221,Data!$C$2:$H$384,6,FALSE)</f>
        <v>0</v>
      </c>
      <c r="F221" s="306"/>
      <c r="G221" s="344" t="s">
        <v>366</v>
      </c>
      <c r="H221" s="603" t="e">
        <f t="shared" ca="1" si="10"/>
        <v>#REF!</v>
      </c>
      <c r="I221" s="454" t="e">
        <f t="shared" ca="1" si="11"/>
        <v>#REF!</v>
      </c>
      <c r="J221" s="454" t="e">
        <f t="shared" ca="1" si="12"/>
        <v>#REF!</v>
      </c>
      <c r="K221" s="454" t="e">
        <f t="shared" ca="1" si="13"/>
        <v>#REF!</v>
      </c>
      <c r="L221" s="454" t="e">
        <f t="shared" ca="1" si="14"/>
        <v>#REF!</v>
      </c>
      <c r="M221" s="256"/>
      <c r="N221" s="260"/>
      <c r="O221" s="261"/>
    </row>
    <row r="222" spans="1:15" ht="13.95" customHeight="1" x14ac:dyDescent="0.25">
      <c r="A222" s="165"/>
      <c r="B222" s="259"/>
      <c r="C222" s="306"/>
      <c r="D222" s="344" t="s">
        <v>367</v>
      </c>
      <c r="E222" s="604">
        <f>VLOOKUP($D222,Data!$C$2:$H$384,6,FALSE)</f>
        <v>0</v>
      </c>
      <c r="F222" s="306"/>
      <c r="G222" s="344" t="s">
        <v>367</v>
      </c>
      <c r="H222" s="603" t="e">
        <f t="shared" ca="1" si="10"/>
        <v>#REF!</v>
      </c>
      <c r="I222" s="454" t="e">
        <f t="shared" ca="1" si="11"/>
        <v>#REF!</v>
      </c>
      <c r="J222" s="454" t="e">
        <f t="shared" ca="1" si="12"/>
        <v>#REF!</v>
      </c>
      <c r="K222" s="454" t="e">
        <f t="shared" ca="1" si="13"/>
        <v>#REF!</v>
      </c>
      <c r="L222" s="454" t="e">
        <f t="shared" ca="1" si="14"/>
        <v>#REF!</v>
      </c>
      <c r="M222" s="256"/>
      <c r="N222" s="260"/>
      <c r="O222" s="261"/>
    </row>
    <row r="223" spans="1:15" ht="13.95" customHeight="1" x14ac:dyDescent="0.25">
      <c r="A223" s="165"/>
      <c r="B223" s="259"/>
      <c r="C223" s="306"/>
      <c r="D223" s="344" t="s">
        <v>368</v>
      </c>
      <c r="E223" s="604">
        <f>VLOOKUP($D223,Data!$C$2:$H$384,6,FALSE)</f>
        <v>0</v>
      </c>
      <c r="F223" s="306"/>
      <c r="G223" s="344" t="s">
        <v>368</v>
      </c>
      <c r="H223" s="603" t="e">
        <f t="shared" ca="1" si="10"/>
        <v>#REF!</v>
      </c>
      <c r="I223" s="454" t="e">
        <f t="shared" ca="1" si="11"/>
        <v>#REF!</v>
      </c>
      <c r="J223" s="454" t="e">
        <f t="shared" ca="1" si="12"/>
        <v>#REF!</v>
      </c>
      <c r="K223" s="454" t="e">
        <f t="shared" ca="1" si="13"/>
        <v>#REF!</v>
      </c>
      <c r="L223" s="454" t="e">
        <f t="shared" ca="1" si="14"/>
        <v>#REF!</v>
      </c>
      <c r="M223" s="256"/>
      <c r="N223" s="260"/>
      <c r="O223" s="261"/>
    </row>
    <row r="224" spans="1:15" ht="13.95" customHeight="1" x14ac:dyDescent="0.25">
      <c r="A224" s="165"/>
      <c r="B224" s="259"/>
      <c r="C224" s="306"/>
      <c r="D224" s="344" t="s">
        <v>369</v>
      </c>
      <c r="E224" s="604">
        <f>VLOOKUP($D224,Data!$C$2:$H$384,6,FALSE)</f>
        <v>0</v>
      </c>
      <c r="F224" s="306"/>
      <c r="G224" s="344" t="s">
        <v>369</v>
      </c>
      <c r="H224" s="603" t="e">
        <f t="shared" ca="1" si="10"/>
        <v>#REF!</v>
      </c>
      <c r="I224" s="454" t="e">
        <f t="shared" ca="1" si="11"/>
        <v>#REF!</v>
      </c>
      <c r="J224" s="454" t="e">
        <f t="shared" ca="1" si="12"/>
        <v>#REF!</v>
      </c>
      <c r="K224" s="454" t="e">
        <f t="shared" ca="1" si="13"/>
        <v>#REF!</v>
      </c>
      <c r="L224" s="454" t="e">
        <f t="shared" ca="1" si="14"/>
        <v>#REF!</v>
      </c>
      <c r="M224" s="256"/>
      <c r="N224" s="260"/>
      <c r="O224" s="261"/>
    </row>
    <row r="225" spans="1:15" ht="13.95" customHeight="1" x14ac:dyDescent="0.25">
      <c r="A225" s="165"/>
      <c r="B225" s="259"/>
      <c r="C225" s="306"/>
      <c r="D225" s="344" t="s">
        <v>370</v>
      </c>
      <c r="E225" s="604">
        <f>VLOOKUP($D225,Data!$C$2:$H$384,6,FALSE)</f>
        <v>0</v>
      </c>
      <c r="F225" s="306"/>
      <c r="G225" s="344" t="s">
        <v>370</v>
      </c>
      <c r="H225" s="603" t="e">
        <f t="shared" ca="1" si="10"/>
        <v>#REF!</v>
      </c>
      <c r="I225" s="454" t="e">
        <f t="shared" ca="1" si="11"/>
        <v>#REF!</v>
      </c>
      <c r="J225" s="454" t="e">
        <f t="shared" ca="1" si="12"/>
        <v>#REF!</v>
      </c>
      <c r="K225" s="454" t="e">
        <f t="shared" ca="1" si="13"/>
        <v>#REF!</v>
      </c>
      <c r="L225" s="454" t="e">
        <f t="shared" ca="1" si="14"/>
        <v>#REF!</v>
      </c>
      <c r="M225" s="256"/>
      <c r="N225" s="260"/>
      <c r="O225" s="261"/>
    </row>
    <row r="226" spans="1:15" ht="13.95" customHeight="1" x14ac:dyDescent="0.25">
      <c r="A226" s="165"/>
      <c r="B226" s="259"/>
      <c r="C226" s="306"/>
      <c r="D226" s="344" t="s">
        <v>371</v>
      </c>
      <c r="E226" s="604">
        <f>VLOOKUP($D226,Data!$C$2:$H$384,6,FALSE)</f>
        <v>0</v>
      </c>
      <c r="F226" s="306"/>
      <c r="G226" s="344" t="s">
        <v>371</v>
      </c>
      <c r="H226" s="603" t="e">
        <f t="shared" ca="1" si="10"/>
        <v>#REF!</v>
      </c>
      <c r="I226" s="454" t="e">
        <f t="shared" ca="1" si="11"/>
        <v>#REF!</v>
      </c>
      <c r="J226" s="454" t="e">
        <f t="shared" ca="1" si="12"/>
        <v>#REF!</v>
      </c>
      <c r="K226" s="454" t="e">
        <f t="shared" ca="1" si="13"/>
        <v>#REF!</v>
      </c>
      <c r="L226" s="454" t="e">
        <f t="shared" ca="1" si="14"/>
        <v>#REF!</v>
      </c>
      <c r="M226" s="256"/>
      <c r="N226" s="260"/>
      <c r="O226" s="261"/>
    </row>
    <row r="227" spans="1:15" ht="13.95" customHeight="1" x14ac:dyDescent="0.25">
      <c r="A227" s="165"/>
      <c r="B227" s="259"/>
      <c r="C227" s="306"/>
      <c r="D227" s="344" t="s">
        <v>372</v>
      </c>
      <c r="E227" s="604">
        <f>VLOOKUP($D227,Data!$C$2:$H$384,6,FALSE)</f>
        <v>0</v>
      </c>
      <c r="F227" s="306"/>
      <c r="G227" s="344" t="s">
        <v>372</v>
      </c>
      <c r="H227" s="603" t="e">
        <f t="shared" ca="1" si="10"/>
        <v>#REF!</v>
      </c>
      <c r="I227" s="454" t="e">
        <f t="shared" ca="1" si="11"/>
        <v>#REF!</v>
      </c>
      <c r="J227" s="454" t="e">
        <f t="shared" ca="1" si="12"/>
        <v>#REF!</v>
      </c>
      <c r="K227" s="454" t="e">
        <f t="shared" ca="1" si="13"/>
        <v>#REF!</v>
      </c>
      <c r="L227" s="454" t="e">
        <f t="shared" ca="1" si="14"/>
        <v>#REF!</v>
      </c>
      <c r="M227" s="256"/>
      <c r="N227" s="260"/>
      <c r="O227" s="261"/>
    </row>
    <row r="228" spans="1:15" ht="13.95" customHeight="1" x14ac:dyDescent="0.25">
      <c r="A228" s="165"/>
      <c r="B228" s="259"/>
      <c r="C228" s="306"/>
      <c r="D228" s="344" t="s">
        <v>373</v>
      </c>
      <c r="E228" s="604">
        <f>VLOOKUP($D228,Data!$C$2:$H$384,6,FALSE)</f>
        <v>0</v>
      </c>
      <c r="F228" s="306"/>
      <c r="G228" s="344" t="s">
        <v>373</v>
      </c>
      <c r="H228" s="603" t="e">
        <f t="shared" ca="1" si="10"/>
        <v>#REF!</v>
      </c>
      <c r="I228" s="454" t="e">
        <f t="shared" ca="1" si="11"/>
        <v>#REF!</v>
      </c>
      <c r="J228" s="454" t="e">
        <f t="shared" ca="1" si="12"/>
        <v>#REF!</v>
      </c>
      <c r="K228" s="454" t="e">
        <f t="shared" ca="1" si="13"/>
        <v>#REF!</v>
      </c>
      <c r="L228" s="454" t="e">
        <f t="shared" ca="1" si="14"/>
        <v>#REF!</v>
      </c>
      <c r="M228" s="256"/>
      <c r="N228" s="260"/>
      <c r="O228" s="261"/>
    </row>
    <row r="229" spans="1:15" ht="13.95" customHeight="1" x14ac:dyDescent="0.25">
      <c r="A229" s="165"/>
      <c r="B229" s="259"/>
      <c r="C229" s="306"/>
      <c r="D229" s="344" t="s">
        <v>374</v>
      </c>
      <c r="E229" s="604">
        <f>VLOOKUP($D229,Data!$C$2:$H$384,6,FALSE)</f>
        <v>0</v>
      </c>
      <c r="F229" s="306"/>
      <c r="G229" s="344" t="s">
        <v>374</v>
      </c>
      <c r="H229" s="603" t="e">
        <f t="shared" ca="1" si="10"/>
        <v>#REF!</v>
      </c>
      <c r="I229" s="454" t="e">
        <f t="shared" ca="1" si="11"/>
        <v>#REF!</v>
      </c>
      <c r="J229" s="454" t="e">
        <f t="shared" ca="1" si="12"/>
        <v>#REF!</v>
      </c>
      <c r="K229" s="454" t="e">
        <f t="shared" ca="1" si="13"/>
        <v>#REF!</v>
      </c>
      <c r="L229" s="454" t="e">
        <f t="shared" ca="1" si="14"/>
        <v>#REF!</v>
      </c>
      <c r="M229" s="256"/>
      <c r="N229" s="260"/>
      <c r="O229" s="261"/>
    </row>
    <row r="230" spans="1:15" ht="13.95" customHeight="1" x14ac:dyDescent="0.25">
      <c r="A230" s="165"/>
      <c r="B230" s="259"/>
      <c r="C230" s="306"/>
      <c r="D230" s="344" t="s">
        <v>375</v>
      </c>
      <c r="E230" s="604">
        <f>VLOOKUP($D230,Data!$C$2:$H$384,6,FALSE)</f>
        <v>0</v>
      </c>
      <c r="F230" s="306"/>
      <c r="G230" s="344" t="s">
        <v>375</v>
      </c>
      <c r="H230" s="603" t="e">
        <f t="shared" ca="1" si="10"/>
        <v>#REF!</v>
      </c>
      <c r="I230" s="454" t="e">
        <f t="shared" ca="1" si="11"/>
        <v>#REF!</v>
      </c>
      <c r="J230" s="454" t="e">
        <f t="shared" ca="1" si="12"/>
        <v>#REF!</v>
      </c>
      <c r="K230" s="454" t="e">
        <f t="shared" ca="1" si="13"/>
        <v>#REF!</v>
      </c>
      <c r="L230" s="454" t="e">
        <f t="shared" ca="1" si="14"/>
        <v>#REF!</v>
      </c>
      <c r="M230" s="256"/>
      <c r="N230" s="260"/>
      <c r="O230" s="261"/>
    </row>
    <row r="231" spans="1:15" ht="13.95" customHeight="1" x14ac:dyDescent="0.25">
      <c r="A231" s="165"/>
      <c r="B231" s="259"/>
      <c r="C231" s="306"/>
      <c r="D231" s="344" t="s">
        <v>376</v>
      </c>
      <c r="E231" s="604">
        <f>VLOOKUP($D231,Data!$C$2:$H$384,6,FALSE)</f>
        <v>0</v>
      </c>
      <c r="F231" s="306"/>
      <c r="G231" s="344" t="s">
        <v>376</v>
      </c>
      <c r="H231" s="603" t="e">
        <f t="shared" ca="1" si="10"/>
        <v>#REF!</v>
      </c>
      <c r="I231" s="454" t="e">
        <f t="shared" ca="1" si="11"/>
        <v>#REF!</v>
      </c>
      <c r="J231" s="454" t="e">
        <f t="shared" ca="1" si="12"/>
        <v>#REF!</v>
      </c>
      <c r="K231" s="454" t="e">
        <f t="shared" ca="1" si="13"/>
        <v>#REF!</v>
      </c>
      <c r="L231" s="454" t="e">
        <f t="shared" ca="1" si="14"/>
        <v>#REF!</v>
      </c>
      <c r="M231" s="256"/>
      <c r="N231" s="260"/>
      <c r="O231" s="261"/>
    </row>
    <row r="232" spans="1:15" ht="13.95" customHeight="1" x14ac:dyDescent="0.25">
      <c r="A232" s="165"/>
      <c r="B232" s="259"/>
      <c r="C232" s="306"/>
      <c r="D232" s="344" t="s">
        <v>377</v>
      </c>
      <c r="E232" s="604">
        <f>VLOOKUP($D232,Data!$C$2:$H$384,6,FALSE)</f>
        <v>0</v>
      </c>
      <c r="F232" s="306"/>
      <c r="G232" s="344" t="s">
        <v>377</v>
      </c>
      <c r="H232" s="603" t="e">
        <f t="shared" ca="1" si="10"/>
        <v>#REF!</v>
      </c>
      <c r="I232" s="454" t="e">
        <f t="shared" ca="1" si="11"/>
        <v>#REF!</v>
      </c>
      <c r="J232" s="454" t="e">
        <f t="shared" ca="1" si="12"/>
        <v>#REF!</v>
      </c>
      <c r="K232" s="454" t="e">
        <f t="shared" ca="1" si="13"/>
        <v>#REF!</v>
      </c>
      <c r="L232" s="454" t="e">
        <f t="shared" ca="1" si="14"/>
        <v>#REF!</v>
      </c>
      <c r="M232" s="256"/>
      <c r="N232" s="260"/>
      <c r="O232" s="261"/>
    </row>
    <row r="233" spans="1:15" ht="13.95" customHeight="1" x14ac:dyDescent="0.25">
      <c r="A233" s="165"/>
      <c r="B233" s="259"/>
      <c r="C233" s="306"/>
      <c r="D233" s="344" t="s">
        <v>378</v>
      </c>
      <c r="E233" s="604">
        <f>VLOOKUP($D233,Data!$C$2:$H$384,6,FALSE)</f>
        <v>0</v>
      </c>
      <c r="F233" s="306"/>
      <c r="G233" s="344" t="s">
        <v>378</v>
      </c>
      <c r="H233" s="603" t="e">
        <f t="shared" ca="1" si="10"/>
        <v>#REF!</v>
      </c>
      <c r="I233" s="454" t="e">
        <f t="shared" ca="1" si="11"/>
        <v>#REF!</v>
      </c>
      <c r="J233" s="454" t="e">
        <f t="shared" ca="1" si="12"/>
        <v>#REF!</v>
      </c>
      <c r="K233" s="454" t="e">
        <f t="shared" ca="1" si="13"/>
        <v>#REF!</v>
      </c>
      <c r="L233" s="454" t="e">
        <f t="shared" ca="1" si="14"/>
        <v>#REF!</v>
      </c>
      <c r="M233" s="256"/>
      <c r="N233" s="260"/>
      <c r="O233" s="261"/>
    </row>
    <row r="234" spans="1:15" ht="13.95" customHeight="1" x14ac:dyDescent="0.25">
      <c r="A234" s="165"/>
      <c r="B234" s="259"/>
      <c r="C234" s="306"/>
      <c r="D234" s="344" t="s">
        <v>379</v>
      </c>
      <c r="E234" s="604">
        <f>VLOOKUP($D234,Data!$C$2:$H$384,6,FALSE)</f>
        <v>0</v>
      </c>
      <c r="F234" s="306"/>
      <c r="G234" s="344" t="s">
        <v>379</v>
      </c>
      <c r="H234" s="603" t="e">
        <f t="shared" ca="1" si="10"/>
        <v>#REF!</v>
      </c>
      <c r="I234" s="454" t="e">
        <f t="shared" ca="1" si="11"/>
        <v>#REF!</v>
      </c>
      <c r="J234" s="454" t="e">
        <f t="shared" ca="1" si="12"/>
        <v>#REF!</v>
      </c>
      <c r="K234" s="454" t="e">
        <f t="shared" ca="1" si="13"/>
        <v>#REF!</v>
      </c>
      <c r="L234" s="454" t="e">
        <f t="shared" ca="1" si="14"/>
        <v>#REF!</v>
      </c>
      <c r="M234" s="256"/>
      <c r="N234" s="260"/>
      <c r="O234" s="261"/>
    </row>
    <row r="235" spans="1:15" ht="13.95" customHeight="1" x14ac:dyDescent="0.25">
      <c r="A235" s="165"/>
      <c r="B235" s="259"/>
      <c r="C235" s="306"/>
      <c r="D235" s="344" t="s">
        <v>380</v>
      </c>
      <c r="E235" s="604">
        <f>VLOOKUP($D235,Data!$C$2:$H$384,6,FALSE)</f>
        <v>0</v>
      </c>
      <c r="F235" s="306"/>
      <c r="G235" s="344" t="s">
        <v>380</v>
      </c>
      <c r="H235" s="603" t="e">
        <f t="shared" ca="1" si="10"/>
        <v>#REF!</v>
      </c>
      <c r="I235" s="454" t="e">
        <f t="shared" ca="1" si="11"/>
        <v>#REF!</v>
      </c>
      <c r="J235" s="454" t="e">
        <f t="shared" ca="1" si="12"/>
        <v>#REF!</v>
      </c>
      <c r="K235" s="454" t="e">
        <f t="shared" ca="1" si="13"/>
        <v>#REF!</v>
      </c>
      <c r="L235" s="454" t="e">
        <f t="shared" ca="1" si="14"/>
        <v>#REF!</v>
      </c>
      <c r="M235" s="256"/>
      <c r="N235" s="260"/>
      <c r="O235" s="261"/>
    </row>
    <row r="236" spans="1:15" ht="13.95" customHeight="1" x14ac:dyDescent="0.25">
      <c r="A236" s="165"/>
      <c r="B236" s="259"/>
      <c r="C236" s="306"/>
      <c r="D236" s="344" t="s">
        <v>381</v>
      </c>
      <c r="E236" s="604">
        <f>VLOOKUP($D236,Data!$C$2:$H$384,6,FALSE)</f>
        <v>0</v>
      </c>
      <c r="F236" s="306"/>
      <c r="G236" s="344" t="s">
        <v>381</v>
      </c>
      <c r="H236" s="603" t="e">
        <f t="shared" ca="1" si="10"/>
        <v>#REF!</v>
      </c>
      <c r="I236" s="454" t="e">
        <f t="shared" ca="1" si="11"/>
        <v>#REF!</v>
      </c>
      <c r="J236" s="454" t="e">
        <f t="shared" ca="1" si="12"/>
        <v>#REF!</v>
      </c>
      <c r="K236" s="454" t="e">
        <f t="shared" ca="1" si="13"/>
        <v>#REF!</v>
      </c>
      <c r="L236" s="454" t="e">
        <f t="shared" ca="1" si="14"/>
        <v>#REF!</v>
      </c>
      <c r="M236" s="256"/>
      <c r="N236" s="260"/>
      <c r="O236" s="261"/>
    </row>
    <row r="237" spans="1:15" ht="13.95" customHeight="1" x14ac:dyDescent="0.25">
      <c r="A237" s="165"/>
      <c r="B237" s="259"/>
      <c r="C237" s="306"/>
      <c r="D237" s="344" t="s">
        <v>382</v>
      </c>
      <c r="E237" s="604">
        <f>VLOOKUP($D237,Data!$C$2:$H$384,6,FALSE)</f>
        <v>0</v>
      </c>
      <c r="F237" s="306"/>
      <c r="G237" s="344" t="s">
        <v>382</v>
      </c>
      <c r="H237" s="603" t="e">
        <f t="shared" ca="1" si="10"/>
        <v>#REF!</v>
      </c>
      <c r="I237" s="454" t="e">
        <f t="shared" ca="1" si="11"/>
        <v>#REF!</v>
      </c>
      <c r="J237" s="454" t="e">
        <f t="shared" ca="1" si="12"/>
        <v>#REF!</v>
      </c>
      <c r="K237" s="454" t="e">
        <f t="shared" ca="1" si="13"/>
        <v>#REF!</v>
      </c>
      <c r="L237" s="454" t="e">
        <f t="shared" ca="1" si="14"/>
        <v>#REF!</v>
      </c>
      <c r="M237" s="256"/>
      <c r="N237" s="260"/>
      <c r="O237" s="261"/>
    </row>
    <row r="238" spans="1:15" ht="13.95" customHeight="1" x14ac:dyDescent="0.25">
      <c r="A238" s="165"/>
      <c r="B238" s="259"/>
      <c r="C238" s="306"/>
      <c r="D238" s="344" t="s">
        <v>383</v>
      </c>
      <c r="E238" s="604">
        <f>VLOOKUP($D238,Data!$C$2:$H$384,6,FALSE)</f>
        <v>0</v>
      </c>
      <c r="F238" s="306"/>
      <c r="G238" s="344" t="s">
        <v>383</v>
      </c>
      <c r="H238" s="603" t="e">
        <f t="shared" ca="1" si="10"/>
        <v>#REF!</v>
      </c>
      <c r="I238" s="454" t="e">
        <f t="shared" ca="1" si="11"/>
        <v>#REF!</v>
      </c>
      <c r="J238" s="454" t="e">
        <f t="shared" ca="1" si="12"/>
        <v>#REF!</v>
      </c>
      <c r="K238" s="454" t="e">
        <f t="shared" ca="1" si="13"/>
        <v>#REF!</v>
      </c>
      <c r="L238" s="454" t="e">
        <f t="shared" ca="1" si="14"/>
        <v>#REF!</v>
      </c>
      <c r="M238" s="256"/>
      <c r="N238" s="260"/>
      <c r="O238" s="261"/>
    </row>
    <row r="239" spans="1:15" ht="13.95" customHeight="1" x14ac:dyDescent="0.25">
      <c r="A239" s="165"/>
      <c r="B239" s="259"/>
      <c r="C239" s="306"/>
      <c r="D239" s="344" t="s">
        <v>384</v>
      </c>
      <c r="E239" s="604">
        <f>VLOOKUP($D239,Data!$C$2:$H$384,6,FALSE)</f>
        <v>0</v>
      </c>
      <c r="F239" s="306"/>
      <c r="G239" s="344" t="s">
        <v>384</v>
      </c>
      <c r="H239" s="603" t="e">
        <f t="shared" ca="1" si="10"/>
        <v>#REF!</v>
      </c>
      <c r="I239" s="454" t="e">
        <f t="shared" ca="1" si="11"/>
        <v>#REF!</v>
      </c>
      <c r="J239" s="454" t="e">
        <f t="shared" ca="1" si="12"/>
        <v>#REF!</v>
      </c>
      <c r="K239" s="454" t="e">
        <f t="shared" ca="1" si="13"/>
        <v>#REF!</v>
      </c>
      <c r="L239" s="454" t="e">
        <f t="shared" ca="1" si="14"/>
        <v>#REF!</v>
      </c>
      <c r="M239" s="256"/>
      <c r="N239" s="260"/>
      <c r="O239" s="261"/>
    </row>
    <row r="240" spans="1:15" ht="13.95" customHeight="1" x14ac:dyDescent="0.25">
      <c r="A240" s="165"/>
      <c r="B240" s="259"/>
      <c r="C240" s="306"/>
      <c r="D240" s="344" t="s">
        <v>385</v>
      </c>
      <c r="E240" s="604">
        <f>VLOOKUP($D240,Data!$C$2:$H$384,6,FALSE)</f>
        <v>0</v>
      </c>
      <c r="F240" s="306"/>
      <c r="G240" s="344" t="s">
        <v>385</v>
      </c>
      <c r="H240" s="603" t="e">
        <f t="shared" ca="1" si="10"/>
        <v>#REF!</v>
      </c>
      <c r="I240" s="454" t="e">
        <f t="shared" ca="1" si="11"/>
        <v>#REF!</v>
      </c>
      <c r="J240" s="454" t="e">
        <f t="shared" ca="1" si="12"/>
        <v>#REF!</v>
      </c>
      <c r="K240" s="454" t="e">
        <f t="shared" ca="1" si="13"/>
        <v>#REF!</v>
      </c>
      <c r="L240" s="454" t="e">
        <f t="shared" ca="1" si="14"/>
        <v>#REF!</v>
      </c>
      <c r="M240" s="256"/>
      <c r="N240" s="260"/>
      <c r="O240" s="261"/>
    </row>
    <row r="241" spans="1:15" ht="13.95" customHeight="1" x14ac:dyDescent="0.25">
      <c r="A241" s="165"/>
      <c r="B241" s="259"/>
      <c r="C241" s="306"/>
      <c r="D241" s="344" t="s">
        <v>386</v>
      </c>
      <c r="E241" s="604">
        <f>VLOOKUP($D241,Data!$C$2:$H$384,6,FALSE)</f>
        <v>0</v>
      </c>
      <c r="F241" s="306"/>
      <c r="G241" s="344" t="s">
        <v>386</v>
      </c>
      <c r="H241" s="603" t="e">
        <f t="shared" ca="1" si="10"/>
        <v>#REF!</v>
      </c>
      <c r="I241" s="454" t="e">
        <f t="shared" ca="1" si="11"/>
        <v>#REF!</v>
      </c>
      <c r="J241" s="454" t="e">
        <f t="shared" ca="1" si="12"/>
        <v>#REF!</v>
      </c>
      <c r="K241" s="454" t="e">
        <f t="shared" ca="1" si="13"/>
        <v>#REF!</v>
      </c>
      <c r="L241" s="454" t="e">
        <f t="shared" ca="1" si="14"/>
        <v>#REF!</v>
      </c>
      <c r="M241" s="256"/>
      <c r="N241" s="260"/>
      <c r="O241" s="261"/>
    </row>
    <row r="242" spans="1:15" ht="13.95" customHeight="1" x14ac:dyDescent="0.25">
      <c r="A242" s="165"/>
      <c r="B242" s="259"/>
      <c r="C242" s="306"/>
      <c r="D242" s="344" t="s">
        <v>334</v>
      </c>
      <c r="E242" s="604">
        <f>VLOOKUP($D242,Data!$C$2:$H$384,6,FALSE)</f>
        <v>0</v>
      </c>
      <c r="F242" s="306"/>
      <c r="G242" s="344" t="s">
        <v>334</v>
      </c>
      <c r="H242" s="603" t="e">
        <f t="shared" ca="1" si="10"/>
        <v>#REF!</v>
      </c>
      <c r="I242" s="454" t="e">
        <f t="shared" ca="1" si="11"/>
        <v>#REF!</v>
      </c>
      <c r="J242" s="454" t="e">
        <f t="shared" ca="1" si="12"/>
        <v>#REF!</v>
      </c>
      <c r="K242" s="454" t="e">
        <f t="shared" ca="1" si="13"/>
        <v>#REF!</v>
      </c>
      <c r="L242" s="454" t="e">
        <f t="shared" ca="1" si="14"/>
        <v>#REF!</v>
      </c>
      <c r="M242" s="256"/>
      <c r="N242" s="260"/>
      <c r="O242" s="261"/>
    </row>
    <row r="243" spans="1:15" ht="13.95" customHeight="1" x14ac:dyDescent="0.25">
      <c r="A243" s="165"/>
      <c r="B243" s="259"/>
      <c r="C243" s="306"/>
      <c r="D243" s="344" t="s">
        <v>335</v>
      </c>
      <c r="E243" s="604">
        <f>VLOOKUP($D243,Data!$C$2:$H$384,6,FALSE)</f>
        <v>0</v>
      </c>
      <c r="F243" s="306"/>
      <c r="G243" s="344" t="s">
        <v>335</v>
      </c>
      <c r="H243" s="603" t="e">
        <f t="shared" ca="1" si="10"/>
        <v>#REF!</v>
      </c>
      <c r="I243" s="454" t="e">
        <f t="shared" ca="1" si="11"/>
        <v>#REF!</v>
      </c>
      <c r="J243" s="454" t="e">
        <f t="shared" ca="1" si="12"/>
        <v>#REF!</v>
      </c>
      <c r="K243" s="454" t="e">
        <f t="shared" ca="1" si="13"/>
        <v>#REF!</v>
      </c>
      <c r="L243" s="454" t="e">
        <f t="shared" ca="1" si="14"/>
        <v>#REF!</v>
      </c>
      <c r="M243" s="256"/>
      <c r="N243" s="260"/>
      <c r="O243" s="261"/>
    </row>
    <row r="244" spans="1:15" ht="13.95" customHeight="1" x14ac:dyDescent="0.25">
      <c r="A244" s="165"/>
      <c r="B244" s="259"/>
      <c r="C244" s="306"/>
      <c r="D244" s="344" t="s">
        <v>336</v>
      </c>
      <c r="E244" s="604">
        <f>VLOOKUP($D244,Data!$C$2:$H$384,6,FALSE)</f>
        <v>0</v>
      </c>
      <c r="F244" s="306"/>
      <c r="G244" s="344" t="s">
        <v>336</v>
      </c>
      <c r="H244" s="603" t="e">
        <f t="shared" ca="1" si="10"/>
        <v>#REF!</v>
      </c>
      <c r="I244" s="454" t="e">
        <f t="shared" ca="1" si="11"/>
        <v>#REF!</v>
      </c>
      <c r="J244" s="454" t="e">
        <f t="shared" ca="1" si="12"/>
        <v>#REF!</v>
      </c>
      <c r="K244" s="454" t="e">
        <f t="shared" ca="1" si="13"/>
        <v>#REF!</v>
      </c>
      <c r="L244" s="454" t="e">
        <f t="shared" ca="1" si="14"/>
        <v>#REF!</v>
      </c>
      <c r="M244" s="256"/>
      <c r="N244" s="260"/>
      <c r="O244" s="261"/>
    </row>
    <row r="245" spans="1:15" ht="13.95" customHeight="1" x14ac:dyDescent="0.25">
      <c r="A245" s="165"/>
      <c r="B245" s="259"/>
      <c r="C245" s="306"/>
      <c r="D245" s="344" t="s">
        <v>337</v>
      </c>
      <c r="E245" s="604">
        <f>VLOOKUP($D245,Data!$C$2:$H$384,6,FALSE)</f>
        <v>0</v>
      </c>
      <c r="F245" s="306"/>
      <c r="G245" s="344" t="s">
        <v>337</v>
      </c>
      <c r="H245" s="603" t="e">
        <f t="shared" ca="1" si="10"/>
        <v>#REF!</v>
      </c>
      <c r="I245" s="454" t="e">
        <f t="shared" ca="1" si="11"/>
        <v>#REF!</v>
      </c>
      <c r="J245" s="454" t="e">
        <f t="shared" ca="1" si="12"/>
        <v>#REF!</v>
      </c>
      <c r="K245" s="454" t="e">
        <f t="shared" ca="1" si="13"/>
        <v>#REF!</v>
      </c>
      <c r="L245" s="454" t="e">
        <f t="shared" ca="1" si="14"/>
        <v>#REF!</v>
      </c>
      <c r="M245" s="256"/>
      <c r="N245" s="260"/>
      <c r="O245" s="261"/>
    </row>
    <row r="246" spans="1:15" ht="13.95" customHeight="1" x14ac:dyDescent="0.25">
      <c r="A246" s="165"/>
      <c r="B246" s="259"/>
      <c r="C246" s="306"/>
      <c r="D246" s="344" t="s">
        <v>338</v>
      </c>
      <c r="E246" s="604">
        <f>VLOOKUP($D246,Data!$C$2:$H$384,6,FALSE)</f>
        <v>0</v>
      </c>
      <c r="F246" s="306"/>
      <c r="G246" s="344" t="s">
        <v>338</v>
      </c>
      <c r="H246" s="603" t="e">
        <f t="shared" ca="1" si="10"/>
        <v>#REF!</v>
      </c>
      <c r="I246" s="454" t="e">
        <f t="shared" ca="1" si="11"/>
        <v>#REF!</v>
      </c>
      <c r="J246" s="454" t="e">
        <f t="shared" ca="1" si="12"/>
        <v>#REF!</v>
      </c>
      <c r="K246" s="454" t="e">
        <f t="shared" ca="1" si="13"/>
        <v>#REF!</v>
      </c>
      <c r="L246" s="454" t="e">
        <f t="shared" ca="1" si="14"/>
        <v>#REF!</v>
      </c>
      <c r="M246" s="256"/>
      <c r="N246" s="260"/>
      <c r="O246" s="261"/>
    </row>
    <row r="247" spans="1:15" ht="13.95" customHeight="1" x14ac:dyDescent="0.25">
      <c r="A247" s="165"/>
      <c r="B247" s="259"/>
      <c r="C247" s="306"/>
      <c r="D247" s="344" t="s">
        <v>339</v>
      </c>
      <c r="E247" s="604">
        <f>VLOOKUP($D247,Data!$C$2:$H$384,6,FALSE)</f>
        <v>0</v>
      </c>
      <c r="F247" s="306"/>
      <c r="G247" s="344" t="s">
        <v>339</v>
      </c>
      <c r="H247" s="603" t="e">
        <f t="shared" ca="1" si="10"/>
        <v>#REF!</v>
      </c>
      <c r="I247" s="454" t="e">
        <f t="shared" ca="1" si="11"/>
        <v>#REF!</v>
      </c>
      <c r="J247" s="454" t="e">
        <f t="shared" ca="1" si="12"/>
        <v>#REF!</v>
      </c>
      <c r="K247" s="454" t="e">
        <f t="shared" ca="1" si="13"/>
        <v>#REF!</v>
      </c>
      <c r="L247" s="454" t="e">
        <f t="shared" ca="1" si="14"/>
        <v>#REF!</v>
      </c>
      <c r="M247" s="256"/>
      <c r="N247" s="260"/>
      <c r="O247" s="261"/>
    </row>
    <row r="248" spans="1:15" ht="13.95" customHeight="1" x14ac:dyDescent="0.25">
      <c r="A248" s="165"/>
      <c r="B248" s="259"/>
      <c r="C248" s="306"/>
      <c r="D248" s="344" t="s">
        <v>340</v>
      </c>
      <c r="E248" s="604">
        <f>VLOOKUP($D248,Data!$C$2:$H$384,6,FALSE)</f>
        <v>0</v>
      </c>
      <c r="F248" s="306"/>
      <c r="G248" s="344" t="s">
        <v>340</v>
      </c>
      <c r="H248" s="603" t="e">
        <f t="shared" ca="1" si="10"/>
        <v>#REF!</v>
      </c>
      <c r="I248" s="454" t="e">
        <f t="shared" ca="1" si="11"/>
        <v>#REF!</v>
      </c>
      <c r="J248" s="454" t="e">
        <f t="shared" ca="1" si="12"/>
        <v>#REF!</v>
      </c>
      <c r="K248" s="454" t="e">
        <f t="shared" ca="1" si="13"/>
        <v>#REF!</v>
      </c>
      <c r="L248" s="454" t="e">
        <f t="shared" ca="1" si="14"/>
        <v>#REF!</v>
      </c>
      <c r="M248" s="256"/>
      <c r="N248" s="260"/>
      <c r="O248" s="261"/>
    </row>
    <row r="249" spans="1:15" ht="13.95" customHeight="1" x14ac:dyDescent="0.25">
      <c r="A249" s="165"/>
      <c r="B249" s="259"/>
      <c r="C249" s="306"/>
      <c r="D249" s="344" t="s">
        <v>341</v>
      </c>
      <c r="E249" s="604">
        <f>VLOOKUP($D249,Data!$C$2:$H$384,6,FALSE)</f>
        <v>0</v>
      </c>
      <c r="F249" s="306"/>
      <c r="G249" s="344" t="s">
        <v>341</v>
      </c>
      <c r="H249" s="603" t="e">
        <f t="shared" ca="1" si="10"/>
        <v>#REF!</v>
      </c>
      <c r="I249" s="454" t="e">
        <f t="shared" ca="1" si="11"/>
        <v>#REF!</v>
      </c>
      <c r="J249" s="454" t="e">
        <f t="shared" ca="1" si="12"/>
        <v>#REF!</v>
      </c>
      <c r="K249" s="454" t="e">
        <f t="shared" ca="1" si="13"/>
        <v>#REF!</v>
      </c>
      <c r="L249" s="454" t="e">
        <f t="shared" ca="1" si="14"/>
        <v>#REF!</v>
      </c>
      <c r="M249" s="256"/>
      <c r="N249" s="260"/>
      <c r="O249" s="261"/>
    </row>
    <row r="250" spans="1:15" ht="13.95" customHeight="1" x14ac:dyDescent="0.25">
      <c r="A250" s="165"/>
      <c r="B250" s="259"/>
      <c r="C250" s="306"/>
      <c r="D250" s="344" t="s">
        <v>342</v>
      </c>
      <c r="E250" s="604">
        <f>VLOOKUP($D250,Data!$C$2:$H$384,6,FALSE)</f>
        <v>0</v>
      </c>
      <c r="F250" s="306"/>
      <c r="G250" s="344" t="s">
        <v>342</v>
      </c>
      <c r="H250" s="603" t="e">
        <f t="shared" ca="1" si="10"/>
        <v>#REF!</v>
      </c>
      <c r="I250" s="454" t="e">
        <f t="shared" ca="1" si="11"/>
        <v>#REF!</v>
      </c>
      <c r="J250" s="454" t="e">
        <f t="shared" ca="1" si="12"/>
        <v>#REF!</v>
      </c>
      <c r="K250" s="454" t="e">
        <f t="shared" ca="1" si="13"/>
        <v>#REF!</v>
      </c>
      <c r="L250" s="454" t="e">
        <f t="shared" ca="1" si="14"/>
        <v>#REF!</v>
      </c>
      <c r="M250" s="256"/>
      <c r="N250" s="260"/>
      <c r="O250" s="261"/>
    </row>
    <row r="251" spans="1:15" ht="13.95" customHeight="1" x14ac:dyDescent="0.25">
      <c r="A251" s="165"/>
      <c r="B251" s="259"/>
      <c r="C251" s="306"/>
      <c r="D251" s="344" t="s">
        <v>343</v>
      </c>
      <c r="E251" s="604">
        <f>VLOOKUP($D251,Data!$C$2:$H$384,6,FALSE)</f>
        <v>0</v>
      </c>
      <c r="F251" s="306"/>
      <c r="G251" s="344" t="s">
        <v>343</v>
      </c>
      <c r="H251" s="603" t="e">
        <f t="shared" ca="1" si="10"/>
        <v>#REF!</v>
      </c>
      <c r="I251" s="454" t="e">
        <f t="shared" ca="1" si="11"/>
        <v>#REF!</v>
      </c>
      <c r="J251" s="454" t="e">
        <f t="shared" ca="1" si="12"/>
        <v>#REF!</v>
      </c>
      <c r="K251" s="454" t="e">
        <f t="shared" ca="1" si="13"/>
        <v>#REF!</v>
      </c>
      <c r="L251" s="454" t="e">
        <f t="shared" ca="1" si="14"/>
        <v>#REF!</v>
      </c>
      <c r="M251" s="256"/>
      <c r="N251" s="260"/>
      <c r="O251" s="261"/>
    </row>
    <row r="252" spans="1:15" ht="13.95" customHeight="1" x14ac:dyDescent="0.25">
      <c r="A252" s="165"/>
      <c r="B252" s="259"/>
      <c r="C252" s="306"/>
      <c r="D252" s="344" t="s">
        <v>344</v>
      </c>
      <c r="E252" s="604">
        <f>VLOOKUP($D252,Data!$C$2:$H$384,6,FALSE)</f>
        <v>0</v>
      </c>
      <c r="F252" s="306"/>
      <c r="G252" s="344" t="s">
        <v>344</v>
      </c>
      <c r="H252" s="603" t="e">
        <f t="shared" ca="1" si="10"/>
        <v>#REF!</v>
      </c>
      <c r="I252" s="454" t="e">
        <f t="shared" ca="1" si="11"/>
        <v>#REF!</v>
      </c>
      <c r="J252" s="454" t="e">
        <f t="shared" ca="1" si="12"/>
        <v>#REF!</v>
      </c>
      <c r="K252" s="454" t="e">
        <f t="shared" ca="1" si="13"/>
        <v>#REF!</v>
      </c>
      <c r="L252" s="454" t="e">
        <f t="shared" ca="1" si="14"/>
        <v>#REF!</v>
      </c>
      <c r="M252" s="256"/>
      <c r="N252" s="260"/>
      <c r="O252" s="261"/>
    </row>
    <row r="253" spans="1:15" ht="13.95" customHeight="1" x14ac:dyDescent="0.25">
      <c r="A253" s="165"/>
      <c r="B253" s="259"/>
      <c r="C253" s="306"/>
      <c r="D253" s="344" t="s">
        <v>345</v>
      </c>
      <c r="E253" s="604">
        <f>VLOOKUP($D253,Data!$C$2:$H$384,6,FALSE)</f>
        <v>0</v>
      </c>
      <c r="F253" s="306"/>
      <c r="G253" s="344" t="s">
        <v>345</v>
      </c>
      <c r="H253" s="603" t="e">
        <f t="shared" ca="1" si="10"/>
        <v>#REF!</v>
      </c>
      <c r="I253" s="454" t="e">
        <f t="shared" ca="1" si="11"/>
        <v>#REF!</v>
      </c>
      <c r="J253" s="454" t="e">
        <f t="shared" ca="1" si="12"/>
        <v>#REF!</v>
      </c>
      <c r="K253" s="454" t="e">
        <f t="shared" ca="1" si="13"/>
        <v>#REF!</v>
      </c>
      <c r="L253" s="454" t="e">
        <f t="shared" ca="1" si="14"/>
        <v>#REF!</v>
      </c>
      <c r="M253" s="256"/>
      <c r="N253" s="260"/>
      <c r="O253" s="261"/>
    </row>
    <row r="254" spans="1:15" ht="13.95" customHeight="1" x14ac:dyDescent="0.25">
      <c r="A254" s="165"/>
      <c r="B254" s="259"/>
      <c r="C254" s="306"/>
      <c r="D254" s="344" t="s">
        <v>346</v>
      </c>
      <c r="E254" s="604">
        <f>VLOOKUP($D254,Data!$C$2:$H$384,6,FALSE)</f>
        <v>0</v>
      </c>
      <c r="F254" s="306"/>
      <c r="G254" s="344" t="s">
        <v>346</v>
      </c>
      <c r="H254" s="603" t="e">
        <f t="shared" ca="1" si="10"/>
        <v>#REF!</v>
      </c>
      <c r="I254" s="454" t="e">
        <f t="shared" ca="1" si="11"/>
        <v>#REF!</v>
      </c>
      <c r="J254" s="454" t="e">
        <f t="shared" ca="1" si="12"/>
        <v>#REF!</v>
      </c>
      <c r="K254" s="454" t="e">
        <f t="shared" ca="1" si="13"/>
        <v>#REF!</v>
      </c>
      <c r="L254" s="454" t="e">
        <f t="shared" ca="1" si="14"/>
        <v>#REF!</v>
      </c>
      <c r="M254" s="256"/>
      <c r="N254" s="260"/>
      <c r="O254" s="261"/>
    </row>
    <row r="255" spans="1:15" ht="13.95" customHeight="1" x14ac:dyDescent="0.25">
      <c r="A255" s="165"/>
      <c r="B255" s="259"/>
      <c r="C255" s="306"/>
      <c r="D255" s="344" t="s">
        <v>347</v>
      </c>
      <c r="E255" s="604">
        <f>VLOOKUP($D255,Data!$C$2:$H$384,6,FALSE)</f>
        <v>0</v>
      </c>
      <c r="F255" s="306"/>
      <c r="G255" s="344" t="s">
        <v>347</v>
      </c>
      <c r="H255" s="603" t="e">
        <f t="shared" ca="1" si="10"/>
        <v>#REF!</v>
      </c>
      <c r="I255" s="454" t="e">
        <f t="shared" ca="1" si="11"/>
        <v>#REF!</v>
      </c>
      <c r="J255" s="454" t="e">
        <f t="shared" ca="1" si="12"/>
        <v>#REF!</v>
      </c>
      <c r="K255" s="454" t="e">
        <f t="shared" ca="1" si="13"/>
        <v>#REF!</v>
      </c>
      <c r="L255" s="454" t="e">
        <f t="shared" ca="1" si="14"/>
        <v>#REF!</v>
      </c>
      <c r="M255" s="256"/>
      <c r="N255" s="260"/>
      <c r="O255" s="261"/>
    </row>
    <row r="256" spans="1:15" ht="13.95" customHeight="1" x14ac:dyDescent="0.25">
      <c r="A256" s="165"/>
      <c r="B256" s="259"/>
      <c r="C256" s="306"/>
      <c r="D256" s="344" t="s">
        <v>348</v>
      </c>
      <c r="E256" s="604">
        <f>VLOOKUP($D256,Data!$C$2:$H$384,6,FALSE)</f>
        <v>0</v>
      </c>
      <c r="F256" s="306"/>
      <c r="G256" s="344" t="s">
        <v>348</v>
      </c>
      <c r="H256" s="603" t="e">
        <f t="shared" ca="1" si="10"/>
        <v>#REF!</v>
      </c>
      <c r="I256" s="454" t="e">
        <f t="shared" ca="1" si="11"/>
        <v>#REF!</v>
      </c>
      <c r="J256" s="454" t="e">
        <f t="shared" ca="1" si="12"/>
        <v>#REF!</v>
      </c>
      <c r="K256" s="454" t="e">
        <f t="shared" ca="1" si="13"/>
        <v>#REF!</v>
      </c>
      <c r="L256" s="454" t="e">
        <f t="shared" ca="1" si="14"/>
        <v>#REF!</v>
      </c>
      <c r="M256" s="256"/>
      <c r="N256" s="260"/>
      <c r="O256" s="261"/>
    </row>
    <row r="257" spans="1:15" ht="13.95" customHeight="1" x14ac:dyDescent="0.25">
      <c r="A257" s="165"/>
      <c r="B257" s="259"/>
      <c r="C257" s="306"/>
      <c r="D257" s="344" t="s">
        <v>349</v>
      </c>
      <c r="E257" s="604">
        <f>VLOOKUP($D257,Data!$C$2:$H$384,6,FALSE)</f>
        <v>0</v>
      </c>
      <c r="F257" s="306"/>
      <c r="G257" s="344" t="s">
        <v>349</v>
      </c>
      <c r="H257" s="603" t="e">
        <f t="shared" ca="1" si="10"/>
        <v>#REF!</v>
      </c>
      <c r="I257" s="454" t="e">
        <f t="shared" ca="1" si="11"/>
        <v>#REF!</v>
      </c>
      <c r="J257" s="454" t="e">
        <f t="shared" ca="1" si="12"/>
        <v>#REF!</v>
      </c>
      <c r="K257" s="454" t="e">
        <f t="shared" ca="1" si="13"/>
        <v>#REF!</v>
      </c>
      <c r="L257" s="454" t="e">
        <f t="shared" ca="1" si="14"/>
        <v>#REF!</v>
      </c>
      <c r="M257" s="256"/>
      <c r="N257" s="260"/>
      <c r="O257" s="261"/>
    </row>
    <row r="258" spans="1:15" ht="13.95" customHeight="1" x14ac:dyDescent="0.25">
      <c r="A258" s="165"/>
      <c r="B258" s="259"/>
      <c r="C258" s="306"/>
      <c r="D258" s="344" t="s">
        <v>350</v>
      </c>
      <c r="E258" s="604">
        <f>VLOOKUP($D258,Data!$C$2:$H$384,6,FALSE)</f>
        <v>0</v>
      </c>
      <c r="F258" s="306"/>
      <c r="G258" s="344" t="s">
        <v>350</v>
      </c>
      <c r="H258" s="603" t="e">
        <f t="shared" ca="1" si="10"/>
        <v>#REF!</v>
      </c>
      <c r="I258" s="454" t="e">
        <f t="shared" ca="1" si="11"/>
        <v>#REF!</v>
      </c>
      <c r="J258" s="454" t="e">
        <f t="shared" ca="1" si="12"/>
        <v>#REF!</v>
      </c>
      <c r="K258" s="454" t="e">
        <f t="shared" ca="1" si="13"/>
        <v>#REF!</v>
      </c>
      <c r="L258" s="454" t="e">
        <f t="shared" ca="1" si="14"/>
        <v>#REF!</v>
      </c>
      <c r="M258" s="256"/>
      <c r="N258" s="260"/>
      <c r="O258" s="261"/>
    </row>
    <row r="259" spans="1:15" ht="13.95" customHeight="1" x14ac:dyDescent="0.25">
      <c r="A259" s="165"/>
      <c r="B259" s="259"/>
      <c r="C259" s="306"/>
      <c r="D259" s="344" t="s">
        <v>351</v>
      </c>
      <c r="E259" s="604">
        <f>VLOOKUP($D259,Data!$C$2:$H$384,6,FALSE)</f>
        <v>0</v>
      </c>
      <c r="F259" s="306"/>
      <c r="G259" s="344" t="s">
        <v>351</v>
      </c>
      <c r="H259" s="603" t="e">
        <f t="shared" ca="1" si="10"/>
        <v>#REF!</v>
      </c>
      <c r="I259" s="454" t="e">
        <f t="shared" ca="1" si="11"/>
        <v>#REF!</v>
      </c>
      <c r="J259" s="454" t="e">
        <f t="shared" ca="1" si="12"/>
        <v>#REF!</v>
      </c>
      <c r="K259" s="454" t="e">
        <f t="shared" ca="1" si="13"/>
        <v>#REF!</v>
      </c>
      <c r="L259" s="454" t="e">
        <f t="shared" ca="1" si="14"/>
        <v>#REF!</v>
      </c>
      <c r="M259" s="256"/>
      <c r="N259" s="260"/>
      <c r="O259" s="261"/>
    </row>
    <row r="260" spans="1:15" ht="13.95" customHeight="1" x14ac:dyDescent="0.25">
      <c r="A260" s="165"/>
      <c r="B260" s="259"/>
      <c r="C260" s="306"/>
      <c r="D260" s="344" t="s">
        <v>353</v>
      </c>
      <c r="E260" s="604">
        <f>VLOOKUP($D260,Data!$C$2:$H$384,6,FALSE)</f>
        <v>0</v>
      </c>
      <c r="F260" s="306"/>
      <c r="G260" s="344" t="s">
        <v>353</v>
      </c>
      <c r="H260" s="603" t="e">
        <f t="shared" ca="1" si="10"/>
        <v>#REF!</v>
      </c>
      <c r="I260" s="454" t="e">
        <f t="shared" ca="1" si="11"/>
        <v>#REF!</v>
      </c>
      <c r="J260" s="454" t="e">
        <f t="shared" ca="1" si="12"/>
        <v>#REF!</v>
      </c>
      <c r="K260" s="454" t="e">
        <f t="shared" ca="1" si="13"/>
        <v>#REF!</v>
      </c>
      <c r="L260" s="454" t="e">
        <f t="shared" ca="1" si="14"/>
        <v>#REF!</v>
      </c>
      <c r="M260" s="256"/>
      <c r="N260" s="260"/>
      <c r="O260" s="261"/>
    </row>
    <row r="261" spans="1:15" ht="13.95" customHeight="1" x14ac:dyDescent="0.25">
      <c r="A261" s="165"/>
      <c r="B261" s="259"/>
      <c r="C261" s="306"/>
      <c r="D261" s="344" t="s">
        <v>354</v>
      </c>
      <c r="E261" s="604">
        <f>VLOOKUP($D261,Data!$C$2:$H$384,6,FALSE)</f>
        <v>0</v>
      </c>
      <c r="F261" s="306"/>
      <c r="G261" s="344" t="s">
        <v>354</v>
      </c>
      <c r="H261" s="603" t="e">
        <f t="shared" ca="1" si="10"/>
        <v>#REF!</v>
      </c>
      <c r="I261" s="454" t="e">
        <f t="shared" ca="1" si="11"/>
        <v>#REF!</v>
      </c>
      <c r="J261" s="454" t="e">
        <f t="shared" ca="1" si="12"/>
        <v>#REF!</v>
      </c>
      <c r="K261" s="454" t="e">
        <f t="shared" ca="1" si="13"/>
        <v>#REF!</v>
      </c>
      <c r="L261" s="454" t="e">
        <f t="shared" ca="1" si="14"/>
        <v>#REF!</v>
      </c>
      <c r="M261" s="256"/>
      <c r="N261" s="260"/>
      <c r="O261" s="261"/>
    </row>
    <row r="262" spans="1:15" ht="13.95" customHeight="1" x14ac:dyDescent="0.25">
      <c r="A262" s="165"/>
      <c r="B262" s="259"/>
      <c r="C262" s="306"/>
      <c r="D262" s="344" t="s">
        <v>355</v>
      </c>
      <c r="E262" s="604">
        <f>VLOOKUP($D262,Data!$C$2:$H$384,6,FALSE)</f>
        <v>0</v>
      </c>
      <c r="F262" s="306"/>
      <c r="G262" s="344" t="s">
        <v>355</v>
      </c>
      <c r="H262" s="603" t="e">
        <f t="shared" ca="1" si="10"/>
        <v>#REF!</v>
      </c>
      <c r="I262" s="454" t="e">
        <f t="shared" ca="1" si="11"/>
        <v>#REF!</v>
      </c>
      <c r="J262" s="454" t="e">
        <f t="shared" ca="1" si="12"/>
        <v>#REF!</v>
      </c>
      <c r="K262" s="454" t="e">
        <f t="shared" ca="1" si="13"/>
        <v>#REF!</v>
      </c>
      <c r="L262" s="454" t="e">
        <f t="shared" ca="1" si="14"/>
        <v>#REF!</v>
      </c>
      <c r="M262" s="256"/>
      <c r="N262" s="260"/>
      <c r="O262" s="261"/>
    </row>
    <row r="263" spans="1:15" ht="13.95" customHeight="1" x14ac:dyDescent="0.25">
      <c r="A263" s="165"/>
      <c r="B263" s="259"/>
      <c r="C263" s="306"/>
      <c r="D263" s="344" t="s">
        <v>356</v>
      </c>
      <c r="E263" s="604">
        <f>VLOOKUP($D263,Data!$C$2:$H$384,6,FALSE)</f>
        <v>0</v>
      </c>
      <c r="F263" s="306"/>
      <c r="G263" s="344" t="s">
        <v>356</v>
      </c>
      <c r="H263" s="603" t="e">
        <f t="shared" ca="1" si="10"/>
        <v>#REF!</v>
      </c>
      <c r="I263" s="454" t="e">
        <f t="shared" ca="1" si="11"/>
        <v>#REF!</v>
      </c>
      <c r="J263" s="454" t="e">
        <f t="shared" ca="1" si="12"/>
        <v>#REF!</v>
      </c>
      <c r="K263" s="454" t="e">
        <f t="shared" ca="1" si="13"/>
        <v>#REF!</v>
      </c>
      <c r="L263" s="454" t="e">
        <f t="shared" ca="1" si="14"/>
        <v>#REF!</v>
      </c>
      <c r="M263" s="256"/>
      <c r="N263" s="260"/>
      <c r="O263" s="261"/>
    </row>
    <row r="264" spans="1:15" ht="13.95" customHeight="1" x14ac:dyDescent="0.25">
      <c r="A264" s="165"/>
      <c r="B264" s="259"/>
      <c r="C264" s="306"/>
      <c r="D264" s="344" t="s">
        <v>357</v>
      </c>
      <c r="E264" s="604">
        <f>VLOOKUP($D264,Data!$C$2:$H$384,6,FALSE)</f>
        <v>0</v>
      </c>
      <c r="F264" s="306"/>
      <c r="G264" s="344" t="s">
        <v>357</v>
      </c>
      <c r="H264" s="603" t="e">
        <f t="shared" ca="1" si="10"/>
        <v>#REF!</v>
      </c>
      <c r="I264" s="454" t="e">
        <f t="shared" ca="1" si="11"/>
        <v>#REF!</v>
      </c>
      <c r="J264" s="454" t="e">
        <f t="shared" ca="1" si="12"/>
        <v>#REF!</v>
      </c>
      <c r="K264" s="454" t="e">
        <f t="shared" ca="1" si="13"/>
        <v>#REF!</v>
      </c>
      <c r="L264" s="454" t="e">
        <f t="shared" ca="1" si="14"/>
        <v>#REF!</v>
      </c>
      <c r="M264" s="256"/>
      <c r="N264" s="260"/>
      <c r="O264" s="261"/>
    </row>
    <row r="265" spans="1:15" ht="13.95" customHeight="1" x14ac:dyDescent="0.25">
      <c r="A265" s="165"/>
      <c r="B265" s="259"/>
      <c r="C265" s="306"/>
      <c r="D265" s="344" t="s">
        <v>358</v>
      </c>
      <c r="E265" s="604">
        <f>VLOOKUP($D265,Data!$C$2:$H$384,6,FALSE)</f>
        <v>0</v>
      </c>
      <c r="F265" s="306"/>
      <c r="G265" s="344" t="s">
        <v>358</v>
      </c>
      <c r="H265" s="603" t="e">
        <f t="shared" ca="1" si="10"/>
        <v>#REF!</v>
      </c>
      <c r="I265" s="454" t="e">
        <f t="shared" ca="1" si="11"/>
        <v>#REF!</v>
      </c>
      <c r="J265" s="454" t="e">
        <f t="shared" ca="1" si="12"/>
        <v>#REF!</v>
      </c>
      <c r="K265" s="454" t="e">
        <f t="shared" ca="1" si="13"/>
        <v>#REF!</v>
      </c>
      <c r="L265" s="454" t="e">
        <f t="shared" ca="1" si="14"/>
        <v>#REF!</v>
      </c>
      <c r="M265" s="256"/>
      <c r="N265" s="260"/>
      <c r="O265" s="261"/>
    </row>
    <row r="266" spans="1:15" ht="13.95" customHeight="1" x14ac:dyDescent="0.25">
      <c r="A266" s="165"/>
      <c r="B266" s="259"/>
      <c r="C266" s="306"/>
      <c r="D266" s="344" t="s">
        <v>238</v>
      </c>
      <c r="E266" s="604">
        <f>VLOOKUP($D266,Data!$C$2:$H$384,6,FALSE)</f>
        <v>0</v>
      </c>
      <c r="F266" s="306"/>
      <c r="G266" s="344" t="s">
        <v>238</v>
      </c>
      <c r="H266" s="603" t="e">
        <f t="shared" ca="1" si="10"/>
        <v>#REF!</v>
      </c>
      <c r="I266" s="454" t="e">
        <f t="shared" ca="1" si="11"/>
        <v>#REF!</v>
      </c>
      <c r="J266" s="454" t="e">
        <f t="shared" ca="1" si="12"/>
        <v>#REF!</v>
      </c>
      <c r="K266" s="454" t="e">
        <f t="shared" ca="1" si="13"/>
        <v>#REF!</v>
      </c>
      <c r="L266" s="454" t="e">
        <f t="shared" ca="1" si="14"/>
        <v>#REF!</v>
      </c>
      <c r="M266" s="256"/>
      <c r="N266" s="260"/>
      <c r="O266" s="261"/>
    </row>
    <row r="267" spans="1:15" ht="13.95" customHeight="1" x14ac:dyDescent="0.25">
      <c r="A267" s="165"/>
      <c r="B267" s="259"/>
      <c r="C267" s="306"/>
      <c r="D267" s="344" t="s">
        <v>239</v>
      </c>
      <c r="E267" s="604">
        <f>VLOOKUP($D267,Data!$C$2:$H$384,6,FALSE)</f>
        <v>0</v>
      </c>
      <c r="F267" s="306"/>
      <c r="G267" s="344" t="s">
        <v>239</v>
      </c>
      <c r="H267" s="603" t="e">
        <f t="shared" ca="1" si="10"/>
        <v>#REF!</v>
      </c>
      <c r="I267" s="454" t="e">
        <f t="shared" ca="1" si="11"/>
        <v>#REF!</v>
      </c>
      <c r="J267" s="454" t="e">
        <f t="shared" ca="1" si="12"/>
        <v>#REF!</v>
      </c>
      <c r="K267" s="454" t="e">
        <f t="shared" ca="1" si="13"/>
        <v>#REF!</v>
      </c>
      <c r="L267" s="454" t="e">
        <f t="shared" ca="1" si="14"/>
        <v>#REF!</v>
      </c>
      <c r="M267" s="256"/>
      <c r="N267" s="260"/>
      <c r="O267" s="261"/>
    </row>
    <row r="268" spans="1:15" ht="13.95" customHeight="1" x14ac:dyDescent="0.25">
      <c r="A268" s="165"/>
      <c r="B268" s="259"/>
      <c r="C268" s="306"/>
      <c r="D268" s="344" t="s">
        <v>240</v>
      </c>
      <c r="E268" s="604">
        <f>VLOOKUP($D268,Data!$C$2:$H$384,6,FALSE)</f>
        <v>0</v>
      </c>
      <c r="F268" s="306"/>
      <c r="G268" s="344" t="s">
        <v>240</v>
      </c>
      <c r="H268" s="603" t="e">
        <f t="shared" ca="1" si="10"/>
        <v>#REF!</v>
      </c>
      <c r="I268" s="454" t="e">
        <f t="shared" ca="1" si="11"/>
        <v>#REF!</v>
      </c>
      <c r="J268" s="454" t="e">
        <f t="shared" ca="1" si="12"/>
        <v>#REF!</v>
      </c>
      <c r="K268" s="454" t="e">
        <f t="shared" ca="1" si="13"/>
        <v>#REF!</v>
      </c>
      <c r="L268" s="454" t="e">
        <f t="shared" ca="1" si="14"/>
        <v>#REF!</v>
      </c>
      <c r="M268" s="256"/>
      <c r="N268" s="260"/>
      <c r="O268" s="261"/>
    </row>
    <row r="269" spans="1:15" ht="13.95" customHeight="1" x14ac:dyDescent="0.25">
      <c r="A269" s="165"/>
      <c r="B269" s="259"/>
      <c r="C269" s="306"/>
      <c r="D269" s="344" t="s">
        <v>241</v>
      </c>
      <c r="E269" s="604">
        <f>VLOOKUP($D269,Data!$C$2:$H$384,6,FALSE)</f>
        <v>0</v>
      </c>
      <c r="F269" s="306"/>
      <c r="G269" s="344" t="s">
        <v>241</v>
      </c>
      <c r="H269" s="603" t="e">
        <f t="shared" ca="1" si="10"/>
        <v>#REF!</v>
      </c>
      <c r="I269" s="454" t="e">
        <f t="shared" ca="1" si="11"/>
        <v>#REF!</v>
      </c>
      <c r="J269" s="454" t="e">
        <f t="shared" ca="1" si="12"/>
        <v>#REF!</v>
      </c>
      <c r="K269" s="454" t="e">
        <f t="shared" ca="1" si="13"/>
        <v>#REF!</v>
      </c>
      <c r="L269" s="454" t="e">
        <f t="shared" ca="1" si="14"/>
        <v>#REF!</v>
      </c>
      <c r="M269" s="256"/>
      <c r="N269" s="260"/>
      <c r="O269" s="261"/>
    </row>
    <row r="270" spans="1:15" ht="13.95" customHeight="1" x14ac:dyDescent="0.25">
      <c r="A270" s="165"/>
      <c r="B270" s="259"/>
      <c r="C270" s="306"/>
      <c r="D270" s="344" t="s">
        <v>242</v>
      </c>
      <c r="E270" s="604">
        <f>VLOOKUP($D270,Data!$C$2:$H$384,6,FALSE)</f>
        <v>0</v>
      </c>
      <c r="F270" s="306"/>
      <c r="G270" s="344" t="s">
        <v>242</v>
      </c>
      <c r="H270" s="603" t="e">
        <f t="shared" ca="1" si="10"/>
        <v>#REF!</v>
      </c>
      <c r="I270" s="454" t="e">
        <f t="shared" ca="1" si="11"/>
        <v>#REF!</v>
      </c>
      <c r="J270" s="454" t="e">
        <f t="shared" ca="1" si="12"/>
        <v>#REF!</v>
      </c>
      <c r="K270" s="454" t="e">
        <f t="shared" ca="1" si="13"/>
        <v>#REF!</v>
      </c>
      <c r="L270" s="454" t="e">
        <f t="shared" ca="1" si="14"/>
        <v>#REF!</v>
      </c>
      <c r="M270" s="256"/>
      <c r="N270" s="260"/>
      <c r="O270" s="261"/>
    </row>
    <row r="271" spans="1:15" ht="13.95" customHeight="1" x14ac:dyDescent="0.25">
      <c r="A271" s="165"/>
      <c r="B271" s="259"/>
      <c r="C271" s="306"/>
      <c r="D271" s="344" t="s">
        <v>243</v>
      </c>
      <c r="E271" s="604">
        <f>VLOOKUP($D271,Data!$C$2:$H$384,6,FALSE)</f>
        <v>0</v>
      </c>
      <c r="F271" s="306"/>
      <c r="G271" s="344" t="s">
        <v>243</v>
      </c>
      <c r="H271" s="603" t="e">
        <f t="shared" ca="1" si="10"/>
        <v>#REF!</v>
      </c>
      <c r="I271" s="454" t="e">
        <f t="shared" ca="1" si="11"/>
        <v>#REF!</v>
      </c>
      <c r="J271" s="454" t="e">
        <f t="shared" ca="1" si="12"/>
        <v>#REF!</v>
      </c>
      <c r="K271" s="454" t="e">
        <f t="shared" ca="1" si="13"/>
        <v>#REF!</v>
      </c>
      <c r="L271" s="454" t="e">
        <f t="shared" ca="1" si="14"/>
        <v>#REF!</v>
      </c>
      <c r="M271" s="256"/>
      <c r="N271" s="260"/>
      <c r="O271" s="261"/>
    </row>
    <row r="272" spans="1:15" ht="13.95" customHeight="1" x14ac:dyDescent="0.25">
      <c r="A272" s="165"/>
      <c r="B272" s="259"/>
      <c r="C272" s="306"/>
      <c r="D272" s="344" t="s">
        <v>244</v>
      </c>
      <c r="E272" s="604">
        <f>VLOOKUP($D272,Data!$C$2:$H$384,6,FALSE)</f>
        <v>0</v>
      </c>
      <c r="F272" s="306"/>
      <c r="G272" s="344" t="s">
        <v>244</v>
      </c>
      <c r="H272" s="603" t="e">
        <f t="shared" ca="1" si="10"/>
        <v>#REF!</v>
      </c>
      <c r="I272" s="454" t="e">
        <f t="shared" ca="1" si="11"/>
        <v>#REF!</v>
      </c>
      <c r="J272" s="454" t="e">
        <f t="shared" ca="1" si="12"/>
        <v>#REF!</v>
      </c>
      <c r="K272" s="454" t="e">
        <f t="shared" ca="1" si="13"/>
        <v>#REF!</v>
      </c>
      <c r="L272" s="454" t="e">
        <f t="shared" ca="1" si="14"/>
        <v>#REF!</v>
      </c>
      <c r="M272" s="256"/>
      <c r="N272" s="260"/>
      <c r="O272" s="261"/>
    </row>
    <row r="273" spans="1:15" ht="13.95" customHeight="1" x14ac:dyDescent="0.25">
      <c r="A273" s="165"/>
      <c r="B273" s="259"/>
      <c r="C273" s="306"/>
      <c r="D273" s="344" t="s">
        <v>245</v>
      </c>
      <c r="E273" s="604">
        <f>VLOOKUP($D273,Data!$C$2:$H$384,6,FALSE)</f>
        <v>0</v>
      </c>
      <c r="F273" s="306"/>
      <c r="G273" s="344" t="s">
        <v>245</v>
      </c>
      <c r="H273" s="603" t="e">
        <f t="shared" ca="1" si="10"/>
        <v>#REF!</v>
      </c>
      <c r="I273" s="454" t="e">
        <f t="shared" ca="1" si="11"/>
        <v>#REF!</v>
      </c>
      <c r="J273" s="454" t="e">
        <f t="shared" ca="1" si="12"/>
        <v>#REF!</v>
      </c>
      <c r="K273" s="454" t="e">
        <f t="shared" ca="1" si="13"/>
        <v>#REF!</v>
      </c>
      <c r="L273" s="454" t="e">
        <f t="shared" ca="1" si="14"/>
        <v>#REF!</v>
      </c>
      <c r="M273" s="256"/>
      <c r="N273" s="260"/>
      <c r="O273" s="261"/>
    </row>
    <row r="274" spans="1:15" ht="13.95" customHeight="1" x14ac:dyDescent="0.25">
      <c r="A274" s="165"/>
      <c r="B274" s="259"/>
      <c r="C274" s="306"/>
      <c r="D274" s="344" t="s">
        <v>246</v>
      </c>
      <c r="E274" s="604">
        <f>VLOOKUP($D274,Data!$C$2:$H$384,6,FALSE)</f>
        <v>0</v>
      </c>
      <c r="F274" s="306"/>
      <c r="G274" s="344" t="s">
        <v>246</v>
      </c>
      <c r="H274" s="603" t="e">
        <f t="shared" ca="1" si="10"/>
        <v>#REF!</v>
      </c>
      <c r="I274" s="454" t="e">
        <f t="shared" ca="1" si="11"/>
        <v>#REF!</v>
      </c>
      <c r="J274" s="454" t="e">
        <f t="shared" ca="1" si="12"/>
        <v>#REF!</v>
      </c>
      <c r="K274" s="454" t="e">
        <f t="shared" ca="1" si="13"/>
        <v>#REF!</v>
      </c>
      <c r="L274" s="454" t="e">
        <f t="shared" ca="1" si="14"/>
        <v>#REF!</v>
      </c>
      <c r="M274" s="256"/>
      <c r="N274" s="260"/>
      <c r="O274" s="261"/>
    </row>
    <row r="275" spans="1:15" ht="13.95" customHeight="1" x14ac:dyDescent="0.25">
      <c r="A275" s="165"/>
      <c r="B275" s="259"/>
      <c r="C275" s="306"/>
      <c r="D275" s="344" t="s">
        <v>247</v>
      </c>
      <c r="E275" s="604">
        <f>VLOOKUP($D275,Data!$C$2:$H$384,6,FALSE)</f>
        <v>0</v>
      </c>
      <c r="F275" s="306"/>
      <c r="G275" s="344" t="s">
        <v>247</v>
      </c>
      <c r="H275" s="603" t="e">
        <f t="shared" ca="1" si="10"/>
        <v>#REF!</v>
      </c>
      <c r="I275" s="454" t="e">
        <f t="shared" ca="1" si="11"/>
        <v>#REF!</v>
      </c>
      <c r="J275" s="454" t="e">
        <f t="shared" ca="1" si="12"/>
        <v>#REF!</v>
      </c>
      <c r="K275" s="454" t="e">
        <f t="shared" ca="1" si="13"/>
        <v>#REF!</v>
      </c>
      <c r="L275" s="454" t="e">
        <f t="shared" ca="1" si="14"/>
        <v>#REF!</v>
      </c>
      <c r="M275" s="256"/>
      <c r="N275" s="260"/>
      <c r="O275" s="261"/>
    </row>
    <row r="276" spans="1:15" ht="13.95" customHeight="1" x14ac:dyDescent="0.25">
      <c r="A276" s="165"/>
      <c r="B276" s="259"/>
      <c r="C276" s="306"/>
      <c r="D276" s="344" t="s">
        <v>248</v>
      </c>
      <c r="E276" s="604">
        <f>VLOOKUP($D276,Data!$C$2:$H$384,6,FALSE)</f>
        <v>0</v>
      </c>
      <c r="F276" s="306"/>
      <c r="G276" s="344" t="s">
        <v>248</v>
      </c>
      <c r="H276" s="603" t="e">
        <f t="shared" ca="1" si="10"/>
        <v>#REF!</v>
      </c>
      <c r="I276" s="454" t="e">
        <f t="shared" ca="1" si="11"/>
        <v>#REF!</v>
      </c>
      <c r="J276" s="454" t="e">
        <f t="shared" ca="1" si="12"/>
        <v>#REF!</v>
      </c>
      <c r="K276" s="454" t="e">
        <f t="shared" ca="1" si="13"/>
        <v>#REF!</v>
      </c>
      <c r="L276" s="454" t="e">
        <f t="shared" ca="1" si="14"/>
        <v>#REF!</v>
      </c>
      <c r="M276" s="256"/>
      <c r="N276" s="260"/>
      <c r="O276" s="261"/>
    </row>
    <row r="277" spans="1:15" ht="13.95" customHeight="1" x14ac:dyDescent="0.25">
      <c r="A277" s="165"/>
      <c r="B277" s="259"/>
      <c r="C277" s="306"/>
      <c r="D277" s="344" t="s">
        <v>249</v>
      </c>
      <c r="E277" s="604">
        <f>VLOOKUP($D277,Data!$C$2:$H$384,6,FALSE)</f>
        <v>0</v>
      </c>
      <c r="F277" s="306"/>
      <c r="G277" s="344" t="s">
        <v>249</v>
      </c>
      <c r="H277" s="603" t="e">
        <f t="shared" ca="1" si="10"/>
        <v>#REF!</v>
      </c>
      <c r="I277" s="454" t="e">
        <f t="shared" ca="1" si="11"/>
        <v>#REF!</v>
      </c>
      <c r="J277" s="454" t="e">
        <f t="shared" ca="1" si="12"/>
        <v>#REF!</v>
      </c>
      <c r="K277" s="454" t="e">
        <f t="shared" ca="1" si="13"/>
        <v>#REF!</v>
      </c>
      <c r="L277" s="454" t="e">
        <f t="shared" ca="1" si="14"/>
        <v>#REF!</v>
      </c>
      <c r="M277" s="256"/>
      <c r="N277" s="260"/>
      <c r="O277" s="261"/>
    </row>
    <row r="278" spans="1:15" ht="13.95" customHeight="1" x14ac:dyDescent="0.25">
      <c r="A278" s="165"/>
      <c r="B278" s="259"/>
      <c r="C278" s="306"/>
      <c r="D278" s="344" t="s">
        <v>250</v>
      </c>
      <c r="E278" s="604">
        <f>VLOOKUP($D278,Data!$C$2:$H$384,6,FALSE)</f>
        <v>0</v>
      </c>
      <c r="F278" s="306"/>
      <c r="G278" s="344" t="s">
        <v>250</v>
      </c>
      <c r="H278" s="603" t="e">
        <f t="shared" ca="1" si="10"/>
        <v>#REF!</v>
      </c>
      <c r="I278" s="454" t="e">
        <f t="shared" ca="1" si="11"/>
        <v>#REF!</v>
      </c>
      <c r="J278" s="454" t="e">
        <f t="shared" ca="1" si="12"/>
        <v>#REF!</v>
      </c>
      <c r="K278" s="454" t="e">
        <f t="shared" ca="1" si="13"/>
        <v>#REF!</v>
      </c>
      <c r="L278" s="454" t="e">
        <f t="shared" ca="1" si="14"/>
        <v>#REF!</v>
      </c>
      <c r="M278" s="256"/>
      <c r="N278" s="260"/>
      <c r="O278" s="261"/>
    </row>
    <row r="279" spans="1:15" ht="13.95" customHeight="1" x14ac:dyDescent="0.25">
      <c r="A279" s="165"/>
      <c r="B279" s="259"/>
      <c r="C279" s="306"/>
      <c r="D279" s="344" t="s">
        <v>251</v>
      </c>
      <c r="E279" s="604">
        <f>VLOOKUP($D279,Data!$C$2:$H$384,6,FALSE)</f>
        <v>0</v>
      </c>
      <c r="F279" s="306"/>
      <c r="G279" s="344" t="s">
        <v>251</v>
      </c>
      <c r="H279" s="603" t="e">
        <f t="shared" ref="H279:H342" ca="1" si="15">INT(LEFT(
VLOOKUP(RIGHT($G279,LEN($G279)-FIND("-",$G279)), INDIRECT("'"&amp;LEFT($G279,FIND("-",$G279)-1)&amp;"'!"&amp;"$E:$L"), 4,FALSE), 1)
)</f>
        <v>#REF!</v>
      </c>
      <c r="I279" s="454" t="e">
        <f t="shared" ref="I279:I342" ca="1" si="16">IF(VLOOKUP(RIGHT($G279,LEN($G279)-FIND("-",$G279)), INDIRECT("'"&amp;LEFT($G279,FIND("-",$G279)-1)&amp;"'!"&amp;"$E:$L"), 5,FALSE) = 0, "",
VLOOKUP(RIGHT($G279,LEN($G279)-FIND("-",$G279)), INDIRECT("'"&amp;LEFT($G279,FIND("-",$G279)-1)&amp;"'!"&amp;"$E:$L"), 5,FALSE) )</f>
        <v>#REF!</v>
      </c>
      <c r="J279" s="454" t="e">
        <f t="shared" ref="J279:J342" ca="1" si="17">IF(VLOOKUP(RIGHT($G279,LEN($G279)-FIND("-",$G279)), INDIRECT("'"&amp;LEFT($G279,FIND("-",$G279)-1)&amp;"'!"&amp;"$E:$L"), 6,FALSE) = 0, "",
VLOOKUP(RIGHT($G279,LEN($G279)-FIND("-",$G279)), INDIRECT("'"&amp;LEFT($G279,FIND("-",$G279)-1)&amp;"'!"&amp;"$E:$L"), 6,FALSE) )</f>
        <v>#REF!</v>
      </c>
      <c r="K279" s="454" t="e">
        <f t="shared" ref="K279:K342" ca="1" si="18">IF(VLOOKUP(RIGHT($G279,LEN($G279)-FIND("-",$G279)), INDIRECT("'"&amp;LEFT($G279,FIND("-",$G279)-1)&amp;"'!"&amp;"$E:$L"), 7,FALSE) = 0, "",
VLOOKUP(RIGHT($G279,LEN($G279)-FIND("-",$G279)), INDIRECT("'"&amp;LEFT($G279,FIND("-",$G279)-1)&amp;"'!"&amp;"$E:$L"), 7,FALSE) )</f>
        <v>#REF!</v>
      </c>
      <c r="L279" s="454" t="e">
        <f t="shared" ref="L279:L342" ca="1" si="19">IF(VLOOKUP(RIGHT($G279,LEN($G279)-FIND("-",$G279)), INDIRECT("'"&amp;LEFT($G279,FIND("-",$G279)-1)&amp;"'!"&amp;"$E:$L"), 8,FALSE) = 0, "",
VLOOKUP(RIGHT($G279,LEN($G279)-FIND("-",$G279)), INDIRECT("'"&amp;LEFT($G279,FIND("-",$G279)-1)&amp;"'!"&amp;"$E:$L"), 8,FALSE) )</f>
        <v>#REF!</v>
      </c>
      <c r="M279" s="256"/>
      <c r="N279" s="260"/>
      <c r="O279" s="261"/>
    </row>
    <row r="280" spans="1:15" ht="13.95" customHeight="1" x14ac:dyDescent="0.25">
      <c r="A280" s="165"/>
      <c r="B280" s="259"/>
      <c r="C280" s="306"/>
      <c r="D280" s="344" t="s">
        <v>252</v>
      </c>
      <c r="E280" s="604">
        <f>VLOOKUP($D280,Data!$C$2:$H$384,6,FALSE)</f>
        <v>0</v>
      </c>
      <c r="F280" s="306"/>
      <c r="G280" s="344" t="s">
        <v>252</v>
      </c>
      <c r="H280" s="603" t="e">
        <f t="shared" ca="1" si="15"/>
        <v>#REF!</v>
      </c>
      <c r="I280" s="454" t="e">
        <f t="shared" ca="1" si="16"/>
        <v>#REF!</v>
      </c>
      <c r="J280" s="454" t="e">
        <f t="shared" ca="1" si="17"/>
        <v>#REF!</v>
      </c>
      <c r="K280" s="454" t="e">
        <f t="shared" ca="1" si="18"/>
        <v>#REF!</v>
      </c>
      <c r="L280" s="454" t="e">
        <f t="shared" ca="1" si="19"/>
        <v>#REF!</v>
      </c>
      <c r="M280" s="256"/>
      <c r="N280" s="260"/>
      <c r="O280" s="261"/>
    </row>
    <row r="281" spans="1:15" ht="13.95" customHeight="1" x14ac:dyDescent="0.25">
      <c r="A281" s="165"/>
      <c r="B281" s="259"/>
      <c r="C281" s="306"/>
      <c r="D281" s="344" t="s">
        <v>253</v>
      </c>
      <c r="E281" s="604">
        <f>VLOOKUP($D281,Data!$C$2:$H$384,6,FALSE)</f>
        <v>0</v>
      </c>
      <c r="F281" s="306"/>
      <c r="G281" s="344" t="s">
        <v>253</v>
      </c>
      <c r="H281" s="603" t="e">
        <f t="shared" ca="1" si="15"/>
        <v>#REF!</v>
      </c>
      <c r="I281" s="454" t="e">
        <f t="shared" ca="1" si="16"/>
        <v>#REF!</v>
      </c>
      <c r="J281" s="454" t="e">
        <f t="shared" ca="1" si="17"/>
        <v>#REF!</v>
      </c>
      <c r="K281" s="454" t="e">
        <f t="shared" ca="1" si="18"/>
        <v>#REF!</v>
      </c>
      <c r="L281" s="454" t="e">
        <f t="shared" ca="1" si="19"/>
        <v>#REF!</v>
      </c>
      <c r="M281" s="256"/>
      <c r="N281" s="260"/>
      <c r="O281" s="261"/>
    </row>
    <row r="282" spans="1:15" ht="13.95" customHeight="1" x14ac:dyDescent="0.25">
      <c r="A282" s="165"/>
      <c r="B282" s="259"/>
      <c r="C282" s="306"/>
      <c r="D282" s="344" t="s">
        <v>254</v>
      </c>
      <c r="E282" s="604">
        <f>VLOOKUP($D282,Data!$C$2:$H$384,6,FALSE)</f>
        <v>0</v>
      </c>
      <c r="F282" s="306"/>
      <c r="G282" s="344" t="s">
        <v>254</v>
      </c>
      <c r="H282" s="603" t="e">
        <f t="shared" ca="1" si="15"/>
        <v>#REF!</v>
      </c>
      <c r="I282" s="454" t="e">
        <f t="shared" ca="1" si="16"/>
        <v>#REF!</v>
      </c>
      <c r="J282" s="454" t="e">
        <f t="shared" ca="1" si="17"/>
        <v>#REF!</v>
      </c>
      <c r="K282" s="454" t="e">
        <f t="shared" ca="1" si="18"/>
        <v>#REF!</v>
      </c>
      <c r="L282" s="454" t="e">
        <f t="shared" ca="1" si="19"/>
        <v>#REF!</v>
      </c>
      <c r="M282" s="256"/>
      <c r="N282" s="260"/>
      <c r="O282" s="261"/>
    </row>
    <row r="283" spans="1:15" ht="13.95" customHeight="1" x14ac:dyDescent="0.25">
      <c r="A283" s="165"/>
      <c r="B283" s="259"/>
      <c r="C283" s="306"/>
      <c r="D283" s="344" t="s">
        <v>255</v>
      </c>
      <c r="E283" s="604">
        <f>VLOOKUP($D283,Data!$C$2:$H$384,6,FALSE)</f>
        <v>0</v>
      </c>
      <c r="F283" s="306"/>
      <c r="G283" s="344" t="s">
        <v>255</v>
      </c>
      <c r="H283" s="603" t="e">
        <f t="shared" ca="1" si="15"/>
        <v>#REF!</v>
      </c>
      <c r="I283" s="454" t="e">
        <f t="shared" ca="1" si="16"/>
        <v>#REF!</v>
      </c>
      <c r="J283" s="454" t="e">
        <f t="shared" ca="1" si="17"/>
        <v>#REF!</v>
      </c>
      <c r="K283" s="454" t="e">
        <f t="shared" ca="1" si="18"/>
        <v>#REF!</v>
      </c>
      <c r="L283" s="454" t="e">
        <f t="shared" ca="1" si="19"/>
        <v>#REF!</v>
      </c>
      <c r="M283" s="256"/>
      <c r="N283" s="260"/>
      <c r="O283" s="261"/>
    </row>
    <row r="284" spans="1:15" ht="13.95" customHeight="1" x14ac:dyDescent="0.25">
      <c r="A284" s="165"/>
      <c r="B284" s="259"/>
      <c r="C284" s="306"/>
      <c r="D284" s="344" t="s">
        <v>256</v>
      </c>
      <c r="E284" s="604">
        <f>VLOOKUP($D284,Data!$C$2:$H$384,6,FALSE)</f>
        <v>0</v>
      </c>
      <c r="F284" s="306"/>
      <c r="G284" s="344" t="s">
        <v>256</v>
      </c>
      <c r="H284" s="603" t="e">
        <f t="shared" ca="1" si="15"/>
        <v>#REF!</v>
      </c>
      <c r="I284" s="454" t="e">
        <f t="shared" ca="1" si="16"/>
        <v>#REF!</v>
      </c>
      <c r="J284" s="454" t="e">
        <f t="shared" ca="1" si="17"/>
        <v>#REF!</v>
      </c>
      <c r="K284" s="454" t="e">
        <f t="shared" ca="1" si="18"/>
        <v>#REF!</v>
      </c>
      <c r="L284" s="454" t="e">
        <f t="shared" ca="1" si="19"/>
        <v>#REF!</v>
      </c>
      <c r="M284" s="256"/>
      <c r="N284" s="260"/>
      <c r="O284" s="261"/>
    </row>
    <row r="285" spans="1:15" ht="13.95" customHeight="1" x14ac:dyDescent="0.25">
      <c r="A285" s="165"/>
      <c r="B285" s="259"/>
      <c r="C285" s="306"/>
      <c r="D285" s="344" t="s">
        <v>257</v>
      </c>
      <c r="E285" s="604">
        <f>VLOOKUP($D285,Data!$C$2:$H$384,6,FALSE)</f>
        <v>0</v>
      </c>
      <c r="F285" s="306"/>
      <c r="G285" s="344" t="s">
        <v>257</v>
      </c>
      <c r="H285" s="603" t="e">
        <f t="shared" ca="1" si="15"/>
        <v>#REF!</v>
      </c>
      <c r="I285" s="454" t="e">
        <f t="shared" ca="1" si="16"/>
        <v>#REF!</v>
      </c>
      <c r="J285" s="454" t="e">
        <f t="shared" ca="1" si="17"/>
        <v>#REF!</v>
      </c>
      <c r="K285" s="454" t="e">
        <f t="shared" ca="1" si="18"/>
        <v>#REF!</v>
      </c>
      <c r="L285" s="454" t="e">
        <f t="shared" ca="1" si="19"/>
        <v>#REF!</v>
      </c>
      <c r="M285" s="256"/>
      <c r="N285" s="260"/>
      <c r="O285" s="261"/>
    </row>
    <row r="286" spans="1:15" ht="13.95" customHeight="1" x14ac:dyDescent="0.25">
      <c r="A286" s="165"/>
      <c r="B286" s="259"/>
      <c r="C286" s="306"/>
      <c r="D286" s="344" t="s">
        <v>258</v>
      </c>
      <c r="E286" s="604">
        <f>VLOOKUP($D286,Data!$C$2:$H$384,6,FALSE)</f>
        <v>0</v>
      </c>
      <c r="F286" s="306"/>
      <c r="G286" s="344" t="s">
        <v>258</v>
      </c>
      <c r="H286" s="603" t="e">
        <f t="shared" ca="1" si="15"/>
        <v>#REF!</v>
      </c>
      <c r="I286" s="454" t="e">
        <f t="shared" ca="1" si="16"/>
        <v>#REF!</v>
      </c>
      <c r="J286" s="454" t="e">
        <f t="shared" ca="1" si="17"/>
        <v>#REF!</v>
      </c>
      <c r="K286" s="454" t="e">
        <f t="shared" ca="1" si="18"/>
        <v>#REF!</v>
      </c>
      <c r="L286" s="454" t="e">
        <f t="shared" ca="1" si="19"/>
        <v>#REF!</v>
      </c>
      <c r="M286" s="256"/>
      <c r="N286" s="260"/>
      <c r="O286" s="261"/>
    </row>
    <row r="287" spans="1:15" ht="13.95" customHeight="1" x14ac:dyDescent="0.25">
      <c r="A287" s="165"/>
      <c r="B287" s="259"/>
      <c r="C287" s="306"/>
      <c r="D287" s="344" t="s">
        <v>259</v>
      </c>
      <c r="E287" s="604">
        <f>VLOOKUP($D287,Data!$C$2:$H$384,6,FALSE)</f>
        <v>0</v>
      </c>
      <c r="F287" s="306"/>
      <c r="G287" s="344" t="s">
        <v>259</v>
      </c>
      <c r="H287" s="603" t="e">
        <f t="shared" ca="1" si="15"/>
        <v>#REF!</v>
      </c>
      <c r="I287" s="454" t="e">
        <f t="shared" ca="1" si="16"/>
        <v>#REF!</v>
      </c>
      <c r="J287" s="454" t="e">
        <f t="shared" ca="1" si="17"/>
        <v>#REF!</v>
      </c>
      <c r="K287" s="454" t="e">
        <f t="shared" ca="1" si="18"/>
        <v>#REF!</v>
      </c>
      <c r="L287" s="454" t="e">
        <f t="shared" ca="1" si="19"/>
        <v>#REF!</v>
      </c>
      <c r="M287" s="256"/>
      <c r="N287" s="260"/>
      <c r="O287" s="261"/>
    </row>
    <row r="288" spans="1:15" ht="13.95" customHeight="1" x14ac:dyDescent="0.25">
      <c r="A288" s="165"/>
      <c r="B288" s="259"/>
      <c r="C288" s="306"/>
      <c r="D288" s="344" t="s">
        <v>260</v>
      </c>
      <c r="E288" s="604">
        <f>VLOOKUP($D288,Data!$C$2:$H$384,6,FALSE)</f>
        <v>0</v>
      </c>
      <c r="F288" s="306"/>
      <c r="G288" s="344" t="s">
        <v>260</v>
      </c>
      <c r="H288" s="603" t="e">
        <f t="shared" ca="1" si="15"/>
        <v>#REF!</v>
      </c>
      <c r="I288" s="454" t="e">
        <f t="shared" ca="1" si="16"/>
        <v>#REF!</v>
      </c>
      <c r="J288" s="454" t="e">
        <f t="shared" ca="1" si="17"/>
        <v>#REF!</v>
      </c>
      <c r="K288" s="454" t="e">
        <f t="shared" ca="1" si="18"/>
        <v>#REF!</v>
      </c>
      <c r="L288" s="454" t="e">
        <f t="shared" ca="1" si="19"/>
        <v>#REF!</v>
      </c>
      <c r="M288" s="256"/>
      <c r="N288" s="260"/>
      <c r="O288" s="261"/>
    </row>
    <row r="289" spans="1:15" ht="13.95" customHeight="1" x14ac:dyDescent="0.25">
      <c r="A289" s="165"/>
      <c r="B289" s="259"/>
      <c r="C289" s="306"/>
      <c r="D289" s="344" t="s">
        <v>261</v>
      </c>
      <c r="E289" s="604">
        <f>VLOOKUP($D289,Data!$C$2:$H$384,6,FALSE)</f>
        <v>0</v>
      </c>
      <c r="F289" s="306"/>
      <c r="G289" s="344" t="s">
        <v>261</v>
      </c>
      <c r="H289" s="603" t="e">
        <f t="shared" ca="1" si="15"/>
        <v>#REF!</v>
      </c>
      <c r="I289" s="454" t="e">
        <f t="shared" ca="1" si="16"/>
        <v>#REF!</v>
      </c>
      <c r="J289" s="454" t="e">
        <f t="shared" ca="1" si="17"/>
        <v>#REF!</v>
      </c>
      <c r="K289" s="454" t="e">
        <f t="shared" ca="1" si="18"/>
        <v>#REF!</v>
      </c>
      <c r="L289" s="454" t="e">
        <f t="shared" ca="1" si="19"/>
        <v>#REF!</v>
      </c>
      <c r="M289" s="256"/>
      <c r="N289" s="260"/>
      <c r="O289" s="261"/>
    </row>
    <row r="290" spans="1:15" ht="13.95" customHeight="1" x14ac:dyDescent="0.25">
      <c r="A290" s="165"/>
      <c r="B290" s="259"/>
      <c r="C290" s="306"/>
      <c r="D290" s="344" t="s">
        <v>263</v>
      </c>
      <c r="E290" s="604">
        <f>VLOOKUP($D290,Data!$C$2:$H$384,6,FALSE)</f>
        <v>0</v>
      </c>
      <c r="F290" s="306"/>
      <c r="G290" s="344" t="s">
        <v>263</v>
      </c>
      <c r="H290" s="603" t="e">
        <f t="shared" ca="1" si="15"/>
        <v>#REF!</v>
      </c>
      <c r="I290" s="454" t="e">
        <f t="shared" ca="1" si="16"/>
        <v>#REF!</v>
      </c>
      <c r="J290" s="454" t="e">
        <f t="shared" ca="1" si="17"/>
        <v>#REF!</v>
      </c>
      <c r="K290" s="454" t="e">
        <f t="shared" ca="1" si="18"/>
        <v>#REF!</v>
      </c>
      <c r="L290" s="454" t="e">
        <f t="shared" ca="1" si="19"/>
        <v>#REF!</v>
      </c>
      <c r="M290" s="256"/>
      <c r="N290" s="260"/>
      <c r="O290" s="261"/>
    </row>
    <row r="291" spans="1:15" ht="13.95" customHeight="1" x14ac:dyDescent="0.25">
      <c r="A291" s="165"/>
      <c r="B291" s="259"/>
      <c r="C291" s="306"/>
      <c r="D291" s="344" t="s">
        <v>941</v>
      </c>
      <c r="E291" s="604">
        <f>VLOOKUP($D291,Data!$C$2:$H$384,6,FALSE)</f>
        <v>0</v>
      </c>
      <c r="F291" s="306"/>
      <c r="G291" s="344" t="s">
        <v>941</v>
      </c>
      <c r="H291" s="603" t="e">
        <f t="shared" ca="1" si="15"/>
        <v>#REF!</v>
      </c>
      <c r="I291" s="454" t="e">
        <f t="shared" ca="1" si="16"/>
        <v>#REF!</v>
      </c>
      <c r="J291" s="454" t="e">
        <f t="shared" ca="1" si="17"/>
        <v>#REF!</v>
      </c>
      <c r="K291" s="454" t="e">
        <f t="shared" ca="1" si="18"/>
        <v>#REF!</v>
      </c>
      <c r="L291" s="454" t="e">
        <f t="shared" ca="1" si="19"/>
        <v>#REF!</v>
      </c>
      <c r="M291" s="256"/>
      <c r="N291" s="260"/>
      <c r="O291" s="261"/>
    </row>
    <row r="292" spans="1:15" ht="13.95" customHeight="1" x14ac:dyDescent="0.25">
      <c r="A292" s="165"/>
      <c r="B292" s="259"/>
      <c r="C292" s="306"/>
      <c r="D292" s="344" t="s">
        <v>2536</v>
      </c>
      <c r="E292" s="604">
        <f>VLOOKUP($D292,Data!$C$2:$H$384,6,FALSE)</f>
        <v>0</v>
      </c>
      <c r="F292" s="306"/>
      <c r="G292" s="344" t="s">
        <v>2536</v>
      </c>
      <c r="H292" s="603" t="e">
        <f t="shared" ca="1" si="15"/>
        <v>#REF!</v>
      </c>
      <c r="I292" s="454" t="e">
        <f t="shared" ca="1" si="16"/>
        <v>#REF!</v>
      </c>
      <c r="J292" s="454" t="e">
        <f t="shared" ca="1" si="17"/>
        <v>#REF!</v>
      </c>
      <c r="K292" s="454" t="e">
        <f t="shared" ca="1" si="18"/>
        <v>#REF!</v>
      </c>
      <c r="L292" s="454" t="e">
        <f t="shared" ca="1" si="19"/>
        <v>#REF!</v>
      </c>
      <c r="M292" s="256"/>
      <c r="N292" s="260"/>
      <c r="O292" s="261"/>
    </row>
    <row r="293" spans="1:15" ht="13.95" customHeight="1" x14ac:dyDescent="0.25">
      <c r="A293" s="165"/>
      <c r="B293" s="259"/>
      <c r="C293" s="306"/>
      <c r="D293" s="344" t="s">
        <v>265</v>
      </c>
      <c r="E293" s="604">
        <f>VLOOKUP($D293,Data!$C$2:$H$384,6,FALSE)</f>
        <v>0</v>
      </c>
      <c r="F293" s="306"/>
      <c r="G293" s="344" t="s">
        <v>265</v>
      </c>
      <c r="H293" s="603" t="e">
        <f t="shared" ca="1" si="15"/>
        <v>#REF!</v>
      </c>
      <c r="I293" s="454" t="e">
        <f t="shared" ca="1" si="16"/>
        <v>#REF!</v>
      </c>
      <c r="J293" s="454" t="e">
        <f t="shared" ca="1" si="17"/>
        <v>#REF!</v>
      </c>
      <c r="K293" s="454" t="e">
        <f t="shared" ca="1" si="18"/>
        <v>#REF!</v>
      </c>
      <c r="L293" s="454" t="e">
        <f t="shared" ca="1" si="19"/>
        <v>#REF!</v>
      </c>
      <c r="M293" s="256"/>
      <c r="N293" s="260"/>
      <c r="O293" s="261"/>
    </row>
    <row r="294" spans="1:15" ht="13.95" customHeight="1" x14ac:dyDescent="0.25">
      <c r="A294" s="165"/>
      <c r="B294" s="259"/>
      <c r="C294" s="306"/>
      <c r="D294" s="344" t="s">
        <v>266</v>
      </c>
      <c r="E294" s="604">
        <f>VLOOKUP($D294,Data!$C$2:$H$384,6,FALSE)</f>
        <v>0</v>
      </c>
      <c r="F294" s="306"/>
      <c r="G294" s="344" t="s">
        <v>266</v>
      </c>
      <c r="H294" s="603" t="e">
        <f t="shared" ca="1" si="15"/>
        <v>#REF!</v>
      </c>
      <c r="I294" s="454" t="e">
        <f t="shared" ca="1" si="16"/>
        <v>#REF!</v>
      </c>
      <c r="J294" s="454" t="e">
        <f t="shared" ca="1" si="17"/>
        <v>#REF!</v>
      </c>
      <c r="K294" s="454" t="e">
        <f t="shared" ca="1" si="18"/>
        <v>#REF!</v>
      </c>
      <c r="L294" s="454" t="e">
        <f t="shared" ca="1" si="19"/>
        <v>#REF!</v>
      </c>
      <c r="M294" s="256"/>
      <c r="N294" s="260"/>
      <c r="O294" s="261"/>
    </row>
    <row r="295" spans="1:15" ht="13.95" customHeight="1" x14ac:dyDescent="0.25">
      <c r="A295" s="165"/>
      <c r="B295" s="259"/>
      <c r="C295" s="306"/>
      <c r="D295" s="344" t="s">
        <v>267</v>
      </c>
      <c r="E295" s="604">
        <f>VLOOKUP($D295,Data!$C$2:$H$384,6,FALSE)</f>
        <v>0</v>
      </c>
      <c r="F295" s="306"/>
      <c r="G295" s="344" t="s">
        <v>267</v>
      </c>
      <c r="H295" s="603" t="e">
        <f t="shared" ca="1" si="15"/>
        <v>#REF!</v>
      </c>
      <c r="I295" s="454" t="e">
        <f t="shared" ca="1" si="16"/>
        <v>#REF!</v>
      </c>
      <c r="J295" s="454" t="e">
        <f t="shared" ca="1" si="17"/>
        <v>#REF!</v>
      </c>
      <c r="K295" s="454" t="e">
        <f t="shared" ca="1" si="18"/>
        <v>#REF!</v>
      </c>
      <c r="L295" s="454" t="e">
        <f t="shared" ca="1" si="19"/>
        <v>#REF!</v>
      </c>
      <c r="M295" s="256"/>
      <c r="N295" s="260"/>
      <c r="O295" s="261"/>
    </row>
    <row r="296" spans="1:15" ht="13.95" customHeight="1" x14ac:dyDescent="0.25">
      <c r="A296" s="165"/>
      <c r="B296" s="259"/>
      <c r="C296" s="306"/>
      <c r="D296" s="344" t="s">
        <v>268</v>
      </c>
      <c r="E296" s="604">
        <f>VLOOKUP($D296,Data!$C$2:$H$384,6,FALSE)</f>
        <v>0</v>
      </c>
      <c r="F296" s="306"/>
      <c r="G296" s="344" t="s">
        <v>268</v>
      </c>
      <c r="H296" s="603" t="e">
        <f t="shared" ca="1" si="15"/>
        <v>#REF!</v>
      </c>
      <c r="I296" s="454" t="e">
        <f t="shared" ca="1" si="16"/>
        <v>#REF!</v>
      </c>
      <c r="J296" s="454" t="e">
        <f t="shared" ca="1" si="17"/>
        <v>#REF!</v>
      </c>
      <c r="K296" s="454" t="e">
        <f t="shared" ca="1" si="18"/>
        <v>#REF!</v>
      </c>
      <c r="L296" s="454" t="e">
        <f t="shared" ca="1" si="19"/>
        <v>#REF!</v>
      </c>
      <c r="M296" s="256"/>
      <c r="N296" s="260"/>
      <c r="O296" s="261"/>
    </row>
    <row r="297" spans="1:15" ht="13.95" customHeight="1" x14ac:dyDescent="0.25">
      <c r="A297" s="165"/>
      <c r="B297" s="259"/>
      <c r="C297" s="306"/>
      <c r="D297" s="344" t="s">
        <v>269</v>
      </c>
      <c r="E297" s="604">
        <f>VLOOKUP($D297,Data!$C$2:$H$384,6,FALSE)</f>
        <v>0</v>
      </c>
      <c r="F297" s="306"/>
      <c r="G297" s="344" t="s">
        <v>269</v>
      </c>
      <c r="H297" s="603" t="e">
        <f t="shared" ca="1" si="15"/>
        <v>#REF!</v>
      </c>
      <c r="I297" s="454" t="e">
        <f t="shared" ca="1" si="16"/>
        <v>#REF!</v>
      </c>
      <c r="J297" s="454" t="e">
        <f t="shared" ca="1" si="17"/>
        <v>#REF!</v>
      </c>
      <c r="K297" s="454" t="e">
        <f t="shared" ca="1" si="18"/>
        <v>#REF!</v>
      </c>
      <c r="L297" s="454" t="e">
        <f t="shared" ca="1" si="19"/>
        <v>#REF!</v>
      </c>
      <c r="M297" s="256"/>
      <c r="N297" s="260"/>
      <c r="O297" s="261"/>
    </row>
    <row r="298" spans="1:15" ht="13.95" customHeight="1" x14ac:dyDescent="0.25">
      <c r="A298" s="165"/>
      <c r="B298" s="259"/>
      <c r="C298" s="306"/>
      <c r="D298" s="344" t="s">
        <v>270</v>
      </c>
      <c r="E298" s="604">
        <f>VLOOKUP($D298,Data!$C$2:$H$384,6,FALSE)</f>
        <v>0</v>
      </c>
      <c r="F298" s="306"/>
      <c r="G298" s="344" t="s">
        <v>270</v>
      </c>
      <c r="H298" s="603" t="e">
        <f t="shared" ca="1" si="15"/>
        <v>#REF!</v>
      </c>
      <c r="I298" s="454" t="e">
        <f t="shared" ca="1" si="16"/>
        <v>#REF!</v>
      </c>
      <c r="J298" s="454" t="e">
        <f t="shared" ca="1" si="17"/>
        <v>#REF!</v>
      </c>
      <c r="K298" s="454" t="e">
        <f t="shared" ca="1" si="18"/>
        <v>#REF!</v>
      </c>
      <c r="L298" s="454" t="e">
        <f t="shared" ca="1" si="19"/>
        <v>#REF!</v>
      </c>
      <c r="M298" s="256"/>
      <c r="N298" s="260"/>
      <c r="O298" s="261"/>
    </row>
    <row r="299" spans="1:15" ht="13.95" customHeight="1" x14ac:dyDescent="0.25">
      <c r="A299" s="165"/>
      <c r="B299" s="259"/>
      <c r="C299" s="306"/>
      <c r="D299" s="344" t="s">
        <v>271</v>
      </c>
      <c r="E299" s="604">
        <f>VLOOKUP($D299,Data!$C$2:$H$384,6,FALSE)</f>
        <v>0</v>
      </c>
      <c r="F299" s="306"/>
      <c r="G299" s="344" t="s">
        <v>271</v>
      </c>
      <c r="H299" s="603" t="e">
        <f t="shared" ca="1" si="15"/>
        <v>#REF!</v>
      </c>
      <c r="I299" s="454" t="e">
        <f t="shared" ca="1" si="16"/>
        <v>#REF!</v>
      </c>
      <c r="J299" s="454" t="e">
        <f t="shared" ca="1" si="17"/>
        <v>#REF!</v>
      </c>
      <c r="K299" s="454" t="e">
        <f t="shared" ca="1" si="18"/>
        <v>#REF!</v>
      </c>
      <c r="L299" s="454" t="e">
        <f t="shared" ca="1" si="19"/>
        <v>#REF!</v>
      </c>
      <c r="M299" s="256"/>
      <c r="N299" s="260"/>
      <c r="O299" s="261"/>
    </row>
    <row r="300" spans="1:15" ht="13.95" customHeight="1" x14ac:dyDescent="0.25">
      <c r="A300" s="165"/>
      <c r="B300" s="259"/>
      <c r="C300" s="306"/>
      <c r="D300" s="344" t="s">
        <v>942</v>
      </c>
      <c r="E300" s="604">
        <f>VLOOKUP($D300,Data!$C$2:$H$384,6,FALSE)</f>
        <v>0</v>
      </c>
      <c r="F300" s="306"/>
      <c r="G300" s="344" t="s">
        <v>942</v>
      </c>
      <c r="H300" s="603" t="e">
        <f t="shared" ca="1" si="15"/>
        <v>#REF!</v>
      </c>
      <c r="I300" s="454" t="e">
        <f t="shared" ca="1" si="16"/>
        <v>#REF!</v>
      </c>
      <c r="J300" s="454" t="e">
        <f t="shared" ca="1" si="17"/>
        <v>#REF!</v>
      </c>
      <c r="K300" s="454" t="e">
        <f t="shared" ca="1" si="18"/>
        <v>#REF!</v>
      </c>
      <c r="L300" s="454" t="e">
        <f t="shared" ca="1" si="19"/>
        <v>#REF!</v>
      </c>
      <c r="M300" s="256"/>
      <c r="N300" s="260"/>
      <c r="O300" s="261"/>
    </row>
    <row r="301" spans="1:15" ht="13.95" customHeight="1" x14ac:dyDescent="0.25">
      <c r="A301" s="165"/>
      <c r="B301" s="259"/>
      <c r="C301" s="306"/>
      <c r="D301" s="344" t="s">
        <v>943</v>
      </c>
      <c r="E301" s="604">
        <f>VLOOKUP($D301,Data!$C$2:$H$384,6,FALSE)</f>
        <v>0</v>
      </c>
      <c r="F301" s="306"/>
      <c r="G301" s="344" t="s">
        <v>943</v>
      </c>
      <c r="H301" s="603" t="e">
        <f t="shared" ca="1" si="15"/>
        <v>#REF!</v>
      </c>
      <c r="I301" s="454" t="e">
        <f t="shared" ca="1" si="16"/>
        <v>#REF!</v>
      </c>
      <c r="J301" s="454" t="e">
        <f t="shared" ca="1" si="17"/>
        <v>#REF!</v>
      </c>
      <c r="K301" s="454" t="e">
        <f t="shared" ca="1" si="18"/>
        <v>#REF!</v>
      </c>
      <c r="L301" s="454" t="e">
        <f t="shared" ca="1" si="19"/>
        <v>#REF!</v>
      </c>
      <c r="M301" s="256"/>
      <c r="N301" s="260"/>
      <c r="O301" s="261"/>
    </row>
    <row r="302" spans="1:15" ht="13.95" customHeight="1" x14ac:dyDescent="0.25">
      <c r="A302" s="165"/>
      <c r="B302" s="259"/>
      <c r="C302" s="306"/>
      <c r="D302" s="344" t="s">
        <v>944</v>
      </c>
      <c r="E302" s="604">
        <f>VLOOKUP($D302,Data!$C$2:$H$384,6,FALSE)</f>
        <v>0</v>
      </c>
      <c r="F302" s="306"/>
      <c r="G302" s="344" t="s">
        <v>944</v>
      </c>
      <c r="H302" s="603" t="e">
        <f t="shared" ca="1" si="15"/>
        <v>#REF!</v>
      </c>
      <c r="I302" s="454" t="e">
        <f t="shared" ca="1" si="16"/>
        <v>#REF!</v>
      </c>
      <c r="J302" s="454" t="e">
        <f t="shared" ca="1" si="17"/>
        <v>#REF!</v>
      </c>
      <c r="K302" s="454" t="e">
        <f t="shared" ca="1" si="18"/>
        <v>#REF!</v>
      </c>
      <c r="L302" s="454" t="e">
        <f t="shared" ca="1" si="19"/>
        <v>#REF!</v>
      </c>
      <c r="M302" s="256"/>
      <c r="N302" s="260"/>
      <c r="O302" s="261"/>
    </row>
    <row r="303" spans="1:15" ht="13.95" customHeight="1" x14ac:dyDescent="0.25">
      <c r="A303" s="165"/>
      <c r="B303" s="259"/>
      <c r="C303" s="306"/>
      <c r="D303" s="344" t="s">
        <v>945</v>
      </c>
      <c r="E303" s="604">
        <f>VLOOKUP($D303,Data!$C$2:$H$384,6,FALSE)</f>
        <v>0</v>
      </c>
      <c r="F303" s="306"/>
      <c r="G303" s="344" t="s">
        <v>945</v>
      </c>
      <c r="H303" s="603" t="e">
        <f t="shared" ca="1" si="15"/>
        <v>#REF!</v>
      </c>
      <c r="I303" s="454" t="e">
        <f t="shared" ca="1" si="16"/>
        <v>#REF!</v>
      </c>
      <c r="J303" s="454" t="e">
        <f t="shared" ca="1" si="17"/>
        <v>#REF!</v>
      </c>
      <c r="K303" s="454" t="e">
        <f t="shared" ca="1" si="18"/>
        <v>#REF!</v>
      </c>
      <c r="L303" s="454" t="e">
        <f t="shared" ca="1" si="19"/>
        <v>#REF!</v>
      </c>
      <c r="M303" s="256"/>
      <c r="N303" s="260"/>
      <c r="O303" s="261"/>
    </row>
    <row r="304" spans="1:15" ht="13.95" customHeight="1" x14ac:dyDescent="0.25">
      <c r="A304" s="165"/>
      <c r="B304" s="259"/>
      <c r="C304" s="306"/>
      <c r="D304" s="344" t="s">
        <v>946</v>
      </c>
      <c r="E304" s="604">
        <f>VLOOKUP($D304,Data!$C$2:$H$384,6,FALSE)</f>
        <v>0</v>
      </c>
      <c r="F304" s="306"/>
      <c r="G304" s="344" t="s">
        <v>946</v>
      </c>
      <c r="H304" s="603" t="e">
        <f t="shared" ca="1" si="15"/>
        <v>#REF!</v>
      </c>
      <c r="I304" s="454" t="e">
        <f t="shared" ca="1" si="16"/>
        <v>#REF!</v>
      </c>
      <c r="J304" s="454" t="e">
        <f t="shared" ca="1" si="17"/>
        <v>#REF!</v>
      </c>
      <c r="K304" s="454" t="e">
        <f t="shared" ca="1" si="18"/>
        <v>#REF!</v>
      </c>
      <c r="L304" s="454" t="e">
        <f t="shared" ca="1" si="19"/>
        <v>#REF!</v>
      </c>
      <c r="M304" s="256"/>
      <c r="N304" s="260"/>
      <c r="O304" s="261"/>
    </row>
    <row r="305" spans="1:15" ht="13.95" customHeight="1" x14ac:dyDescent="0.25">
      <c r="A305" s="165"/>
      <c r="B305" s="259"/>
      <c r="C305" s="306"/>
      <c r="D305" s="344" t="s">
        <v>947</v>
      </c>
      <c r="E305" s="604">
        <f>VLOOKUP($D305,Data!$C$2:$H$384,6,FALSE)</f>
        <v>0</v>
      </c>
      <c r="F305" s="306"/>
      <c r="G305" s="344" t="s">
        <v>947</v>
      </c>
      <c r="H305" s="603" t="e">
        <f t="shared" ca="1" si="15"/>
        <v>#REF!</v>
      </c>
      <c r="I305" s="454" t="e">
        <f t="shared" ca="1" si="16"/>
        <v>#REF!</v>
      </c>
      <c r="J305" s="454" t="e">
        <f t="shared" ca="1" si="17"/>
        <v>#REF!</v>
      </c>
      <c r="K305" s="454" t="e">
        <f t="shared" ca="1" si="18"/>
        <v>#REF!</v>
      </c>
      <c r="L305" s="454" t="e">
        <f t="shared" ca="1" si="19"/>
        <v>#REF!</v>
      </c>
      <c r="M305" s="256"/>
      <c r="N305" s="260"/>
      <c r="O305" s="261"/>
    </row>
    <row r="306" spans="1:15" ht="13.95" customHeight="1" x14ac:dyDescent="0.25">
      <c r="A306" s="165"/>
      <c r="B306" s="259"/>
      <c r="C306" s="306"/>
      <c r="D306" s="344" t="s">
        <v>948</v>
      </c>
      <c r="E306" s="604">
        <f>VLOOKUP($D306,Data!$C$2:$H$384,6,FALSE)</f>
        <v>0</v>
      </c>
      <c r="F306" s="306"/>
      <c r="G306" s="344" t="s">
        <v>948</v>
      </c>
      <c r="H306" s="603" t="e">
        <f t="shared" ca="1" si="15"/>
        <v>#REF!</v>
      </c>
      <c r="I306" s="454" t="e">
        <f t="shared" ca="1" si="16"/>
        <v>#REF!</v>
      </c>
      <c r="J306" s="454" t="e">
        <f t="shared" ca="1" si="17"/>
        <v>#REF!</v>
      </c>
      <c r="K306" s="454" t="e">
        <f t="shared" ca="1" si="18"/>
        <v>#REF!</v>
      </c>
      <c r="L306" s="454" t="e">
        <f t="shared" ca="1" si="19"/>
        <v>#REF!</v>
      </c>
      <c r="M306" s="256"/>
      <c r="N306" s="260"/>
      <c r="O306" s="261"/>
    </row>
    <row r="307" spans="1:15" ht="13.95" customHeight="1" x14ac:dyDescent="0.25">
      <c r="A307" s="165"/>
      <c r="B307" s="259"/>
      <c r="C307" s="306"/>
      <c r="D307" s="344" t="s">
        <v>949</v>
      </c>
      <c r="E307" s="604">
        <f>VLOOKUP($D307,Data!$C$2:$H$384,6,FALSE)</f>
        <v>0</v>
      </c>
      <c r="F307" s="306"/>
      <c r="G307" s="344" t="s">
        <v>949</v>
      </c>
      <c r="H307" s="603" t="e">
        <f t="shared" ca="1" si="15"/>
        <v>#REF!</v>
      </c>
      <c r="I307" s="454" t="e">
        <f t="shared" ca="1" si="16"/>
        <v>#REF!</v>
      </c>
      <c r="J307" s="454" t="e">
        <f t="shared" ca="1" si="17"/>
        <v>#REF!</v>
      </c>
      <c r="K307" s="454" t="e">
        <f t="shared" ca="1" si="18"/>
        <v>#REF!</v>
      </c>
      <c r="L307" s="454" t="e">
        <f t="shared" ca="1" si="19"/>
        <v>#REF!</v>
      </c>
      <c r="M307" s="256"/>
      <c r="N307" s="260"/>
      <c r="O307" s="261"/>
    </row>
    <row r="308" spans="1:15" ht="13.95" customHeight="1" x14ac:dyDescent="0.25">
      <c r="A308" s="165"/>
      <c r="B308" s="259"/>
      <c r="C308" s="306"/>
      <c r="D308" s="344" t="s">
        <v>950</v>
      </c>
      <c r="E308" s="604">
        <f>VLOOKUP($D308,Data!$C$2:$H$384,6,FALSE)</f>
        <v>0</v>
      </c>
      <c r="F308" s="306"/>
      <c r="G308" s="344" t="s">
        <v>950</v>
      </c>
      <c r="H308" s="603" t="e">
        <f t="shared" ca="1" si="15"/>
        <v>#REF!</v>
      </c>
      <c r="I308" s="454" t="e">
        <f t="shared" ca="1" si="16"/>
        <v>#REF!</v>
      </c>
      <c r="J308" s="454" t="e">
        <f t="shared" ca="1" si="17"/>
        <v>#REF!</v>
      </c>
      <c r="K308" s="454" t="e">
        <f t="shared" ca="1" si="18"/>
        <v>#REF!</v>
      </c>
      <c r="L308" s="454" t="e">
        <f t="shared" ca="1" si="19"/>
        <v>#REF!</v>
      </c>
      <c r="M308" s="256"/>
      <c r="N308" s="260"/>
      <c r="O308" s="261"/>
    </row>
    <row r="309" spans="1:15" ht="13.95" customHeight="1" x14ac:dyDescent="0.25">
      <c r="A309" s="165"/>
      <c r="B309" s="259"/>
      <c r="C309" s="306"/>
      <c r="D309" s="344" t="s">
        <v>952</v>
      </c>
      <c r="E309" s="604">
        <f>VLOOKUP($D309,Data!$C$2:$H$384,6,FALSE)</f>
        <v>0</v>
      </c>
      <c r="F309" s="306"/>
      <c r="G309" s="344" t="s">
        <v>952</v>
      </c>
      <c r="H309" s="603" t="e">
        <f t="shared" ca="1" si="15"/>
        <v>#REF!</v>
      </c>
      <c r="I309" s="454" t="e">
        <f t="shared" ca="1" si="16"/>
        <v>#REF!</v>
      </c>
      <c r="J309" s="454" t="e">
        <f t="shared" ca="1" si="17"/>
        <v>#REF!</v>
      </c>
      <c r="K309" s="454" t="e">
        <f t="shared" ca="1" si="18"/>
        <v>#REF!</v>
      </c>
      <c r="L309" s="454" t="e">
        <f t="shared" ca="1" si="19"/>
        <v>#REF!</v>
      </c>
      <c r="M309" s="256"/>
      <c r="N309" s="260"/>
      <c r="O309" s="261"/>
    </row>
    <row r="310" spans="1:15" ht="13.95" customHeight="1" x14ac:dyDescent="0.25">
      <c r="A310" s="165"/>
      <c r="B310" s="259"/>
      <c r="C310" s="306"/>
      <c r="D310" s="344" t="s">
        <v>953</v>
      </c>
      <c r="E310" s="604">
        <f>VLOOKUP($D310,Data!$C$2:$H$384,6,FALSE)</f>
        <v>0</v>
      </c>
      <c r="F310" s="306"/>
      <c r="G310" s="344" t="s">
        <v>953</v>
      </c>
      <c r="H310" s="603" t="e">
        <f t="shared" ca="1" si="15"/>
        <v>#REF!</v>
      </c>
      <c r="I310" s="454" t="e">
        <f t="shared" ca="1" si="16"/>
        <v>#REF!</v>
      </c>
      <c r="J310" s="454" t="e">
        <f t="shared" ca="1" si="17"/>
        <v>#REF!</v>
      </c>
      <c r="K310" s="454" t="e">
        <f t="shared" ca="1" si="18"/>
        <v>#REF!</v>
      </c>
      <c r="L310" s="454" t="e">
        <f t="shared" ca="1" si="19"/>
        <v>#REF!</v>
      </c>
      <c r="M310" s="256"/>
      <c r="N310" s="260"/>
      <c r="O310" s="261"/>
    </row>
    <row r="311" spans="1:15" ht="13.95" customHeight="1" x14ac:dyDescent="0.25">
      <c r="A311" s="165"/>
      <c r="B311" s="259"/>
      <c r="C311" s="306"/>
      <c r="D311" s="344" t="s">
        <v>954</v>
      </c>
      <c r="E311" s="604">
        <f>VLOOKUP($D311,Data!$C$2:$H$384,6,FALSE)</f>
        <v>0</v>
      </c>
      <c r="F311" s="306"/>
      <c r="G311" s="344" t="s">
        <v>954</v>
      </c>
      <c r="H311" s="603" t="e">
        <f t="shared" ca="1" si="15"/>
        <v>#REF!</v>
      </c>
      <c r="I311" s="454" t="e">
        <f t="shared" ca="1" si="16"/>
        <v>#REF!</v>
      </c>
      <c r="J311" s="454" t="e">
        <f t="shared" ca="1" si="17"/>
        <v>#REF!</v>
      </c>
      <c r="K311" s="454" t="e">
        <f t="shared" ca="1" si="18"/>
        <v>#REF!</v>
      </c>
      <c r="L311" s="454" t="e">
        <f t="shared" ca="1" si="19"/>
        <v>#REF!</v>
      </c>
      <c r="M311" s="256"/>
      <c r="N311" s="260"/>
      <c r="O311" s="261"/>
    </row>
    <row r="312" spans="1:15" ht="13.95" customHeight="1" x14ac:dyDescent="0.25">
      <c r="A312" s="165"/>
      <c r="B312" s="259"/>
      <c r="C312" s="306"/>
      <c r="D312" s="344" t="s">
        <v>955</v>
      </c>
      <c r="E312" s="604">
        <f>VLOOKUP($D312,Data!$C$2:$H$384,6,FALSE)</f>
        <v>0</v>
      </c>
      <c r="F312" s="306"/>
      <c r="G312" s="344" t="s">
        <v>955</v>
      </c>
      <c r="H312" s="603" t="e">
        <f t="shared" ca="1" si="15"/>
        <v>#REF!</v>
      </c>
      <c r="I312" s="454" t="e">
        <f t="shared" ca="1" si="16"/>
        <v>#REF!</v>
      </c>
      <c r="J312" s="454" t="e">
        <f t="shared" ca="1" si="17"/>
        <v>#REF!</v>
      </c>
      <c r="K312" s="454" t="e">
        <f t="shared" ca="1" si="18"/>
        <v>#REF!</v>
      </c>
      <c r="L312" s="454" t="e">
        <f t="shared" ca="1" si="19"/>
        <v>#REF!</v>
      </c>
      <c r="M312" s="256"/>
      <c r="N312" s="260"/>
      <c r="O312" s="261"/>
    </row>
    <row r="313" spans="1:15" ht="13.95" customHeight="1" x14ac:dyDescent="0.25">
      <c r="A313" s="165"/>
      <c r="B313" s="259"/>
      <c r="C313" s="306"/>
      <c r="D313" s="344" t="s">
        <v>956</v>
      </c>
      <c r="E313" s="604">
        <f>VLOOKUP($D313,Data!$C$2:$H$384,6,FALSE)</f>
        <v>0</v>
      </c>
      <c r="F313" s="306"/>
      <c r="G313" s="344" t="s">
        <v>956</v>
      </c>
      <c r="H313" s="603" t="e">
        <f t="shared" ca="1" si="15"/>
        <v>#REF!</v>
      </c>
      <c r="I313" s="454" t="e">
        <f t="shared" ca="1" si="16"/>
        <v>#REF!</v>
      </c>
      <c r="J313" s="454" t="e">
        <f t="shared" ca="1" si="17"/>
        <v>#REF!</v>
      </c>
      <c r="K313" s="454" t="e">
        <f t="shared" ca="1" si="18"/>
        <v>#REF!</v>
      </c>
      <c r="L313" s="454" t="e">
        <f t="shared" ca="1" si="19"/>
        <v>#REF!</v>
      </c>
      <c r="M313" s="256"/>
      <c r="N313" s="260"/>
      <c r="O313" s="261"/>
    </row>
    <row r="314" spans="1:15" ht="13.95" customHeight="1" x14ac:dyDescent="0.25">
      <c r="A314" s="165"/>
      <c r="B314" s="259"/>
      <c r="C314" s="306"/>
      <c r="D314" s="344" t="s">
        <v>957</v>
      </c>
      <c r="E314" s="604">
        <f>VLOOKUP($D314,Data!$C$2:$H$384,6,FALSE)</f>
        <v>0</v>
      </c>
      <c r="F314" s="306"/>
      <c r="G314" s="344" t="s">
        <v>957</v>
      </c>
      <c r="H314" s="603" t="e">
        <f t="shared" ca="1" si="15"/>
        <v>#REF!</v>
      </c>
      <c r="I314" s="454" t="e">
        <f t="shared" ca="1" si="16"/>
        <v>#REF!</v>
      </c>
      <c r="J314" s="454" t="e">
        <f t="shared" ca="1" si="17"/>
        <v>#REF!</v>
      </c>
      <c r="K314" s="454" t="e">
        <f t="shared" ca="1" si="18"/>
        <v>#REF!</v>
      </c>
      <c r="L314" s="454" t="e">
        <f t="shared" ca="1" si="19"/>
        <v>#REF!</v>
      </c>
      <c r="M314" s="256"/>
      <c r="N314" s="260"/>
      <c r="O314" s="261"/>
    </row>
    <row r="315" spans="1:15" ht="13.95" customHeight="1" x14ac:dyDescent="0.25">
      <c r="A315" s="165"/>
      <c r="B315" s="259"/>
      <c r="C315" s="306"/>
      <c r="D315" s="344" t="s">
        <v>39</v>
      </c>
      <c r="E315" s="604">
        <f>VLOOKUP($D315,Data!$C$2:$H$384,6,FALSE)</f>
        <v>0</v>
      </c>
      <c r="F315" s="306"/>
      <c r="G315" s="344" t="s">
        <v>39</v>
      </c>
      <c r="H315" s="603" t="e">
        <f t="shared" ca="1" si="15"/>
        <v>#REF!</v>
      </c>
      <c r="I315" s="454" t="e">
        <f t="shared" ca="1" si="16"/>
        <v>#REF!</v>
      </c>
      <c r="J315" s="454" t="e">
        <f t="shared" ca="1" si="17"/>
        <v>#REF!</v>
      </c>
      <c r="K315" s="454" t="e">
        <f t="shared" ca="1" si="18"/>
        <v>#REF!</v>
      </c>
      <c r="L315" s="454" t="e">
        <f t="shared" ca="1" si="19"/>
        <v>#REF!</v>
      </c>
      <c r="M315" s="256"/>
      <c r="N315" s="260"/>
      <c r="O315" s="261"/>
    </row>
    <row r="316" spans="1:15" ht="13.95" customHeight="1" x14ac:dyDescent="0.25">
      <c r="A316" s="165"/>
      <c r="B316" s="259"/>
      <c r="C316" s="306"/>
      <c r="D316" s="344" t="s">
        <v>40</v>
      </c>
      <c r="E316" s="604">
        <f>VLOOKUP($D316,Data!$C$2:$H$384,6,FALSE)</f>
        <v>0</v>
      </c>
      <c r="F316" s="306"/>
      <c r="G316" s="344" t="s">
        <v>40</v>
      </c>
      <c r="H316" s="603" t="e">
        <f t="shared" ca="1" si="15"/>
        <v>#REF!</v>
      </c>
      <c r="I316" s="454" t="e">
        <f t="shared" ca="1" si="16"/>
        <v>#REF!</v>
      </c>
      <c r="J316" s="454" t="e">
        <f t="shared" ca="1" si="17"/>
        <v>#REF!</v>
      </c>
      <c r="K316" s="454" t="e">
        <f t="shared" ca="1" si="18"/>
        <v>#REF!</v>
      </c>
      <c r="L316" s="454" t="e">
        <f t="shared" ca="1" si="19"/>
        <v>#REF!</v>
      </c>
      <c r="M316" s="256"/>
      <c r="N316" s="260"/>
      <c r="O316" s="261"/>
    </row>
    <row r="317" spans="1:15" ht="13.95" customHeight="1" x14ac:dyDescent="0.25">
      <c r="A317" s="165"/>
      <c r="B317" s="259"/>
      <c r="C317" s="306"/>
      <c r="D317" s="344" t="s">
        <v>41</v>
      </c>
      <c r="E317" s="604">
        <f>VLOOKUP($D317,Data!$C$2:$H$384,6,FALSE)</f>
        <v>0</v>
      </c>
      <c r="F317" s="306"/>
      <c r="G317" s="344" t="s">
        <v>41</v>
      </c>
      <c r="H317" s="603" t="e">
        <f t="shared" ca="1" si="15"/>
        <v>#REF!</v>
      </c>
      <c r="I317" s="454" t="e">
        <f t="shared" ca="1" si="16"/>
        <v>#REF!</v>
      </c>
      <c r="J317" s="454" t="e">
        <f t="shared" ca="1" si="17"/>
        <v>#REF!</v>
      </c>
      <c r="K317" s="454" t="e">
        <f t="shared" ca="1" si="18"/>
        <v>#REF!</v>
      </c>
      <c r="L317" s="454" t="e">
        <f t="shared" ca="1" si="19"/>
        <v>#REF!</v>
      </c>
      <c r="M317" s="256"/>
      <c r="N317" s="260"/>
      <c r="O317" s="261"/>
    </row>
    <row r="318" spans="1:15" ht="13.95" customHeight="1" x14ac:dyDescent="0.25">
      <c r="A318" s="165"/>
      <c r="B318" s="259"/>
      <c r="C318" s="306"/>
      <c r="D318" s="344" t="s">
        <v>43</v>
      </c>
      <c r="E318" s="604">
        <f>VLOOKUP($D318,Data!$C$2:$H$384,6,FALSE)</f>
        <v>0</v>
      </c>
      <c r="F318" s="306"/>
      <c r="G318" s="344" t="s">
        <v>43</v>
      </c>
      <c r="H318" s="603" t="e">
        <f t="shared" ca="1" si="15"/>
        <v>#REF!</v>
      </c>
      <c r="I318" s="454" t="e">
        <f t="shared" ca="1" si="16"/>
        <v>#REF!</v>
      </c>
      <c r="J318" s="454" t="e">
        <f t="shared" ca="1" si="17"/>
        <v>#REF!</v>
      </c>
      <c r="K318" s="454" t="e">
        <f t="shared" ca="1" si="18"/>
        <v>#REF!</v>
      </c>
      <c r="L318" s="454" t="e">
        <f t="shared" ca="1" si="19"/>
        <v>#REF!</v>
      </c>
      <c r="M318" s="256"/>
      <c r="N318" s="260"/>
      <c r="O318" s="261"/>
    </row>
    <row r="319" spans="1:15" ht="13.95" customHeight="1" x14ac:dyDescent="0.25">
      <c r="A319" s="165"/>
      <c r="B319" s="259"/>
      <c r="C319" s="306"/>
      <c r="D319" s="344" t="s">
        <v>45</v>
      </c>
      <c r="E319" s="604">
        <f>VLOOKUP($D319,Data!$C$2:$H$384,6,FALSE)</f>
        <v>0</v>
      </c>
      <c r="F319" s="306"/>
      <c r="G319" s="344" t="s">
        <v>45</v>
      </c>
      <c r="H319" s="603" t="e">
        <f t="shared" ca="1" si="15"/>
        <v>#REF!</v>
      </c>
      <c r="I319" s="454" t="e">
        <f t="shared" ca="1" si="16"/>
        <v>#REF!</v>
      </c>
      <c r="J319" s="454" t="e">
        <f t="shared" ca="1" si="17"/>
        <v>#REF!</v>
      </c>
      <c r="K319" s="454" t="e">
        <f t="shared" ca="1" si="18"/>
        <v>#REF!</v>
      </c>
      <c r="L319" s="454" t="e">
        <f t="shared" ca="1" si="19"/>
        <v>#REF!</v>
      </c>
      <c r="M319" s="256"/>
      <c r="N319" s="260"/>
      <c r="O319" s="261"/>
    </row>
    <row r="320" spans="1:15" ht="13.95" customHeight="1" x14ac:dyDescent="0.25">
      <c r="A320" s="165"/>
      <c r="B320" s="259"/>
      <c r="C320" s="306"/>
      <c r="D320" s="344" t="s">
        <v>47</v>
      </c>
      <c r="E320" s="604">
        <f>VLOOKUP($D320,Data!$C$2:$H$384,6,FALSE)</f>
        <v>0</v>
      </c>
      <c r="F320" s="306"/>
      <c r="G320" s="344" t="s">
        <v>47</v>
      </c>
      <c r="H320" s="603" t="e">
        <f t="shared" ca="1" si="15"/>
        <v>#REF!</v>
      </c>
      <c r="I320" s="454" t="e">
        <f t="shared" ca="1" si="16"/>
        <v>#REF!</v>
      </c>
      <c r="J320" s="454" t="e">
        <f t="shared" ca="1" si="17"/>
        <v>#REF!</v>
      </c>
      <c r="K320" s="454" t="e">
        <f t="shared" ca="1" si="18"/>
        <v>#REF!</v>
      </c>
      <c r="L320" s="454" t="e">
        <f t="shared" ca="1" si="19"/>
        <v>#REF!</v>
      </c>
      <c r="M320" s="256"/>
      <c r="N320" s="260"/>
      <c r="O320" s="261"/>
    </row>
    <row r="321" spans="1:15" ht="13.95" customHeight="1" x14ac:dyDescent="0.25">
      <c r="A321" s="165"/>
      <c r="B321" s="259"/>
      <c r="C321" s="306"/>
      <c r="D321" s="344" t="s">
        <v>49</v>
      </c>
      <c r="E321" s="604">
        <f>VLOOKUP($D321,Data!$C$2:$H$384,6,FALSE)</f>
        <v>0</v>
      </c>
      <c r="F321" s="306"/>
      <c r="G321" s="344" t="s">
        <v>49</v>
      </c>
      <c r="H321" s="603" t="e">
        <f t="shared" ca="1" si="15"/>
        <v>#REF!</v>
      </c>
      <c r="I321" s="454" t="e">
        <f t="shared" ca="1" si="16"/>
        <v>#REF!</v>
      </c>
      <c r="J321" s="454" t="e">
        <f t="shared" ca="1" si="17"/>
        <v>#REF!</v>
      </c>
      <c r="K321" s="454" t="e">
        <f t="shared" ca="1" si="18"/>
        <v>#REF!</v>
      </c>
      <c r="L321" s="454" t="e">
        <f t="shared" ca="1" si="19"/>
        <v>#REF!</v>
      </c>
      <c r="M321" s="256"/>
      <c r="N321" s="260"/>
      <c r="O321" s="261"/>
    </row>
    <row r="322" spans="1:15" ht="13.95" customHeight="1" x14ac:dyDescent="0.25">
      <c r="A322" s="165"/>
      <c r="B322" s="259"/>
      <c r="C322" s="306"/>
      <c r="D322" s="344" t="s">
        <v>51</v>
      </c>
      <c r="E322" s="604">
        <f>VLOOKUP($D322,Data!$C$2:$H$384,6,FALSE)</f>
        <v>0</v>
      </c>
      <c r="F322" s="306"/>
      <c r="G322" s="344" t="s">
        <v>51</v>
      </c>
      <c r="H322" s="603" t="e">
        <f t="shared" ca="1" si="15"/>
        <v>#REF!</v>
      </c>
      <c r="I322" s="454" t="e">
        <f t="shared" ca="1" si="16"/>
        <v>#REF!</v>
      </c>
      <c r="J322" s="454" t="e">
        <f t="shared" ca="1" si="17"/>
        <v>#REF!</v>
      </c>
      <c r="K322" s="454" t="e">
        <f t="shared" ca="1" si="18"/>
        <v>#REF!</v>
      </c>
      <c r="L322" s="454" t="e">
        <f t="shared" ca="1" si="19"/>
        <v>#REF!</v>
      </c>
      <c r="M322" s="256"/>
      <c r="N322" s="260"/>
      <c r="O322" s="261"/>
    </row>
    <row r="323" spans="1:15" ht="13.95" customHeight="1" x14ac:dyDescent="0.25">
      <c r="A323" s="165"/>
      <c r="B323" s="259"/>
      <c r="C323" s="306"/>
      <c r="D323" s="344" t="s">
        <v>56</v>
      </c>
      <c r="E323" s="604">
        <f>VLOOKUP($D323,Data!$C$2:$H$384,6,FALSE)</f>
        <v>0</v>
      </c>
      <c r="F323" s="306"/>
      <c r="G323" s="344" t="s">
        <v>56</v>
      </c>
      <c r="H323" s="603" t="e">
        <f t="shared" ca="1" si="15"/>
        <v>#REF!</v>
      </c>
      <c r="I323" s="454" t="e">
        <f t="shared" ca="1" si="16"/>
        <v>#REF!</v>
      </c>
      <c r="J323" s="454" t="e">
        <f t="shared" ca="1" si="17"/>
        <v>#REF!</v>
      </c>
      <c r="K323" s="454" t="e">
        <f t="shared" ca="1" si="18"/>
        <v>#REF!</v>
      </c>
      <c r="L323" s="454" t="e">
        <f t="shared" ca="1" si="19"/>
        <v>#REF!</v>
      </c>
      <c r="M323" s="256"/>
      <c r="N323" s="260"/>
      <c r="O323" s="261"/>
    </row>
    <row r="324" spans="1:15" ht="13.95" customHeight="1" x14ac:dyDescent="0.25">
      <c r="A324" s="165"/>
      <c r="B324" s="259"/>
      <c r="C324" s="306"/>
      <c r="D324" s="344" t="s">
        <v>58</v>
      </c>
      <c r="E324" s="604">
        <f>VLOOKUP($D324,Data!$C$2:$H$384,6,FALSE)</f>
        <v>0</v>
      </c>
      <c r="F324" s="306"/>
      <c r="G324" s="344" t="s">
        <v>58</v>
      </c>
      <c r="H324" s="603" t="e">
        <f t="shared" ca="1" si="15"/>
        <v>#REF!</v>
      </c>
      <c r="I324" s="454" t="e">
        <f t="shared" ca="1" si="16"/>
        <v>#REF!</v>
      </c>
      <c r="J324" s="454" t="e">
        <f t="shared" ca="1" si="17"/>
        <v>#REF!</v>
      </c>
      <c r="K324" s="454" t="e">
        <f t="shared" ca="1" si="18"/>
        <v>#REF!</v>
      </c>
      <c r="L324" s="454" t="e">
        <f t="shared" ca="1" si="19"/>
        <v>#REF!</v>
      </c>
      <c r="M324" s="256"/>
      <c r="N324" s="260"/>
      <c r="O324" s="261"/>
    </row>
    <row r="325" spans="1:15" ht="13.95" customHeight="1" x14ac:dyDescent="0.25">
      <c r="A325" s="165"/>
      <c r="B325" s="259"/>
      <c r="C325" s="306"/>
      <c r="D325" s="344" t="s">
        <v>60</v>
      </c>
      <c r="E325" s="604">
        <f>VLOOKUP($D325,Data!$C$2:$H$384,6,FALSE)</f>
        <v>0</v>
      </c>
      <c r="F325" s="306"/>
      <c r="G325" s="344" t="s">
        <v>60</v>
      </c>
      <c r="H325" s="603" t="e">
        <f t="shared" ca="1" si="15"/>
        <v>#REF!</v>
      </c>
      <c r="I325" s="454" t="e">
        <f t="shared" ca="1" si="16"/>
        <v>#REF!</v>
      </c>
      <c r="J325" s="454" t="e">
        <f t="shared" ca="1" si="17"/>
        <v>#REF!</v>
      </c>
      <c r="K325" s="454" t="e">
        <f t="shared" ca="1" si="18"/>
        <v>#REF!</v>
      </c>
      <c r="L325" s="454" t="e">
        <f t="shared" ca="1" si="19"/>
        <v>#REF!</v>
      </c>
      <c r="M325" s="256"/>
      <c r="N325" s="260"/>
      <c r="O325" s="261"/>
    </row>
    <row r="326" spans="1:15" ht="13.95" customHeight="1" x14ac:dyDescent="0.25">
      <c r="A326" s="165"/>
      <c r="B326" s="259"/>
      <c r="C326" s="306"/>
      <c r="D326" s="344" t="s">
        <v>63</v>
      </c>
      <c r="E326" s="604">
        <f>VLOOKUP($D326,Data!$C$2:$H$384,6,FALSE)</f>
        <v>0</v>
      </c>
      <c r="F326" s="306"/>
      <c r="G326" s="344" t="s">
        <v>63</v>
      </c>
      <c r="H326" s="603" t="e">
        <f t="shared" ca="1" si="15"/>
        <v>#REF!</v>
      </c>
      <c r="I326" s="454" t="e">
        <f t="shared" ca="1" si="16"/>
        <v>#REF!</v>
      </c>
      <c r="J326" s="454" t="e">
        <f t="shared" ca="1" si="17"/>
        <v>#REF!</v>
      </c>
      <c r="K326" s="454" t="e">
        <f t="shared" ca="1" si="18"/>
        <v>#REF!</v>
      </c>
      <c r="L326" s="454" t="e">
        <f t="shared" ca="1" si="19"/>
        <v>#REF!</v>
      </c>
      <c r="M326" s="256"/>
      <c r="N326" s="260"/>
      <c r="O326" s="261"/>
    </row>
    <row r="327" spans="1:15" ht="13.95" customHeight="1" x14ac:dyDescent="0.25">
      <c r="A327" s="165"/>
      <c r="B327" s="259"/>
      <c r="C327" s="306"/>
      <c r="D327" s="344" t="s">
        <v>66</v>
      </c>
      <c r="E327" s="604">
        <f>VLOOKUP($D327,Data!$C$2:$H$384,6,FALSE)</f>
        <v>0</v>
      </c>
      <c r="F327" s="306"/>
      <c r="G327" s="344" t="s">
        <v>66</v>
      </c>
      <c r="H327" s="603" t="e">
        <f t="shared" ca="1" si="15"/>
        <v>#REF!</v>
      </c>
      <c r="I327" s="454" t="e">
        <f t="shared" ca="1" si="16"/>
        <v>#REF!</v>
      </c>
      <c r="J327" s="454" t="e">
        <f t="shared" ca="1" si="17"/>
        <v>#REF!</v>
      </c>
      <c r="K327" s="454" t="e">
        <f t="shared" ca="1" si="18"/>
        <v>#REF!</v>
      </c>
      <c r="L327" s="454" t="e">
        <f t="shared" ca="1" si="19"/>
        <v>#REF!</v>
      </c>
      <c r="M327" s="256"/>
      <c r="N327" s="260"/>
      <c r="O327" s="261"/>
    </row>
    <row r="328" spans="1:15" ht="13.95" customHeight="1" x14ac:dyDescent="0.25">
      <c r="A328" s="165"/>
      <c r="B328" s="259"/>
      <c r="C328" s="306"/>
      <c r="D328" s="344" t="s">
        <v>912</v>
      </c>
      <c r="E328" s="604">
        <f>VLOOKUP($D328,Data!$C$2:$H$384,6,FALSE)</f>
        <v>0</v>
      </c>
      <c r="F328" s="306"/>
      <c r="G328" s="344" t="s">
        <v>912</v>
      </c>
      <c r="H328" s="603" t="e">
        <f t="shared" ca="1" si="15"/>
        <v>#REF!</v>
      </c>
      <c r="I328" s="454" t="e">
        <f t="shared" ca="1" si="16"/>
        <v>#REF!</v>
      </c>
      <c r="J328" s="454" t="e">
        <f t="shared" ca="1" si="17"/>
        <v>#REF!</v>
      </c>
      <c r="K328" s="454" t="e">
        <f t="shared" ca="1" si="18"/>
        <v>#REF!</v>
      </c>
      <c r="L328" s="454" t="e">
        <f t="shared" ca="1" si="19"/>
        <v>#REF!</v>
      </c>
      <c r="M328" s="256"/>
      <c r="N328" s="260"/>
      <c r="O328" s="261"/>
    </row>
    <row r="329" spans="1:15" ht="13.95" customHeight="1" x14ac:dyDescent="0.25">
      <c r="A329" s="165"/>
      <c r="B329" s="259"/>
      <c r="C329" s="306"/>
      <c r="D329" s="344" t="s">
        <v>913</v>
      </c>
      <c r="E329" s="604">
        <f>VLOOKUP($D329,Data!$C$2:$H$384,6,FALSE)</f>
        <v>0</v>
      </c>
      <c r="F329" s="306"/>
      <c r="G329" s="344" t="s">
        <v>913</v>
      </c>
      <c r="H329" s="603" t="e">
        <f t="shared" ca="1" si="15"/>
        <v>#REF!</v>
      </c>
      <c r="I329" s="454" t="e">
        <f t="shared" ca="1" si="16"/>
        <v>#REF!</v>
      </c>
      <c r="J329" s="454" t="e">
        <f t="shared" ca="1" si="17"/>
        <v>#REF!</v>
      </c>
      <c r="K329" s="454" t="e">
        <f t="shared" ca="1" si="18"/>
        <v>#REF!</v>
      </c>
      <c r="L329" s="454" t="e">
        <f t="shared" ca="1" si="19"/>
        <v>#REF!</v>
      </c>
      <c r="M329" s="256"/>
      <c r="N329" s="260"/>
      <c r="O329" s="261"/>
    </row>
    <row r="330" spans="1:15" ht="13.95" customHeight="1" x14ac:dyDescent="0.25">
      <c r="A330" s="165"/>
      <c r="B330" s="259"/>
      <c r="C330" s="306"/>
      <c r="D330" s="344" t="s">
        <v>914</v>
      </c>
      <c r="E330" s="604">
        <f>VLOOKUP($D330,Data!$C$2:$H$384,6,FALSE)</f>
        <v>0</v>
      </c>
      <c r="F330" s="306"/>
      <c r="G330" s="344" t="s">
        <v>914</v>
      </c>
      <c r="H330" s="603" t="e">
        <f t="shared" ca="1" si="15"/>
        <v>#REF!</v>
      </c>
      <c r="I330" s="454" t="e">
        <f t="shared" ca="1" si="16"/>
        <v>#REF!</v>
      </c>
      <c r="J330" s="454" t="e">
        <f t="shared" ca="1" si="17"/>
        <v>#REF!</v>
      </c>
      <c r="K330" s="454" t="e">
        <f t="shared" ca="1" si="18"/>
        <v>#REF!</v>
      </c>
      <c r="L330" s="454" t="e">
        <f t="shared" ca="1" si="19"/>
        <v>#REF!</v>
      </c>
      <c r="M330" s="256"/>
      <c r="N330" s="260"/>
      <c r="O330" s="261"/>
    </row>
    <row r="331" spans="1:15" ht="13.95" customHeight="1" x14ac:dyDescent="0.25">
      <c r="A331" s="165"/>
      <c r="B331" s="259"/>
      <c r="C331" s="306"/>
      <c r="D331" s="344" t="s">
        <v>915</v>
      </c>
      <c r="E331" s="604">
        <f>VLOOKUP($D331,Data!$C$2:$H$384,6,FALSE)</f>
        <v>0</v>
      </c>
      <c r="F331" s="306"/>
      <c r="G331" s="344" t="s">
        <v>915</v>
      </c>
      <c r="H331" s="603" t="e">
        <f t="shared" ca="1" si="15"/>
        <v>#REF!</v>
      </c>
      <c r="I331" s="454" t="e">
        <f t="shared" ca="1" si="16"/>
        <v>#REF!</v>
      </c>
      <c r="J331" s="454" t="e">
        <f t="shared" ca="1" si="17"/>
        <v>#REF!</v>
      </c>
      <c r="K331" s="454" t="e">
        <f t="shared" ca="1" si="18"/>
        <v>#REF!</v>
      </c>
      <c r="L331" s="454" t="e">
        <f t="shared" ca="1" si="19"/>
        <v>#REF!</v>
      </c>
      <c r="M331" s="256"/>
      <c r="N331" s="260"/>
      <c r="O331" s="261"/>
    </row>
    <row r="332" spans="1:15" ht="13.95" customHeight="1" x14ac:dyDescent="0.25">
      <c r="A332" s="165"/>
      <c r="B332" s="259"/>
      <c r="C332" s="306"/>
      <c r="D332" s="344" t="s">
        <v>916</v>
      </c>
      <c r="E332" s="604">
        <f>VLOOKUP($D332,Data!$C$2:$H$384,6,FALSE)</f>
        <v>0</v>
      </c>
      <c r="F332" s="306"/>
      <c r="G332" s="344" t="s">
        <v>916</v>
      </c>
      <c r="H332" s="603" t="e">
        <f t="shared" ca="1" si="15"/>
        <v>#REF!</v>
      </c>
      <c r="I332" s="454" t="e">
        <f t="shared" ca="1" si="16"/>
        <v>#REF!</v>
      </c>
      <c r="J332" s="454" t="e">
        <f t="shared" ca="1" si="17"/>
        <v>#REF!</v>
      </c>
      <c r="K332" s="454" t="e">
        <f t="shared" ca="1" si="18"/>
        <v>#REF!</v>
      </c>
      <c r="L332" s="454" t="e">
        <f t="shared" ca="1" si="19"/>
        <v>#REF!</v>
      </c>
      <c r="M332" s="256"/>
      <c r="N332" s="260"/>
      <c r="O332" s="261"/>
    </row>
    <row r="333" spans="1:15" ht="13.95" customHeight="1" x14ac:dyDescent="0.25">
      <c r="A333" s="165"/>
      <c r="B333" s="259"/>
      <c r="C333" s="306"/>
      <c r="D333" s="344" t="s">
        <v>917</v>
      </c>
      <c r="E333" s="604">
        <f>VLOOKUP($D333,Data!$C$2:$H$384,6,FALSE)</f>
        <v>0</v>
      </c>
      <c r="F333" s="306"/>
      <c r="G333" s="344" t="s">
        <v>917</v>
      </c>
      <c r="H333" s="603" t="e">
        <f t="shared" ca="1" si="15"/>
        <v>#REF!</v>
      </c>
      <c r="I333" s="454" t="e">
        <f t="shared" ca="1" si="16"/>
        <v>#REF!</v>
      </c>
      <c r="J333" s="454" t="e">
        <f t="shared" ca="1" si="17"/>
        <v>#REF!</v>
      </c>
      <c r="K333" s="454" t="e">
        <f t="shared" ca="1" si="18"/>
        <v>#REF!</v>
      </c>
      <c r="L333" s="454" t="e">
        <f t="shared" ca="1" si="19"/>
        <v>#REF!</v>
      </c>
      <c r="M333" s="256"/>
      <c r="N333" s="260"/>
      <c r="O333" s="261"/>
    </row>
    <row r="334" spans="1:15" ht="13.95" customHeight="1" x14ac:dyDescent="0.25">
      <c r="A334" s="165"/>
      <c r="B334" s="259"/>
      <c r="C334" s="306"/>
      <c r="D334" s="344" t="s">
        <v>918</v>
      </c>
      <c r="E334" s="604">
        <f>VLOOKUP($D334,Data!$C$2:$H$384,6,FALSE)</f>
        <v>0</v>
      </c>
      <c r="F334" s="306"/>
      <c r="G334" s="344" t="s">
        <v>918</v>
      </c>
      <c r="H334" s="603" t="e">
        <f t="shared" ca="1" si="15"/>
        <v>#REF!</v>
      </c>
      <c r="I334" s="454" t="e">
        <f t="shared" ca="1" si="16"/>
        <v>#REF!</v>
      </c>
      <c r="J334" s="454" t="e">
        <f t="shared" ca="1" si="17"/>
        <v>#REF!</v>
      </c>
      <c r="K334" s="454" t="e">
        <f t="shared" ca="1" si="18"/>
        <v>#REF!</v>
      </c>
      <c r="L334" s="454" t="e">
        <f t="shared" ca="1" si="19"/>
        <v>#REF!</v>
      </c>
      <c r="M334" s="256"/>
      <c r="N334" s="260"/>
      <c r="O334" s="261"/>
    </row>
    <row r="335" spans="1:15" ht="13.95" customHeight="1" x14ac:dyDescent="0.25">
      <c r="A335" s="165"/>
      <c r="B335" s="259"/>
      <c r="C335" s="306"/>
      <c r="D335" s="344" t="s">
        <v>919</v>
      </c>
      <c r="E335" s="604">
        <f>VLOOKUP($D335,Data!$C$2:$H$384,6,FALSE)</f>
        <v>0</v>
      </c>
      <c r="F335" s="306"/>
      <c r="G335" s="344" t="s">
        <v>919</v>
      </c>
      <c r="H335" s="603" t="e">
        <f t="shared" ca="1" si="15"/>
        <v>#REF!</v>
      </c>
      <c r="I335" s="454" t="e">
        <f t="shared" ca="1" si="16"/>
        <v>#REF!</v>
      </c>
      <c r="J335" s="454" t="e">
        <f t="shared" ca="1" si="17"/>
        <v>#REF!</v>
      </c>
      <c r="K335" s="454" t="e">
        <f t="shared" ca="1" si="18"/>
        <v>#REF!</v>
      </c>
      <c r="L335" s="454" t="e">
        <f t="shared" ca="1" si="19"/>
        <v>#REF!</v>
      </c>
      <c r="M335" s="256"/>
      <c r="N335" s="260"/>
      <c r="O335" s="261"/>
    </row>
    <row r="336" spans="1:15" ht="13.95" customHeight="1" x14ac:dyDescent="0.25">
      <c r="A336" s="165"/>
      <c r="B336" s="259"/>
      <c r="C336" s="306"/>
      <c r="D336" s="344" t="s">
        <v>68</v>
      </c>
      <c r="E336" s="604">
        <f>VLOOKUP($D336,Data!$C$2:$H$384,6,FALSE)</f>
        <v>0</v>
      </c>
      <c r="F336" s="306"/>
      <c r="G336" s="344" t="s">
        <v>68</v>
      </c>
      <c r="H336" s="603" t="e">
        <f t="shared" ca="1" si="15"/>
        <v>#REF!</v>
      </c>
      <c r="I336" s="454" t="e">
        <f t="shared" ca="1" si="16"/>
        <v>#REF!</v>
      </c>
      <c r="J336" s="454" t="e">
        <f t="shared" ca="1" si="17"/>
        <v>#REF!</v>
      </c>
      <c r="K336" s="454" t="e">
        <f t="shared" ca="1" si="18"/>
        <v>#REF!</v>
      </c>
      <c r="L336" s="454" t="e">
        <f t="shared" ca="1" si="19"/>
        <v>#REF!</v>
      </c>
      <c r="M336" s="256"/>
      <c r="N336" s="260"/>
      <c r="O336" s="261"/>
    </row>
    <row r="337" spans="1:15" ht="13.95" customHeight="1" x14ac:dyDescent="0.25">
      <c r="A337" s="165"/>
      <c r="B337" s="259"/>
      <c r="C337" s="306"/>
      <c r="D337" s="344" t="s">
        <v>70</v>
      </c>
      <c r="E337" s="604">
        <f>VLOOKUP($D337,Data!$C$2:$H$384,6,FALSE)</f>
        <v>0</v>
      </c>
      <c r="F337" s="306"/>
      <c r="G337" s="344" t="s">
        <v>70</v>
      </c>
      <c r="H337" s="603" t="e">
        <f t="shared" ca="1" si="15"/>
        <v>#REF!</v>
      </c>
      <c r="I337" s="454" t="e">
        <f t="shared" ca="1" si="16"/>
        <v>#REF!</v>
      </c>
      <c r="J337" s="454" t="e">
        <f t="shared" ca="1" si="17"/>
        <v>#REF!</v>
      </c>
      <c r="K337" s="454" t="e">
        <f t="shared" ca="1" si="18"/>
        <v>#REF!</v>
      </c>
      <c r="L337" s="454" t="e">
        <f t="shared" ca="1" si="19"/>
        <v>#REF!</v>
      </c>
      <c r="M337" s="256"/>
      <c r="N337" s="260"/>
      <c r="O337" s="261"/>
    </row>
    <row r="338" spans="1:15" ht="13.95" customHeight="1" x14ac:dyDescent="0.25">
      <c r="A338" s="165"/>
      <c r="B338" s="259"/>
      <c r="C338" s="306"/>
      <c r="D338" s="344" t="s">
        <v>73</v>
      </c>
      <c r="E338" s="604">
        <f>VLOOKUP($D338,Data!$C$2:$H$384,6,FALSE)</f>
        <v>0</v>
      </c>
      <c r="F338" s="306"/>
      <c r="G338" s="344" t="s">
        <v>73</v>
      </c>
      <c r="H338" s="603" t="e">
        <f t="shared" ca="1" si="15"/>
        <v>#REF!</v>
      </c>
      <c r="I338" s="454" t="e">
        <f t="shared" ca="1" si="16"/>
        <v>#REF!</v>
      </c>
      <c r="J338" s="454" t="e">
        <f t="shared" ca="1" si="17"/>
        <v>#REF!</v>
      </c>
      <c r="K338" s="454" t="e">
        <f t="shared" ca="1" si="18"/>
        <v>#REF!</v>
      </c>
      <c r="L338" s="454" t="e">
        <f t="shared" ca="1" si="19"/>
        <v>#REF!</v>
      </c>
      <c r="M338" s="256"/>
      <c r="N338" s="260"/>
      <c r="O338" s="261"/>
    </row>
    <row r="339" spans="1:15" ht="13.95" customHeight="1" x14ac:dyDescent="0.25">
      <c r="A339" s="165"/>
      <c r="B339" s="259"/>
      <c r="C339" s="306"/>
      <c r="D339" s="344" t="s">
        <v>76</v>
      </c>
      <c r="E339" s="604">
        <f>VLOOKUP($D339,Data!$C$2:$H$384,6,FALSE)</f>
        <v>0</v>
      </c>
      <c r="F339" s="306"/>
      <c r="G339" s="344" t="s">
        <v>76</v>
      </c>
      <c r="H339" s="603" t="e">
        <f t="shared" ca="1" si="15"/>
        <v>#REF!</v>
      </c>
      <c r="I339" s="454" t="e">
        <f t="shared" ca="1" si="16"/>
        <v>#REF!</v>
      </c>
      <c r="J339" s="454" t="e">
        <f t="shared" ca="1" si="17"/>
        <v>#REF!</v>
      </c>
      <c r="K339" s="454" t="e">
        <f t="shared" ca="1" si="18"/>
        <v>#REF!</v>
      </c>
      <c r="L339" s="454" t="e">
        <f t="shared" ca="1" si="19"/>
        <v>#REF!</v>
      </c>
      <c r="M339" s="256"/>
      <c r="N339" s="260"/>
      <c r="O339" s="261"/>
    </row>
    <row r="340" spans="1:15" ht="13.95" customHeight="1" x14ac:dyDescent="0.25">
      <c r="A340" s="165"/>
      <c r="B340" s="259"/>
      <c r="C340" s="306"/>
      <c r="D340" s="344" t="s">
        <v>78</v>
      </c>
      <c r="E340" s="604">
        <f>VLOOKUP($D340,Data!$C$2:$H$384,6,FALSE)</f>
        <v>0</v>
      </c>
      <c r="F340" s="306"/>
      <c r="G340" s="344" t="s">
        <v>78</v>
      </c>
      <c r="H340" s="603" t="e">
        <f t="shared" ca="1" si="15"/>
        <v>#REF!</v>
      </c>
      <c r="I340" s="454" t="e">
        <f t="shared" ca="1" si="16"/>
        <v>#REF!</v>
      </c>
      <c r="J340" s="454" t="e">
        <f t="shared" ca="1" si="17"/>
        <v>#REF!</v>
      </c>
      <c r="K340" s="454" t="e">
        <f t="shared" ca="1" si="18"/>
        <v>#REF!</v>
      </c>
      <c r="L340" s="454" t="e">
        <f t="shared" ca="1" si="19"/>
        <v>#REF!</v>
      </c>
      <c r="M340" s="256"/>
      <c r="N340" s="260"/>
      <c r="O340" s="261"/>
    </row>
    <row r="341" spans="1:15" ht="13.95" customHeight="1" x14ac:dyDescent="0.25">
      <c r="A341" s="165"/>
      <c r="B341" s="259"/>
      <c r="C341" s="306"/>
      <c r="D341" s="344" t="s">
        <v>80</v>
      </c>
      <c r="E341" s="604">
        <f>VLOOKUP($D341,Data!$C$2:$H$384,6,FALSE)</f>
        <v>0</v>
      </c>
      <c r="F341" s="306"/>
      <c r="G341" s="344" t="s">
        <v>80</v>
      </c>
      <c r="H341" s="603" t="e">
        <f t="shared" ca="1" si="15"/>
        <v>#REF!</v>
      </c>
      <c r="I341" s="454" t="e">
        <f t="shared" ca="1" si="16"/>
        <v>#REF!</v>
      </c>
      <c r="J341" s="454" t="e">
        <f t="shared" ca="1" si="17"/>
        <v>#REF!</v>
      </c>
      <c r="K341" s="454" t="e">
        <f t="shared" ca="1" si="18"/>
        <v>#REF!</v>
      </c>
      <c r="L341" s="454" t="e">
        <f t="shared" ca="1" si="19"/>
        <v>#REF!</v>
      </c>
      <c r="M341" s="256"/>
      <c r="N341" s="260"/>
      <c r="O341" s="261"/>
    </row>
    <row r="342" spans="1:15" ht="13.95" customHeight="1" x14ac:dyDescent="0.25">
      <c r="A342" s="165"/>
      <c r="B342" s="259"/>
      <c r="C342" s="306"/>
      <c r="D342" s="344" t="s">
        <v>82</v>
      </c>
      <c r="E342" s="604">
        <f>VLOOKUP($D342,Data!$C$2:$H$384,6,FALSE)</f>
        <v>0</v>
      </c>
      <c r="F342" s="306"/>
      <c r="G342" s="344" t="s">
        <v>82</v>
      </c>
      <c r="H342" s="603" t="e">
        <f t="shared" ca="1" si="15"/>
        <v>#REF!</v>
      </c>
      <c r="I342" s="454" t="e">
        <f t="shared" ca="1" si="16"/>
        <v>#REF!</v>
      </c>
      <c r="J342" s="454" t="e">
        <f t="shared" ca="1" si="17"/>
        <v>#REF!</v>
      </c>
      <c r="K342" s="454" t="e">
        <f t="shared" ca="1" si="18"/>
        <v>#REF!</v>
      </c>
      <c r="L342" s="454" t="e">
        <f t="shared" ca="1" si="19"/>
        <v>#REF!</v>
      </c>
      <c r="M342" s="256"/>
      <c r="N342" s="260"/>
      <c r="O342" s="261"/>
    </row>
    <row r="343" spans="1:15" ht="13.95" customHeight="1" x14ac:dyDescent="0.25">
      <c r="A343" s="165"/>
      <c r="B343" s="259"/>
      <c r="C343" s="306"/>
      <c r="D343" s="344" t="s">
        <v>920</v>
      </c>
      <c r="E343" s="604">
        <f>VLOOKUP($D343,Data!$C$2:$H$384,6,FALSE)</f>
        <v>0</v>
      </c>
      <c r="F343" s="306"/>
      <c r="G343" s="344" t="s">
        <v>920</v>
      </c>
      <c r="H343" s="603" t="e">
        <f t="shared" ref="H343:H381" ca="1" si="20">INT(LEFT(
VLOOKUP(RIGHT($G343,LEN($G343)-FIND("-",$G343)), INDIRECT("'"&amp;LEFT($G343,FIND("-",$G343)-1)&amp;"'!"&amp;"$E:$L"), 4,FALSE), 1)
)</f>
        <v>#REF!</v>
      </c>
      <c r="I343" s="454" t="e">
        <f t="shared" ref="I343:I381" ca="1" si="21">IF(VLOOKUP(RIGHT($G343,LEN($G343)-FIND("-",$G343)), INDIRECT("'"&amp;LEFT($G343,FIND("-",$G343)-1)&amp;"'!"&amp;"$E:$L"), 5,FALSE) = 0, "",
VLOOKUP(RIGHT($G343,LEN($G343)-FIND("-",$G343)), INDIRECT("'"&amp;LEFT($G343,FIND("-",$G343)-1)&amp;"'!"&amp;"$E:$L"), 5,FALSE) )</f>
        <v>#REF!</v>
      </c>
      <c r="J343" s="454" t="e">
        <f t="shared" ref="J343:J381" ca="1" si="22">IF(VLOOKUP(RIGHT($G343,LEN($G343)-FIND("-",$G343)), INDIRECT("'"&amp;LEFT($G343,FIND("-",$G343)-1)&amp;"'!"&amp;"$E:$L"), 6,FALSE) = 0, "",
VLOOKUP(RIGHT($G343,LEN($G343)-FIND("-",$G343)), INDIRECT("'"&amp;LEFT($G343,FIND("-",$G343)-1)&amp;"'!"&amp;"$E:$L"), 6,FALSE) )</f>
        <v>#REF!</v>
      </c>
      <c r="K343" s="454" t="e">
        <f t="shared" ref="K343:K381" ca="1" si="23">IF(VLOOKUP(RIGHT($G343,LEN($G343)-FIND("-",$G343)), INDIRECT("'"&amp;LEFT($G343,FIND("-",$G343)-1)&amp;"'!"&amp;"$E:$L"), 7,FALSE) = 0, "",
VLOOKUP(RIGHT($G343,LEN($G343)-FIND("-",$G343)), INDIRECT("'"&amp;LEFT($G343,FIND("-",$G343)-1)&amp;"'!"&amp;"$E:$L"), 7,FALSE) )</f>
        <v>#REF!</v>
      </c>
      <c r="L343" s="454" t="e">
        <f t="shared" ref="L343:L381" ca="1" si="24">IF(VLOOKUP(RIGHT($G343,LEN($G343)-FIND("-",$G343)), INDIRECT("'"&amp;LEFT($G343,FIND("-",$G343)-1)&amp;"'!"&amp;"$E:$L"), 8,FALSE) = 0, "",
VLOOKUP(RIGHT($G343,LEN($G343)-FIND("-",$G343)), INDIRECT("'"&amp;LEFT($G343,FIND("-",$G343)-1)&amp;"'!"&amp;"$E:$L"), 8,FALSE) )</f>
        <v>#REF!</v>
      </c>
      <c r="M343" s="256"/>
      <c r="N343" s="260"/>
      <c r="O343" s="261"/>
    </row>
    <row r="344" spans="1:15" ht="13.95" customHeight="1" x14ac:dyDescent="0.25">
      <c r="A344" s="165"/>
      <c r="B344" s="259"/>
      <c r="C344" s="306"/>
      <c r="D344" s="344" t="s">
        <v>921</v>
      </c>
      <c r="E344" s="604">
        <f>VLOOKUP($D344,Data!$C$2:$H$384,6,FALSE)</f>
        <v>0</v>
      </c>
      <c r="F344" s="306"/>
      <c r="G344" s="344" t="s">
        <v>921</v>
      </c>
      <c r="H344" s="603" t="e">
        <f t="shared" ca="1" si="20"/>
        <v>#REF!</v>
      </c>
      <c r="I344" s="454" t="e">
        <f t="shared" ca="1" si="21"/>
        <v>#REF!</v>
      </c>
      <c r="J344" s="454" t="e">
        <f t="shared" ca="1" si="22"/>
        <v>#REF!</v>
      </c>
      <c r="K344" s="454" t="e">
        <f t="shared" ca="1" si="23"/>
        <v>#REF!</v>
      </c>
      <c r="L344" s="454" t="e">
        <f t="shared" ca="1" si="24"/>
        <v>#REF!</v>
      </c>
      <c r="M344" s="256"/>
      <c r="N344" s="260"/>
      <c r="O344" s="261"/>
    </row>
    <row r="345" spans="1:15" ht="13.95" customHeight="1" x14ac:dyDescent="0.25">
      <c r="A345" s="165"/>
      <c r="B345" s="259"/>
      <c r="C345" s="306"/>
      <c r="D345" s="344" t="s">
        <v>922</v>
      </c>
      <c r="E345" s="604">
        <f>VLOOKUP($D345,Data!$C$2:$H$384,6,FALSE)</f>
        <v>0</v>
      </c>
      <c r="F345" s="306"/>
      <c r="G345" s="344" t="s">
        <v>922</v>
      </c>
      <c r="H345" s="603" t="e">
        <f t="shared" ca="1" si="20"/>
        <v>#REF!</v>
      </c>
      <c r="I345" s="454" t="e">
        <f t="shared" ca="1" si="21"/>
        <v>#REF!</v>
      </c>
      <c r="J345" s="454" t="e">
        <f t="shared" ca="1" si="22"/>
        <v>#REF!</v>
      </c>
      <c r="K345" s="454" t="e">
        <f t="shared" ca="1" si="23"/>
        <v>#REF!</v>
      </c>
      <c r="L345" s="454" t="e">
        <f t="shared" ca="1" si="24"/>
        <v>#REF!</v>
      </c>
      <c r="M345" s="256"/>
      <c r="N345" s="260"/>
      <c r="O345" s="261"/>
    </row>
    <row r="346" spans="1:15" ht="13.95" customHeight="1" x14ac:dyDescent="0.25">
      <c r="A346" s="165"/>
      <c r="B346" s="259"/>
      <c r="C346" s="306"/>
      <c r="D346" s="344" t="s">
        <v>923</v>
      </c>
      <c r="E346" s="604">
        <f>VLOOKUP($D346,Data!$C$2:$H$384,6,FALSE)</f>
        <v>0</v>
      </c>
      <c r="F346" s="306"/>
      <c r="G346" s="344" t="s">
        <v>923</v>
      </c>
      <c r="H346" s="603" t="e">
        <f t="shared" ca="1" si="20"/>
        <v>#REF!</v>
      </c>
      <c r="I346" s="454" t="e">
        <f t="shared" ca="1" si="21"/>
        <v>#REF!</v>
      </c>
      <c r="J346" s="454" t="e">
        <f t="shared" ca="1" si="22"/>
        <v>#REF!</v>
      </c>
      <c r="K346" s="454" t="e">
        <f t="shared" ca="1" si="23"/>
        <v>#REF!</v>
      </c>
      <c r="L346" s="454" t="e">
        <f t="shared" ca="1" si="24"/>
        <v>#REF!</v>
      </c>
      <c r="M346" s="256"/>
      <c r="N346" s="260"/>
      <c r="O346" s="261"/>
    </row>
    <row r="347" spans="1:15" ht="13.95" customHeight="1" x14ac:dyDescent="0.25">
      <c r="A347" s="165"/>
      <c r="B347" s="259"/>
      <c r="C347" s="306"/>
      <c r="D347" s="344" t="s">
        <v>924</v>
      </c>
      <c r="E347" s="604">
        <f>VLOOKUP($D347,Data!$C$2:$H$384,6,FALSE)</f>
        <v>0</v>
      </c>
      <c r="F347" s="306"/>
      <c r="G347" s="344" t="s">
        <v>924</v>
      </c>
      <c r="H347" s="603" t="e">
        <f t="shared" ca="1" si="20"/>
        <v>#REF!</v>
      </c>
      <c r="I347" s="454" t="e">
        <f t="shared" ca="1" si="21"/>
        <v>#REF!</v>
      </c>
      <c r="J347" s="454" t="e">
        <f t="shared" ca="1" si="22"/>
        <v>#REF!</v>
      </c>
      <c r="K347" s="454" t="e">
        <f t="shared" ca="1" si="23"/>
        <v>#REF!</v>
      </c>
      <c r="L347" s="454" t="e">
        <f t="shared" ca="1" si="24"/>
        <v>#REF!</v>
      </c>
      <c r="M347" s="256"/>
      <c r="N347" s="260"/>
      <c r="O347" s="261"/>
    </row>
    <row r="348" spans="1:15" ht="13.95" customHeight="1" x14ac:dyDescent="0.25">
      <c r="A348" s="165"/>
      <c r="B348" s="259"/>
      <c r="C348" s="306"/>
      <c r="D348" s="344" t="s">
        <v>925</v>
      </c>
      <c r="E348" s="604">
        <f>VLOOKUP($D348,Data!$C$2:$H$384,6,FALSE)</f>
        <v>0</v>
      </c>
      <c r="F348" s="306"/>
      <c r="G348" s="344" t="s">
        <v>925</v>
      </c>
      <c r="H348" s="603" t="e">
        <f t="shared" ca="1" si="20"/>
        <v>#REF!</v>
      </c>
      <c r="I348" s="454" t="e">
        <f t="shared" ca="1" si="21"/>
        <v>#REF!</v>
      </c>
      <c r="J348" s="454" t="e">
        <f t="shared" ca="1" si="22"/>
        <v>#REF!</v>
      </c>
      <c r="K348" s="454" t="e">
        <f t="shared" ca="1" si="23"/>
        <v>#REF!</v>
      </c>
      <c r="L348" s="454" t="e">
        <f t="shared" ca="1" si="24"/>
        <v>#REF!</v>
      </c>
      <c r="M348" s="256"/>
      <c r="N348" s="260"/>
      <c r="O348" s="261"/>
    </row>
    <row r="349" spans="1:15" ht="13.95" customHeight="1" x14ac:dyDescent="0.25">
      <c r="A349" s="165"/>
      <c r="B349" s="259"/>
      <c r="C349" s="306"/>
      <c r="D349" s="344" t="s">
        <v>926</v>
      </c>
      <c r="E349" s="604">
        <f>VLOOKUP($D349,Data!$C$2:$H$384,6,FALSE)</f>
        <v>0</v>
      </c>
      <c r="F349" s="306"/>
      <c r="G349" s="344" t="s">
        <v>926</v>
      </c>
      <c r="H349" s="603" t="e">
        <f t="shared" ca="1" si="20"/>
        <v>#REF!</v>
      </c>
      <c r="I349" s="454" t="e">
        <f t="shared" ca="1" si="21"/>
        <v>#REF!</v>
      </c>
      <c r="J349" s="454" t="e">
        <f t="shared" ca="1" si="22"/>
        <v>#REF!</v>
      </c>
      <c r="K349" s="454" t="e">
        <f t="shared" ca="1" si="23"/>
        <v>#REF!</v>
      </c>
      <c r="L349" s="454" t="e">
        <f t="shared" ca="1" si="24"/>
        <v>#REF!</v>
      </c>
      <c r="M349" s="256"/>
      <c r="N349" s="260"/>
      <c r="O349" s="261"/>
    </row>
    <row r="350" spans="1:15" ht="13.95" customHeight="1" x14ac:dyDescent="0.25">
      <c r="A350" s="165"/>
      <c r="B350" s="259"/>
      <c r="C350" s="306"/>
      <c r="D350" s="344" t="s">
        <v>927</v>
      </c>
      <c r="E350" s="604">
        <f>VLOOKUP($D350,Data!$C$2:$H$384,6,FALSE)</f>
        <v>0</v>
      </c>
      <c r="F350" s="306"/>
      <c r="G350" s="344" t="s">
        <v>927</v>
      </c>
      <c r="H350" s="603" t="e">
        <f t="shared" ca="1" si="20"/>
        <v>#REF!</v>
      </c>
      <c r="I350" s="454" t="e">
        <f t="shared" ca="1" si="21"/>
        <v>#REF!</v>
      </c>
      <c r="J350" s="454" t="e">
        <f t="shared" ca="1" si="22"/>
        <v>#REF!</v>
      </c>
      <c r="K350" s="454" t="e">
        <f t="shared" ca="1" si="23"/>
        <v>#REF!</v>
      </c>
      <c r="L350" s="454" t="e">
        <f t="shared" ca="1" si="24"/>
        <v>#REF!</v>
      </c>
      <c r="M350" s="256"/>
      <c r="N350" s="260"/>
      <c r="O350" s="261"/>
    </row>
    <row r="351" spans="1:15" ht="13.95" customHeight="1" x14ac:dyDescent="0.25">
      <c r="A351" s="165"/>
      <c r="B351" s="259"/>
      <c r="C351" s="306"/>
      <c r="D351" s="344" t="s">
        <v>928</v>
      </c>
      <c r="E351" s="604">
        <f>VLOOKUP($D351,Data!$C$2:$H$384,6,FALSE)</f>
        <v>0</v>
      </c>
      <c r="F351" s="306"/>
      <c r="G351" s="344" t="s">
        <v>928</v>
      </c>
      <c r="H351" s="603" t="e">
        <f t="shared" ca="1" si="20"/>
        <v>#REF!</v>
      </c>
      <c r="I351" s="454" t="e">
        <f t="shared" ca="1" si="21"/>
        <v>#REF!</v>
      </c>
      <c r="J351" s="454" t="e">
        <f t="shared" ca="1" si="22"/>
        <v>#REF!</v>
      </c>
      <c r="K351" s="454" t="e">
        <f t="shared" ca="1" si="23"/>
        <v>#REF!</v>
      </c>
      <c r="L351" s="454" t="e">
        <f t="shared" ca="1" si="24"/>
        <v>#REF!</v>
      </c>
      <c r="M351" s="256"/>
      <c r="N351" s="260"/>
      <c r="O351" s="261"/>
    </row>
    <row r="352" spans="1:15" ht="13.95" customHeight="1" x14ac:dyDescent="0.25">
      <c r="A352" s="165"/>
      <c r="B352" s="259"/>
      <c r="C352" s="306"/>
      <c r="D352" s="344" t="s">
        <v>929</v>
      </c>
      <c r="E352" s="604">
        <f>VLOOKUP($D352,Data!$C$2:$H$384,6,FALSE)</f>
        <v>0</v>
      </c>
      <c r="F352" s="306"/>
      <c r="G352" s="344" t="s">
        <v>929</v>
      </c>
      <c r="H352" s="603" t="e">
        <f t="shared" ca="1" si="20"/>
        <v>#REF!</v>
      </c>
      <c r="I352" s="454" t="e">
        <f t="shared" ca="1" si="21"/>
        <v>#REF!</v>
      </c>
      <c r="J352" s="454" t="e">
        <f t="shared" ca="1" si="22"/>
        <v>#REF!</v>
      </c>
      <c r="K352" s="454" t="e">
        <f t="shared" ca="1" si="23"/>
        <v>#REF!</v>
      </c>
      <c r="L352" s="454" t="e">
        <f t="shared" ca="1" si="24"/>
        <v>#REF!</v>
      </c>
      <c r="M352" s="256"/>
      <c r="N352" s="260"/>
      <c r="O352" s="261"/>
    </row>
    <row r="353" spans="1:15" ht="13.95" customHeight="1" x14ac:dyDescent="0.25">
      <c r="A353" s="165"/>
      <c r="B353" s="259"/>
      <c r="C353" s="306"/>
      <c r="D353" s="344" t="s">
        <v>930</v>
      </c>
      <c r="E353" s="604">
        <f>VLOOKUP($D353,Data!$C$2:$H$384,6,FALSE)</f>
        <v>0</v>
      </c>
      <c r="F353" s="306"/>
      <c r="G353" s="344" t="s">
        <v>930</v>
      </c>
      <c r="H353" s="603" t="e">
        <f t="shared" ca="1" si="20"/>
        <v>#REF!</v>
      </c>
      <c r="I353" s="454" t="e">
        <f t="shared" ca="1" si="21"/>
        <v>#REF!</v>
      </c>
      <c r="J353" s="454" t="e">
        <f t="shared" ca="1" si="22"/>
        <v>#REF!</v>
      </c>
      <c r="K353" s="454" t="e">
        <f t="shared" ca="1" si="23"/>
        <v>#REF!</v>
      </c>
      <c r="L353" s="454" t="e">
        <f t="shared" ca="1" si="24"/>
        <v>#REF!</v>
      </c>
      <c r="M353" s="256"/>
      <c r="N353" s="260"/>
      <c r="O353" s="261"/>
    </row>
    <row r="354" spans="1:15" ht="13.95" customHeight="1" x14ac:dyDescent="0.25">
      <c r="A354" s="165"/>
      <c r="B354" s="259"/>
      <c r="C354" s="306"/>
      <c r="D354" s="344" t="s">
        <v>209</v>
      </c>
      <c r="E354" s="604">
        <f>VLOOKUP($D354,Data!$C$2:$H$384,6,FALSE)</f>
        <v>0</v>
      </c>
      <c r="F354" s="306"/>
      <c r="G354" s="344" t="s">
        <v>209</v>
      </c>
      <c r="H354" s="603" t="e">
        <f t="shared" ca="1" si="20"/>
        <v>#REF!</v>
      </c>
      <c r="I354" s="454" t="e">
        <f t="shared" ca="1" si="21"/>
        <v>#REF!</v>
      </c>
      <c r="J354" s="454" t="e">
        <f t="shared" ca="1" si="22"/>
        <v>#REF!</v>
      </c>
      <c r="K354" s="454" t="e">
        <f t="shared" ca="1" si="23"/>
        <v>#REF!</v>
      </c>
      <c r="L354" s="454" t="e">
        <f t="shared" ca="1" si="24"/>
        <v>#REF!</v>
      </c>
      <c r="M354" s="256"/>
      <c r="N354" s="260"/>
      <c r="O354" s="261"/>
    </row>
    <row r="355" spans="1:15" ht="13.95" customHeight="1" x14ac:dyDescent="0.25">
      <c r="A355" s="165"/>
      <c r="B355" s="259"/>
      <c r="C355" s="306"/>
      <c r="D355" s="344" t="s">
        <v>210</v>
      </c>
      <c r="E355" s="604">
        <f>VLOOKUP($D355,Data!$C$2:$H$384,6,FALSE)</f>
        <v>0</v>
      </c>
      <c r="F355" s="306"/>
      <c r="G355" s="344" t="s">
        <v>210</v>
      </c>
      <c r="H355" s="603" t="e">
        <f t="shared" ca="1" si="20"/>
        <v>#REF!</v>
      </c>
      <c r="I355" s="454" t="e">
        <f t="shared" ca="1" si="21"/>
        <v>#REF!</v>
      </c>
      <c r="J355" s="454" t="e">
        <f t="shared" ca="1" si="22"/>
        <v>#REF!</v>
      </c>
      <c r="K355" s="454" t="e">
        <f t="shared" ca="1" si="23"/>
        <v>#REF!</v>
      </c>
      <c r="L355" s="454" t="e">
        <f t="shared" ca="1" si="24"/>
        <v>#REF!</v>
      </c>
      <c r="M355" s="256"/>
      <c r="N355" s="260"/>
      <c r="O355" s="261"/>
    </row>
    <row r="356" spans="1:15" ht="13.95" customHeight="1" x14ac:dyDescent="0.25">
      <c r="A356" s="165"/>
      <c r="B356" s="259"/>
      <c r="C356" s="306"/>
      <c r="D356" s="344" t="s">
        <v>211</v>
      </c>
      <c r="E356" s="604">
        <f>VLOOKUP($D356,Data!$C$2:$H$384,6,FALSE)</f>
        <v>0</v>
      </c>
      <c r="F356" s="306"/>
      <c r="G356" s="344" t="s">
        <v>211</v>
      </c>
      <c r="H356" s="603" t="e">
        <f t="shared" ca="1" si="20"/>
        <v>#REF!</v>
      </c>
      <c r="I356" s="454" t="e">
        <f t="shared" ca="1" si="21"/>
        <v>#REF!</v>
      </c>
      <c r="J356" s="454" t="e">
        <f t="shared" ca="1" si="22"/>
        <v>#REF!</v>
      </c>
      <c r="K356" s="454" t="e">
        <f t="shared" ca="1" si="23"/>
        <v>#REF!</v>
      </c>
      <c r="L356" s="454" t="e">
        <f t="shared" ca="1" si="24"/>
        <v>#REF!</v>
      </c>
      <c r="M356" s="256"/>
      <c r="N356" s="260"/>
      <c r="O356" s="261"/>
    </row>
    <row r="357" spans="1:15" ht="13.95" customHeight="1" x14ac:dyDescent="0.25">
      <c r="A357" s="165"/>
      <c r="B357" s="259"/>
      <c r="C357" s="306"/>
      <c r="D357" s="344" t="s">
        <v>212</v>
      </c>
      <c r="E357" s="604">
        <f>VLOOKUP($D357,Data!$C$2:$H$384,6,FALSE)</f>
        <v>0</v>
      </c>
      <c r="F357" s="306"/>
      <c r="G357" s="344" t="s">
        <v>212</v>
      </c>
      <c r="H357" s="603" t="e">
        <f t="shared" ca="1" si="20"/>
        <v>#REF!</v>
      </c>
      <c r="I357" s="454" t="e">
        <f t="shared" ca="1" si="21"/>
        <v>#REF!</v>
      </c>
      <c r="J357" s="454" t="e">
        <f t="shared" ca="1" si="22"/>
        <v>#REF!</v>
      </c>
      <c r="K357" s="454" t="e">
        <f t="shared" ca="1" si="23"/>
        <v>#REF!</v>
      </c>
      <c r="L357" s="454" t="e">
        <f t="shared" ca="1" si="24"/>
        <v>#REF!</v>
      </c>
      <c r="M357" s="256"/>
      <c r="N357" s="260"/>
      <c r="O357" s="261"/>
    </row>
    <row r="358" spans="1:15" ht="13.95" customHeight="1" x14ac:dyDescent="0.25">
      <c r="A358" s="165"/>
      <c r="B358" s="259"/>
      <c r="C358" s="306"/>
      <c r="D358" s="344" t="s">
        <v>940</v>
      </c>
      <c r="E358" s="604">
        <f>VLOOKUP($D358,Data!$C$2:$H$384,6,FALSE)</f>
        <v>0</v>
      </c>
      <c r="F358" s="306"/>
      <c r="G358" s="344" t="s">
        <v>940</v>
      </c>
      <c r="H358" s="603" t="e">
        <f t="shared" ca="1" si="20"/>
        <v>#REF!</v>
      </c>
      <c r="I358" s="454" t="e">
        <f t="shared" ca="1" si="21"/>
        <v>#REF!</v>
      </c>
      <c r="J358" s="454" t="e">
        <f t="shared" ca="1" si="22"/>
        <v>#REF!</v>
      </c>
      <c r="K358" s="454" t="e">
        <f t="shared" ca="1" si="23"/>
        <v>#REF!</v>
      </c>
      <c r="L358" s="454" t="e">
        <f t="shared" ca="1" si="24"/>
        <v>#REF!</v>
      </c>
      <c r="M358" s="256"/>
      <c r="N358" s="260"/>
      <c r="O358" s="261"/>
    </row>
    <row r="359" spans="1:15" ht="13.95" customHeight="1" x14ac:dyDescent="0.25">
      <c r="A359" s="165"/>
      <c r="B359" s="259"/>
      <c r="C359" s="306"/>
      <c r="D359" s="344" t="s">
        <v>2537</v>
      </c>
      <c r="E359" s="604">
        <f>VLOOKUP($D359,Data!$C$2:$H$384,6,FALSE)</f>
        <v>0</v>
      </c>
      <c r="F359" s="306"/>
      <c r="G359" s="344" t="s">
        <v>2537</v>
      </c>
      <c r="H359" s="603" t="e">
        <f t="shared" ca="1" si="20"/>
        <v>#REF!</v>
      </c>
      <c r="I359" s="454" t="e">
        <f t="shared" ca="1" si="21"/>
        <v>#REF!</v>
      </c>
      <c r="J359" s="454" t="e">
        <f t="shared" ca="1" si="22"/>
        <v>#REF!</v>
      </c>
      <c r="K359" s="454" t="e">
        <f t="shared" ca="1" si="23"/>
        <v>#REF!</v>
      </c>
      <c r="L359" s="454" t="e">
        <f t="shared" ca="1" si="24"/>
        <v>#REF!</v>
      </c>
      <c r="M359" s="256"/>
      <c r="N359" s="260"/>
      <c r="O359" s="261"/>
    </row>
    <row r="360" spans="1:15" ht="13.95" customHeight="1" x14ac:dyDescent="0.25">
      <c r="A360" s="165"/>
      <c r="B360" s="259"/>
      <c r="C360" s="306"/>
      <c r="D360" s="344" t="s">
        <v>213</v>
      </c>
      <c r="E360" s="604">
        <f>VLOOKUP($D360,Data!$C$2:$H$384,6,FALSE)</f>
        <v>0</v>
      </c>
      <c r="F360" s="306"/>
      <c r="G360" s="344" t="s">
        <v>213</v>
      </c>
      <c r="H360" s="603" t="e">
        <f t="shared" ca="1" si="20"/>
        <v>#REF!</v>
      </c>
      <c r="I360" s="454" t="e">
        <f t="shared" ca="1" si="21"/>
        <v>#REF!</v>
      </c>
      <c r="J360" s="454" t="e">
        <f t="shared" ca="1" si="22"/>
        <v>#REF!</v>
      </c>
      <c r="K360" s="454" t="e">
        <f t="shared" ca="1" si="23"/>
        <v>#REF!</v>
      </c>
      <c r="L360" s="454" t="e">
        <f t="shared" ca="1" si="24"/>
        <v>#REF!</v>
      </c>
      <c r="M360" s="256"/>
      <c r="N360" s="260"/>
      <c r="O360" s="261"/>
    </row>
    <row r="361" spans="1:15" ht="13.95" customHeight="1" x14ac:dyDescent="0.25">
      <c r="A361" s="165"/>
      <c r="B361" s="259"/>
      <c r="C361" s="306"/>
      <c r="D361" s="344" t="s">
        <v>214</v>
      </c>
      <c r="E361" s="604">
        <f>VLOOKUP($D361,Data!$C$2:$H$384,6,FALSE)</f>
        <v>0</v>
      </c>
      <c r="F361" s="306"/>
      <c r="G361" s="344" t="s">
        <v>214</v>
      </c>
      <c r="H361" s="603" t="e">
        <f t="shared" ca="1" si="20"/>
        <v>#REF!</v>
      </c>
      <c r="I361" s="454" t="e">
        <f t="shared" ca="1" si="21"/>
        <v>#REF!</v>
      </c>
      <c r="J361" s="454" t="e">
        <f t="shared" ca="1" si="22"/>
        <v>#REF!</v>
      </c>
      <c r="K361" s="454" t="e">
        <f t="shared" ca="1" si="23"/>
        <v>#REF!</v>
      </c>
      <c r="L361" s="454" t="e">
        <f t="shared" ca="1" si="24"/>
        <v>#REF!</v>
      </c>
      <c r="M361" s="256"/>
      <c r="N361" s="260"/>
      <c r="O361" s="261"/>
    </row>
    <row r="362" spans="1:15" ht="13.95" customHeight="1" x14ac:dyDescent="0.25">
      <c r="A362" s="165"/>
      <c r="B362" s="259"/>
      <c r="C362" s="306"/>
      <c r="D362" s="344" t="s">
        <v>215</v>
      </c>
      <c r="E362" s="604">
        <f>VLOOKUP($D362,Data!$C$2:$H$384,6,FALSE)</f>
        <v>0</v>
      </c>
      <c r="F362" s="306"/>
      <c r="G362" s="344" t="s">
        <v>215</v>
      </c>
      <c r="H362" s="603" t="e">
        <f t="shared" ca="1" si="20"/>
        <v>#REF!</v>
      </c>
      <c r="I362" s="454" t="e">
        <f t="shared" ca="1" si="21"/>
        <v>#REF!</v>
      </c>
      <c r="J362" s="454" t="e">
        <f t="shared" ca="1" si="22"/>
        <v>#REF!</v>
      </c>
      <c r="K362" s="454" t="e">
        <f t="shared" ca="1" si="23"/>
        <v>#REF!</v>
      </c>
      <c r="L362" s="454" t="e">
        <f t="shared" ca="1" si="24"/>
        <v>#REF!</v>
      </c>
      <c r="M362" s="256"/>
      <c r="N362" s="260"/>
      <c r="O362" s="261"/>
    </row>
    <row r="363" spans="1:15" ht="13.95" customHeight="1" x14ac:dyDescent="0.25">
      <c r="A363" s="165"/>
      <c r="B363" s="259"/>
      <c r="C363" s="306"/>
      <c r="D363" s="344" t="s">
        <v>216</v>
      </c>
      <c r="E363" s="604">
        <f>VLOOKUP($D363,Data!$C$2:$H$384,6,FALSE)</f>
        <v>0</v>
      </c>
      <c r="F363" s="306"/>
      <c r="G363" s="344" t="s">
        <v>216</v>
      </c>
      <c r="H363" s="603" t="e">
        <f t="shared" ca="1" si="20"/>
        <v>#REF!</v>
      </c>
      <c r="I363" s="454" t="e">
        <f t="shared" ca="1" si="21"/>
        <v>#REF!</v>
      </c>
      <c r="J363" s="454" t="e">
        <f t="shared" ca="1" si="22"/>
        <v>#REF!</v>
      </c>
      <c r="K363" s="454" t="e">
        <f t="shared" ca="1" si="23"/>
        <v>#REF!</v>
      </c>
      <c r="L363" s="454" t="e">
        <f t="shared" ca="1" si="24"/>
        <v>#REF!</v>
      </c>
      <c r="M363" s="256"/>
      <c r="N363" s="260"/>
      <c r="O363" s="261"/>
    </row>
    <row r="364" spans="1:15" ht="13.95" customHeight="1" x14ac:dyDescent="0.25">
      <c r="A364" s="165"/>
      <c r="B364" s="259"/>
      <c r="C364" s="306"/>
      <c r="D364" s="344" t="s">
        <v>217</v>
      </c>
      <c r="E364" s="604">
        <f>VLOOKUP($D364,Data!$C$2:$H$384,6,FALSE)</f>
        <v>0</v>
      </c>
      <c r="F364" s="306"/>
      <c r="G364" s="344" t="s">
        <v>217</v>
      </c>
      <c r="H364" s="603" t="e">
        <f t="shared" ca="1" si="20"/>
        <v>#REF!</v>
      </c>
      <c r="I364" s="454" t="e">
        <f t="shared" ca="1" si="21"/>
        <v>#REF!</v>
      </c>
      <c r="J364" s="454" t="e">
        <f t="shared" ca="1" si="22"/>
        <v>#REF!</v>
      </c>
      <c r="K364" s="454" t="e">
        <f t="shared" ca="1" si="23"/>
        <v>#REF!</v>
      </c>
      <c r="L364" s="454" t="e">
        <f t="shared" ca="1" si="24"/>
        <v>#REF!</v>
      </c>
      <c r="M364" s="256"/>
      <c r="N364" s="260"/>
      <c r="O364" s="261"/>
    </row>
    <row r="365" spans="1:15" ht="13.95" customHeight="1" x14ac:dyDescent="0.25">
      <c r="A365" s="165"/>
      <c r="B365" s="259"/>
      <c r="C365" s="306"/>
      <c r="D365" s="344" t="s">
        <v>218</v>
      </c>
      <c r="E365" s="604">
        <f>VLOOKUP($D365,Data!$C$2:$H$384,6,FALSE)</f>
        <v>0</v>
      </c>
      <c r="F365" s="306"/>
      <c r="G365" s="344" t="s">
        <v>218</v>
      </c>
      <c r="H365" s="603" t="e">
        <f t="shared" ca="1" si="20"/>
        <v>#REF!</v>
      </c>
      <c r="I365" s="454" t="e">
        <f t="shared" ca="1" si="21"/>
        <v>#REF!</v>
      </c>
      <c r="J365" s="454" t="e">
        <f t="shared" ca="1" si="22"/>
        <v>#REF!</v>
      </c>
      <c r="K365" s="454" t="e">
        <f t="shared" ca="1" si="23"/>
        <v>#REF!</v>
      </c>
      <c r="L365" s="454" t="e">
        <f t="shared" ca="1" si="24"/>
        <v>#REF!</v>
      </c>
      <c r="M365" s="256"/>
      <c r="N365" s="260"/>
      <c r="O365" s="261"/>
    </row>
    <row r="366" spans="1:15" ht="13.95" customHeight="1" x14ac:dyDescent="0.25">
      <c r="A366" s="165"/>
      <c r="B366" s="259"/>
      <c r="C366" s="306"/>
      <c r="D366" s="344" t="s">
        <v>219</v>
      </c>
      <c r="E366" s="604">
        <f>VLOOKUP($D366,Data!$C$2:$H$384,6,FALSE)</f>
        <v>0</v>
      </c>
      <c r="F366" s="306"/>
      <c r="G366" s="344" t="s">
        <v>219</v>
      </c>
      <c r="H366" s="603" t="e">
        <f t="shared" ca="1" si="20"/>
        <v>#REF!</v>
      </c>
      <c r="I366" s="454" t="e">
        <f t="shared" ca="1" si="21"/>
        <v>#REF!</v>
      </c>
      <c r="J366" s="454" t="e">
        <f t="shared" ca="1" si="22"/>
        <v>#REF!</v>
      </c>
      <c r="K366" s="454" t="e">
        <f t="shared" ca="1" si="23"/>
        <v>#REF!</v>
      </c>
      <c r="L366" s="454" t="e">
        <f t="shared" ca="1" si="24"/>
        <v>#REF!</v>
      </c>
      <c r="M366" s="256"/>
      <c r="N366" s="260"/>
      <c r="O366" s="261"/>
    </row>
    <row r="367" spans="1:15" ht="13.95" customHeight="1" x14ac:dyDescent="0.25">
      <c r="A367" s="165"/>
      <c r="B367" s="259"/>
      <c r="C367" s="306"/>
      <c r="D367" s="344" t="s">
        <v>220</v>
      </c>
      <c r="E367" s="604">
        <f>VLOOKUP($D367,Data!$C$2:$H$384,6,FALSE)</f>
        <v>0</v>
      </c>
      <c r="F367" s="306"/>
      <c r="G367" s="344" t="s">
        <v>220</v>
      </c>
      <c r="H367" s="603" t="e">
        <f t="shared" ca="1" si="20"/>
        <v>#REF!</v>
      </c>
      <c r="I367" s="454" t="e">
        <f t="shared" ca="1" si="21"/>
        <v>#REF!</v>
      </c>
      <c r="J367" s="454" t="e">
        <f t="shared" ca="1" si="22"/>
        <v>#REF!</v>
      </c>
      <c r="K367" s="454" t="e">
        <f t="shared" ca="1" si="23"/>
        <v>#REF!</v>
      </c>
      <c r="L367" s="454" t="e">
        <f t="shared" ca="1" si="24"/>
        <v>#REF!</v>
      </c>
      <c r="M367" s="256"/>
      <c r="N367" s="260"/>
      <c r="O367" s="261"/>
    </row>
    <row r="368" spans="1:15" ht="13.95" customHeight="1" x14ac:dyDescent="0.25">
      <c r="A368" s="165"/>
      <c r="B368" s="259"/>
      <c r="C368" s="306"/>
      <c r="D368" s="344" t="s">
        <v>221</v>
      </c>
      <c r="E368" s="604">
        <f>VLOOKUP($D368,Data!$C$2:$H$384,6,FALSE)</f>
        <v>0</v>
      </c>
      <c r="F368" s="306"/>
      <c r="G368" s="344" t="s">
        <v>221</v>
      </c>
      <c r="H368" s="603" t="e">
        <f t="shared" ca="1" si="20"/>
        <v>#REF!</v>
      </c>
      <c r="I368" s="454" t="e">
        <f t="shared" ca="1" si="21"/>
        <v>#REF!</v>
      </c>
      <c r="J368" s="454" t="e">
        <f t="shared" ca="1" si="22"/>
        <v>#REF!</v>
      </c>
      <c r="K368" s="454" t="e">
        <f t="shared" ca="1" si="23"/>
        <v>#REF!</v>
      </c>
      <c r="L368" s="454" t="e">
        <f t="shared" ca="1" si="24"/>
        <v>#REF!</v>
      </c>
      <c r="M368" s="256"/>
      <c r="N368" s="260"/>
      <c r="O368" s="261"/>
    </row>
    <row r="369" spans="1:15" ht="13.95" customHeight="1" x14ac:dyDescent="0.25">
      <c r="A369" s="165"/>
      <c r="B369" s="259"/>
      <c r="C369" s="306"/>
      <c r="D369" s="344" t="s">
        <v>223</v>
      </c>
      <c r="E369" s="604">
        <f>VLOOKUP($D369,Data!$C$2:$H$384,6,FALSE)</f>
        <v>0</v>
      </c>
      <c r="F369" s="306"/>
      <c r="G369" s="344" t="s">
        <v>223</v>
      </c>
      <c r="H369" s="603" t="e">
        <f t="shared" ca="1" si="20"/>
        <v>#REF!</v>
      </c>
      <c r="I369" s="454" t="e">
        <f t="shared" ca="1" si="21"/>
        <v>#REF!</v>
      </c>
      <c r="J369" s="454" t="e">
        <f t="shared" ca="1" si="22"/>
        <v>#REF!</v>
      </c>
      <c r="K369" s="454" t="e">
        <f t="shared" ca="1" si="23"/>
        <v>#REF!</v>
      </c>
      <c r="L369" s="454" t="e">
        <f t="shared" ca="1" si="24"/>
        <v>#REF!</v>
      </c>
      <c r="M369" s="256"/>
      <c r="N369" s="260"/>
      <c r="O369" s="261"/>
    </row>
    <row r="370" spans="1:15" ht="13.95" customHeight="1" x14ac:dyDescent="0.25">
      <c r="A370" s="165"/>
      <c r="B370" s="259"/>
      <c r="C370" s="306"/>
      <c r="D370" s="344" t="s">
        <v>224</v>
      </c>
      <c r="E370" s="604">
        <f>VLOOKUP($D370,Data!$C$2:$H$384,6,FALSE)</f>
        <v>0</v>
      </c>
      <c r="F370" s="306"/>
      <c r="G370" s="344" t="s">
        <v>224</v>
      </c>
      <c r="H370" s="603" t="e">
        <f t="shared" ca="1" si="20"/>
        <v>#REF!</v>
      </c>
      <c r="I370" s="454" t="e">
        <f t="shared" ca="1" si="21"/>
        <v>#REF!</v>
      </c>
      <c r="J370" s="454" t="e">
        <f t="shared" ca="1" si="22"/>
        <v>#REF!</v>
      </c>
      <c r="K370" s="454" t="e">
        <f t="shared" ca="1" si="23"/>
        <v>#REF!</v>
      </c>
      <c r="L370" s="454" t="e">
        <f t="shared" ca="1" si="24"/>
        <v>#REF!</v>
      </c>
      <c r="M370" s="256"/>
      <c r="N370" s="260"/>
      <c r="O370" s="261"/>
    </row>
    <row r="371" spans="1:15" ht="13.95" customHeight="1" x14ac:dyDescent="0.25">
      <c r="A371" s="165"/>
      <c r="B371" s="259"/>
      <c r="C371" s="306"/>
      <c r="D371" s="344" t="s">
        <v>225</v>
      </c>
      <c r="E371" s="604">
        <f>VLOOKUP($D371,Data!$C$2:$H$384,6,FALSE)</f>
        <v>0</v>
      </c>
      <c r="F371" s="306"/>
      <c r="G371" s="344" t="s">
        <v>225</v>
      </c>
      <c r="H371" s="603" t="e">
        <f t="shared" ca="1" si="20"/>
        <v>#REF!</v>
      </c>
      <c r="I371" s="454" t="e">
        <f t="shared" ca="1" si="21"/>
        <v>#REF!</v>
      </c>
      <c r="J371" s="454" t="e">
        <f t="shared" ca="1" si="22"/>
        <v>#REF!</v>
      </c>
      <c r="K371" s="454" t="e">
        <f t="shared" ca="1" si="23"/>
        <v>#REF!</v>
      </c>
      <c r="L371" s="454" t="e">
        <f t="shared" ca="1" si="24"/>
        <v>#REF!</v>
      </c>
      <c r="M371" s="256"/>
      <c r="N371" s="260"/>
      <c r="O371" s="261"/>
    </row>
    <row r="372" spans="1:15" ht="13.95" customHeight="1" x14ac:dyDescent="0.25">
      <c r="A372" s="165"/>
      <c r="B372" s="259"/>
      <c r="C372" s="306"/>
      <c r="D372" s="344" t="s">
        <v>226</v>
      </c>
      <c r="E372" s="604">
        <f>VLOOKUP($D372,Data!$C$2:$H$384,6,FALSE)</f>
        <v>0</v>
      </c>
      <c r="F372" s="306"/>
      <c r="G372" s="344" t="s">
        <v>226</v>
      </c>
      <c r="H372" s="603" t="e">
        <f t="shared" ca="1" si="20"/>
        <v>#REF!</v>
      </c>
      <c r="I372" s="454" t="e">
        <f t="shared" ca="1" si="21"/>
        <v>#REF!</v>
      </c>
      <c r="J372" s="454" t="e">
        <f t="shared" ca="1" si="22"/>
        <v>#REF!</v>
      </c>
      <c r="K372" s="454" t="e">
        <f t="shared" ca="1" si="23"/>
        <v>#REF!</v>
      </c>
      <c r="L372" s="454" t="e">
        <f t="shared" ca="1" si="24"/>
        <v>#REF!</v>
      </c>
      <c r="M372" s="256"/>
      <c r="N372" s="260"/>
      <c r="O372" s="261"/>
    </row>
    <row r="373" spans="1:15" ht="13.95" customHeight="1" x14ac:dyDescent="0.25">
      <c r="A373" s="165"/>
      <c r="B373" s="259"/>
      <c r="C373" s="306"/>
      <c r="D373" s="344" t="s">
        <v>227</v>
      </c>
      <c r="E373" s="604">
        <f>VLOOKUP($D373,Data!$C$2:$H$384,6,FALSE)</f>
        <v>0</v>
      </c>
      <c r="F373" s="306"/>
      <c r="G373" s="344" t="s">
        <v>227</v>
      </c>
      <c r="H373" s="603" t="e">
        <f t="shared" ca="1" si="20"/>
        <v>#REF!</v>
      </c>
      <c r="I373" s="454" t="e">
        <f t="shared" ca="1" si="21"/>
        <v>#REF!</v>
      </c>
      <c r="J373" s="454" t="e">
        <f t="shared" ca="1" si="22"/>
        <v>#REF!</v>
      </c>
      <c r="K373" s="454" t="e">
        <f t="shared" ca="1" si="23"/>
        <v>#REF!</v>
      </c>
      <c r="L373" s="454" t="e">
        <f t="shared" ca="1" si="24"/>
        <v>#REF!</v>
      </c>
      <c r="M373" s="256"/>
      <c r="N373" s="260"/>
      <c r="O373" s="261"/>
    </row>
    <row r="374" spans="1:15" ht="13.95" customHeight="1" x14ac:dyDescent="0.25">
      <c r="A374" s="165"/>
      <c r="B374" s="259"/>
      <c r="C374" s="306"/>
      <c r="D374" s="344" t="s">
        <v>228</v>
      </c>
      <c r="E374" s="604">
        <f>VLOOKUP($D374,Data!$C$2:$H$384,6,FALSE)</f>
        <v>0</v>
      </c>
      <c r="F374" s="306"/>
      <c r="G374" s="344" t="s">
        <v>228</v>
      </c>
      <c r="H374" s="603" t="e">
        <f t="shared" ca="1" si="20"/>
        <v>#REF!</v>
      </c>
      <c r="I374" s="454" t="e">
        <f t="shared" ca="1" si="21"/>
        <v>#REF!</v>
      </c>
      <c r="J374" s="454" t="e">
        <f t="shared" ca="1" si="22"/>
        <v>#REF!</v>
      </c>
      <c r="K374" s="454" t="e">
        <f t="shared" ca="1" si="23"/>
        <v>#REF!</v>
      </c>
      <c r="L374" s="454" t="e">
        <f t="shared" ca="1" si="24"/>
        <v>#REF!</v>
      </c>
      <c r="M374" s="256"/>
      <c r="N374" s="260"/>
      <c r="O374" s="261"/>
    </row>
    <row r="375" spans="1:15" ht="13.95" customHeight="1" x14ac:dyDescent="0.25">
      <c r="A375" s="165"/>
      <c r="B375" s="259"/>
      <c r="C375" s="306"/>
      <c r="D375" s="344" t="s">
        <v>229</v>
      </c>
      <c r="E375" s="604">
        <f>VLOOKUP($D375,Data!$C$2:$H$384,6,FALSE)</f>
        <v>0</v>
      </c>
      <c r="F375" s="306"/>
      <c r="G375" s="344" t="s">
        <v>229</v>
      </c>
      <c r="H375" s="603" t="e">
        <f t="shared" ca="1" si="20"/>
        <v>#REF!</v>
      </c>
      <c r="I375" s="454" t="e">
        <f t="shared" ca="1" si="21"/>
        <v>#REF!</v>
      </c>
      <c r="J375" s="454" t="e">
        <f t="shared" ca="1" si="22"/>
        <v>#REF!</v>
      </c>
      <c r="K375" s="454" t="e">
        <f t="shared" ca="1" si="23"/>
        <v>#REF!</v>
      </c>
      <c r="L375" s="454" t="e">
        <f t="shared" ca="1" si="24"/>
        <v>#REF!</v>
      </c>
      <c r="M375" s="256"/>
      <c r="N375" s="260"/>
      <c r="O375" s="261"/>
    </row>
    <row r="376" spans="1:15" ht="13.95" customHeight="1" x14ac:dyDescent="0.25">
      <c r="A376" s="165"/>
      <c r="B376" s="259"/>
      <c r="C376" s="306"/>
      <c r="D376" s="344" t="s">
        <v>231</v>
      </c>
      <c r="E376" s="604">
        <f>VLOOKUP($D376,Data!$C$2:$H$384,6,FALSE)</f>
        <v>0</v>
      </c>
      <c r="F376" s="306"/>
      <c r="G376" s="344" t="s">
        <v>231</v>
      </c>
      <c r="H376" s="603" t="e">
        <f t="shared" ca="1" si="20"/>
        <v>#REF!</v>
      </c>
      <c r="I376" s="454" t="e">
        <f t="shared" ca="1" si="21"/>
        <v>#REF!</v>
      </c>
      <c r="J376" s="454" t="e">
        <f t="shared" ca="1" si="22"/>
        <v>#REF!</v>
      </c>
      <c r="K376" s="454" t="e">
        <f t="shared" ca="1" si="23"/>
        <v>#REF!</v>
      </c>
      <c r="L376" s="454" t="e">
        <f t="shared" ca="1" si="24"/>
        <v>#REF!</v>
      </c>
      <c r="M376" s="256"/>
      <c r="N376" s="260"/>
      <c r="O376" s="261"/>
    </row>
    <row r="377" spans="1:15" ht="13.95" customHeight="1" x14ac:dyDescent="0.25">
      <c r="A377" s="165"/>
      <c r="B377" s="259"/>
      <c r="C377" s="306"/>
      <c r="D377" s="344" t="s">
        <v>232</v>
      </c>
      <c r="E377" s="604">
        <f>VLOOKUP($D377,Data!$C$2:$H$384,6,FALSE)</f>
        <v>0</v>
      </c>
      <c r="F377" s="306"/>
      <c r="G377" s="344" t="s">
        <v>232</v>
      </c>
      <c r="H377" s="603" t="e">
        <f t="shared" ca="1" si="20"/>
        <v>#REF!</v>
      </c>
      <c r="I377" s="454" t="e">
        <f t="shared" ca="1" si="21"/>
        <v>#REF!</v>
      </c>
      <c r="J377" s="454" t="e">
        <f t="shared" ca="1" si="22"/>
        <v>#REF!</v>
      </c>
      <c r="K377" s="454" t="e">
        <f t="shared" ca="1" si="23"/>
        <v>#REF!</v>
      </c>
      <c r="L377" s="454" t="e">
        <f t="shared" ca="1" si="24"/>
        <v>#REF!</v>
      </c>
      <c r="M377" s="256"/>
      <c r="N377" s="260"/>
      <c r="O377" s="261"/>
    </row>
    <row r="378" spans="1:15" ht="13.95" customHeight="1" x14ac:dyDescent="0.25">
      <c r="A378" s="165"/>
      <c r="B378" s="259"/>
      <c r="C378" s="306"/>
      <c r="D378" s="344" t="s">
        <v>233</v>
      </c>
      <c r="E378" s="604">
        <f>VLOOKUP($D378,Data!$C$2:$H$384,6,FALSE)</f>
        <v>0</v>
      </c>
      <c r="F378" s="306"/>
      <c r="G378" s="344" t="s">
        <v>233</v>
      </c>
      <c r="H378" s="603" t="e">
        <f t="shared" ca="1" si="20"/>
        <v>#REF!</v>
      </c>
      <c r="I378" s="454" t="e">
        <f t="shared" ca="1" si="21"/>
        <v>#REF!</v>
      </c>
      <c r="J378" s="454" t="e">
        <f t="shared" ca="1" si="22"/>
        <v>#REF!</v>
      </c>
      <c r="K378" s="454" t="e">
        <f t="shared" ca="1" si="23"/>
        <v>#REF!</v>
      </c>
      <c r="L378" s="454" t="e">
        <f t="shared" ca="1" si="24"/>
        <v>#REF!</v>
      </c>
      <c r="M378" s="256"/>
      <c r="N378" s="260"/>
      <c r="O378" s="261"/>
    </row>
    <row r="379" spans="1:15" ht="13.95" customHeight="1" x14ac:dyDescent="0.25">
      <c r="A379" s="165"/>
      <c r="B379" s="259"/>
      <c r="C379" s="306"/>
      <c r="D379" s="344" t="s">
        <v>234</v>
      </c>
      <c r="E379" s="604">
        <f>VLOOKUP($D379,Data!$C$2:$H$384,6,FALSE)</f>
        <v>0</v>
      </c>
      <c r="F379" s="306"/>
      <c r="G379" s="344" t="s">
        <v>234</v>
      </c>
      <c r="H379" s="603" t="e">
        <f t="shared" ca="1" si="20"/>
        <v>#REF!</v>
      </c>
      <c r="I379" s="454" t="e">
        <f t="shared" ca="1" si="21"/>
        <v>#REF!</v>
      </c>
      <c r="J379" s="454" t="e">
        <f t="shared" ca="1" si="22"/>
        <v>#REF!</v>
      </c>
      <c r="K379" s="454" t="e">
        <f t="shared" ca="1" si="23"/>
        <v>#REF!</v>
      </c>
      <c r="L379" s="454" t="e">
        <f t="shared" ca="1" si="24"/>
        <v>#REF!</v>
      </c>
      <c r="M379" s="256"/>
      <c r="N379" s="260"/>
      <c r="O379" s="261"/>
    </row>
    <row r="380" spans="1:15" ht="13.95" customHeight="1" x14ac:dyDescent="0.25">
      <c r="A380" s="165"/>
      <c r="B380" s="259"/>
      <c r="C380" s="306"/>
      <c r="D380" s="344" t="s">
        <v>235</v>
      </c>
      <c r="E380" s="604">
        <f>VLOOKUP($D380,Data!$C$2:$H$384,6,FALSE)</f>
        <v>0</v>
      </c>
      <c r="F380" s="306"/>
      <c r="G380" s="344" t="s">
        <v>235</v>
      </c>
      <c r="H380" s="603" t="e">
        <f t="shared" ca="1" si="20"/>
        <v>#REF!</v>
      </c>
      <c r="I380" s="454" t="e">
        <f t="shared" ca="1" si="21"/>
        <v>#REF!</v>
      </c>
      <c r="J380" s="454" t="e">
        <f t="shared" ca="1" si="22"/>
        <v>#REF!</v>
      </c>
      <c r="K380" s="454" t="e">
        <f t="shared" ca="1" si="23"/>
        <v>#REF!</v>
      </c>
      <c r="L380" s="454" t="e">
        <f t="shared" ca="1" si="24"/>
        <v>#REF!</v>
      </c>
      <c r="M380" s="256"/>
      <c r="N380" s="260"/>
      <c r="O380" s="261"/>
    </row>
    <row r="381" spans="1:15" ht="13.95" customHeight="1" x14ac:dyDescent="0.25">
      <c r="A381" s="165"/>
      <c r="B381" s="259"/>
      <c r="C381" s="306"/>
      <c r="D381" s="344" t="s">
        <v>236</v>
      </c>
      <c r="E381" s="604">
        <f>VLOOKUP($D381,Data!$C$2:$H$384,6,FALSE)</f>
        <v>0</v>
      </c>
      <c r="F381" s="306"/>
      <c r="G381" s="344" t="s">
        <v>236</v>
      </c>
      <c r="H381" s="603" t="e">
        <f t="shared" ca="1" si="20"/>
        <v>#REF!</v>
      </c>
      <c r="I381" s="454" t="e">
        <f t="shared" ca="1" si="21"/>
        <v>#REF!</v>
      </c>
      <c r="J381" s="454" t="e">
        <f t="shared" ca="1" si="22"/>
        <v>#REF!</v>
      </c>
      <c r="K381" s="454" t="e">
        <f t="shared" ca="1" si="23"/>
        <v>#REF!</v>
      </c>
      <c r="L381" s="454" t="e">
        <f t="shared" ca="1" si="24"/>
        <v>#REF!</v>
      </c>
      <c r="M381" s="256"/>
      <c r="N381" s="260"/>
      <c r="O381" s="261"/>
    </row>
    <row r="382" spans="1:15" ht="13.95" customHeight="1" x14ac:dyDescent="0.25">
      <c r="A382" s="165"/>
      <c r="B382" s="259"/>
      <c r="C382" s="306"/>
      <c r="D382" s="344" t="s">
        <v>2542</v>
      </c>
      <c r="E382" s="604">
        <f>VLOOKUP($D382,Data!$C$2:$H$384,6,FALSE)</f>
        <v>0</v>
      </c>
      <c r="F382" s="306"/>
      <c r="G382" s="344" t="s">
        <v>2542</v>
      </c>
      <c r="H382" s="603" t="e">
        <f ca="1">INT(LEFT(
VLOOKUP(RIGHT($G382,LEN($G382)-14), INDIRECT("'"&amp;LEFT($G382,14-1)&amp;"'!"&amp;"$E:$L"), 4,FALSE), 1)
)</f>
        <v>#REF!</v>
      </c>
      <c r="I382" s="454" t="e">
        <f ca="1">IF(VLOOKUP(RIGHT($G382,LEN($G382)-14), INDIRECT("'"&amp;LEFT($G382,14-1)&amp;"'!"&amp;"$E:$L"), 5,FALSE) = 0, "",
VLOOKUP(RIGHT($G382,LEN($G382)-14), INDIRECT("'"&amp;LEFT($G382,14-1)&amp;"'!"&amp;"$E:$L"), 5,FALSE) )</f>
        <v>#REF!</v>
      </c>
      <c r="J382" s="454" t="e">
        <f ca="1">IF(VLOOKUP(RIGHT($G382,LEN($G382)-14), INDIRECT("'"&amp;LEFT($G382,14-1)&amp;"'!"&amp;"$E:$L"), 6,FALSE) = 0, "",
VLOOKUP(RIGHT($G382,LEN($G382)-14), INDIRECT("'"&amp;LEFT($G382,14-1)&amp;"'!"&amp;"$E:$L"), 6,FALSE) )</f>
        <v>#REF!</v>
      </c>
      <c r="K382" s="454" t="e">
        <f ca="1">IF(VLOOKUP(RIGHT($G382,LEN($G382)-14), INDIRECT("'"&amp;LEFT($G382,14-1)&amp;"'!"&amp;"$E:$L"), 7,FALSE) = 0, "",
VLOOKUP(RIGHT($G382,LEN($G382)-14), INDIRECT("'"&amp;LEFT($G382,14-1)&amp;"'!"&amp;"$E:$L"), 7,FALSE) )</f>
        <v>#REF!</v>
      </c>
      <c r="L382" s="454" t="e">
        <f ca="1">IF(VLOOKUP(RIGHT($G382,LEN($G382)-14), INDIRECT("'"&amp;LEFT($G382,14-1)&amp;"'!"&amp;"$E:$L"), 8,FALSE) = 0, "",
VLOOKUP(RIGHT($G382,LEN($G382)-14), INDIRECT("'"&amp;LEFT($G382,14-1)&amp;"'!"&amp;"$E:$L"), 8,FALSE) )</f>
        <v>#REF!</v>
      </c>
      <c r="M382" s="256"/>
      <c r="N382" s="260"/>
      <c r="O382" s="261"/>
    </row>
    <row r="383" spans="1:15" ht="13.95" customHeight="1" x14ac:dyDescent="0.25">
      <c r="A383" s="165"/>
      <c r="B383" s="259"/>
      <c r="C383" s="306"/>
      <c r="D383" s="344" t="s">
        <v>2543</v>
      </c>
      <c r="E383" s="604">
        <f>VLOOKUP($D383,Data!$C$2:$H$384,6,FALSE)</f>
        <v>0</v>
      </c>
      <c r="F383" s="306"/>
      <c r="G383" s="344" t="s">
        <v>2543</v>
      </c>
      <c r="H383" s="603" t="e">
        <f t="shared" ref="H383:H406" ca="1" si="25">INT(LEFT(
VLOOKUP(RIGHT($G383,LEN($G383)-14), INDIRECT("'"&amp;LEFT($G383,14-1)&amp;"'!"&amp;"$E:$L"), 4,FALSE), 1)
)</f>
        <v>#REF!</v>
      </c>
      <c r="I383" s="454" t="e">
        <f t="shared" ref="I383:I406" ca="1" si="26">IF(VLOOKUP(RIGHT($G383,LEN($G383)-14), INDIRECT("'"&amp;LEFT($G383,14-1)&amp;"'!"&amp;"$E:$L"), 5,FALSE) = 0, "",
VLOOKUP(RIGHT($G383,LEN($G383)-14), INDIRECT("'"&amp;LEFT($G383,14-1)&amp;"'!"&amp;"$E:$L"), 5,FALSE) )</f>
        <v>#REF!</v>
      </c>
      <c r="J383" s="454" t="e">
        <f t="shared" ref="J383:J406" ca="1" si="27">IF(VLOOKUP(RIGHT($G383,LEN($G383)-14), INDIRECT("'"&amp;LEFT($G383,14-1)&amp;"'!"&amp;"$E:$L"), 6,FALSE) = 0, "",
VLOOKUP(RIGHT($G383,LEN($G383)-14), INDIRECT("'"&amp;LEFT($G383,14-1)&amp;"'!"&amp;"$E:$L"), 6,FALSE) )</f>
        <v>#REF!</v>
      </c>
      <c r="K383" s="454" t="e">
        <f t="shared" ref="K383:K406" ca="1" si="28">IF(VLOOKUP(RIGHT($G383,LEN($G383)-14), INDIRECT("'"&amp;LEFT($G383,14-1)&amp;"'!"&amp;"$E:$L"), 7,FALSE) = 0, "",
VLOOKUP(RIGHT($G383,LEN($G383)-14), INDIRECT("'"&amp;LEFT($G383,14-1)&amp;"'!"&amp;"$E:$L"), 7,FALSE) )</f>
        <v>#REF!</v>
      </c>
      <c r="L383" s="454" t="e">
        <f t="shared" ref="L383:L406" ca="1" si="29">IF(VLOOKUP(RIGHT($G383,LEN($G383)-14), INDIRECT("'"&amp;LEFT($G383,14-1)&amp;"'!"&amp;"$E:$L"), 8,FALSE) = 0, "",
VLOOKUP(RIGHT($G383,LEN($G383)-14), INDIRECT("'"&amp;LEFT($G383,14-1)&amp;"'!"&amp;"$E:$L"), 8,FALSE) )</f>
        <v>#REF!</v>
      </c>
      <c r="M383" s="256"/>
      <c r="N383" s="260"/>
      <c r="O383" s="261"/>
    </row>
    <row r="384" spans="1:15" ht="13.95" customHeight="1" x14ac:dyDescent="0.25">
      <c r="A384" s="165"/>
      <c r="B384" s="259"/>
      <c r="C384" s="306"/>
      <c r="D384" s="344" t="s">
        <v>2544</v>
      </c>
      <c r="E384" s="604">
        <f>VLOOKUP($D384,Data!$C$2:$H$384,6,FALSE)</f>
        <v>0</v>
      </c>
      <c r="F384" s="306"/>
      <c r="G384" s="344" t="s">
        <v>2544</v>
      </c>
      <c r="H384" s="603" t="e">
        <f t="shared" ca="1" si="25"/>
        <v>#REF!</v>
      </c>
      <c r="I384" s="454" t="e">
        <f t="shared" ca="1" si="26"/>
        <v>#REF!</v>
      </c>
      <c r="J384" s="454" t="e">
        <f t="shared" ca="1" si="27"/>
        <v>#REF!</v>
      </c>
      <c r="K384" s="454" t="e">
        <f t="shared" ca="1" si="28"/>
        <v>#REF!</v>
      </c>
      <c r="L384" s="454" t="e">
        <f t="shared" ca="1" si="29"/>
        <v>#REF!</v>
      </c>
      <c r="M384" s="256"/>
      <c r="N384" s="260"/>
      <c r="O384" s="261"/>
    </row>
    <row r="385" spans="1:15" ht="13.95" customHeight="1" x14ac:dyDescent="0.25">
      <c r="A385" s="165"/>
      <c r="B385" s="259"/>
      <c r="C385" s="306"/>
      <c r="D385" s="344" t="s">
        <v>2545</v>
      </c>
      <c r="E385" s="604">
        <f>VLOOKUP($D385,Data!$C$2:$H$384,6,FALSE)</f>
        <v>0</v>
      </c>
      <c r="F385" s="306"/>
      <c r="G385" s="344" t="s">
        <v>2545</v>
      </c>
      <c r="H385" s="603" t="e">
        <f t="shared" ca="1" si="25"/>
        <v>#REF!</v>
      </c>
      <c r="I385" s="454" t="e">
        <f t="shared" ca="1" si="26"/>
        <v>#REF!</v>
      </c>
      <c r="J385" s="454" t="e">
        <f t="shared" ca="1" si="27"/>
        <v>#REF!</v>
      </c>
      <c r="K385" s="454" t="e">
        <f t="shared" ca="1" si="28"/>
        <v>#REF!</v>
      </c>
      <c r="L385" s="454" t="e">
        <f t="shared" ca="1" si="29"/>
        <v>#REF!</v>
      </c>
      <c r="M385" s="256"/>
      <c r="N385" s="260"/>
      <c r="O385" s="261"/>
    </row>
    <row r="386" spans="1:15" ht="13.95" customHeight="1" x14ac:dyDescent="0.25">
      <c r="A386" s="165"/>
      <c r="B386" s="259"/>
      <c r="C386" s="306"/>
      <c r="D386" s="344" t="s">
        <v>2546</v>
      </c>
      <c r="E386" s="604">
        <f>VLOOKUP($D386,Data!$C$2:$H$384,6,FALSE)</f>
        <v>0</v>
      </c>
      <c r="F386" s="306"/>
      <c r="G386" s="344" t="s">
        <v>2546</v>
      </c>
      <c r="H386" s="603" t="e">
        <f t="shared" ca="1" si="25"/>
        <v>#REF!</v>
      </c>
      <c r="I386" s="454" t="e">
        <f t="shared" ca="1" si="26"/>
        <v>#REF!</v>
      </c>
      <c r="J386" s="454" t="e">
        <f t="shared" ca="1" si="27"/>
        <v>#REF!</v>
      </c>
      <c r="K386" s="454" t="e">
        <f t="shared" ca="1" si="28"/>
        <v>#REF!</v>
      </c>
      <c r="L386" s="454" t="e">
        <f t="shared" ca="1" si="29"/>
        <v>#REF!</v>
      </c>
      <c r="M386" s="256"/>
      <c r="N386" s="260"/>
      <c r="O386" s="261"/>
    </row>
    <row r="387" spans="1:15" ht="13.95" customHeight="1" x14ac:dyDescent="0.25">
      <c r="A387" s="165"/>
      <c r="B387" s="259"/>
      <c r="C387" s="306"/>
      <c r="D387" s="344" t="s">
        <v>2547</v>
      </c>
      <c r="E387" s="604">
        <f>VLOOKUP($D387,Data!$C$2:$H$384,6,FALSE)</f>
        <v>0</v>
      </c>
      <c r="F387" s="306"/>
      <c r="G387" s="344" t="s">
        <v>2547</v>
      </c>
      <c r="H387" s="603" t="e">
        <f t="shared" ca="1" si="25"/>
        <v>#REF!</v>
      </c>
      <c r="I387" s="454" t="e">
        <f t="shared" ca="1" si="26"/>
        <v>#REF!</v>
      </c>
      <c r="J387" s="454" t="e">
        <f t="shared" ca="1" si="27"/>
        <v>#REF!</v>
      </c>
      <c r="K387" s="454" t="e">
        <f t="shared" ca="1" si="28"/>
        <v>#REF!</v>
      </c>
      <c r="L387" s="454" t="e">
        <f t="shared" ca="1" si="29"/>
        <v>#REF!</v>
      </c>
      <c r="M387" s="256"/>
      <c r="N387" s="260"/>
      <c r="O387" s="261"/>
    </row>
    <row r="388" spans="1:15" ht="13.95" customHeight="1" x14ac:dyDescent="0.25">
      <c r="A388" s="165"/>
      <c r="B388" s="259"/>
      <c r="C388" s="306"/>
      <c r="D388" s="344" t="s">
        <v>2550</v>
      </c>
      <c r="E388" s="604">
        <f>VLOOKUP($D388,Data!$C$2:$H$384,6,FALSE)</f>
        <v>0</v>
      </c>
      <c r="F388" s="306"/>
      <c r="G388" s="344" t="s">
        <v>2550</v>
      </c>
      <c r="H388" s="603" t="e">
        <f t="shared" ca="1" si="25"/>
        <v>#REF!</v>
      </c>
      <c r="I388" s="454" t="e">
        <f t="shared" ca="1" si="26"/>
        <v>#REF!</v>
      </c>
      <c r="J388" s="454" t="e">
        <f t="shared" ca="1" si="27"/>
        <v>#REF!</v>
      </c>
      <c r="K388" s="454" t="e">
        <f t="shared" ca="1" si="28"/>
        <v>#REF!</v>
      </c>
      <c r="L388" s="454" t="e">
        <f t="shared" ca="1" si="29"/>
        <v>#REF!</v>
      </c>
      <c r="M388" s="256"/>
      <c r="N388" s="260"/>
      <c r="O388" s="261"/>
    </row>
    <row r="389" spans="1:15" ht="13.95" customHeight="1" x14ac:dyDescent="0.25">
      <c r="A389" s="165"/>
      <c r="B389" s="259"/>
      <c r="C389" s="306"/>
      <c r="D389" s="344" t="s">
        <v>2551</v>
      </c>
      <c r="E389" s="604">
        <f>VLOOKUP($D389,Data!$C$2:$H$384,6,FALSE)</f>
        <v>0</v>
      </c>
      <c r="F389" s="306"/>
      <c r="G389" s="344" t="s">
        <v>2551</v>
      </c>
      <c r="H389" s="603" t="e">
        <f t="shared" ca="1" si="25"/>
        <v>#REF!</v>
      </c>
      <c r="I389" s="454" t="e">
        <f t="shared" ca="1" si="26"/>
        <v>#REF!</v>
      </c>
      <c r="J389" s="454" t="e">
        <f t="shared" ca="1" si="27"/>
        <v>#REF!</v>
      </c>
      <c r="K389" s="454" t="e">
        <f t="shared" ca="1" si="28"/>
        <v>#REF!</v>
      </c>
      <c r="L389" s="454" t="e">
        <f t="shared" ca="1" si="29"/>
        <v>#REF!</v>
      </c>
      <c r="M389" s="256"/>
      <c r="N389" s="260"/>
      <c r="O389" s="261"/>
    </row>
    <row r="390" spans="1:15" ht="13.95" customHeight="1" x14ac:dyDescent="0.25">
      <c r="A390" s="165"/>
      <c r="B390" s="259"/>
      <c r="C390" s="306"/>
      <c r="D390" s="344" t="s">
        <v>2552</v>
      </c>
      <c r="E390" s="604">
        <f>VLOOKUP($D390,Data!$C$2:$H$384,6,FALSE)</f>
        <v>0</v>
      </c>
      <c r="F390" s="306"/>
      <c r="G390" s="344" t="s">
        <v>2552</v>
      </c>
      <c r="H390" s="603" t="e">
        <f t="shared" ca="1" si="25"/>
        <v>#REF!</v>
      </c>
      <c r="I390" s="454" t="e">
        <f t="shared" ca="1" si="26"/>
        <v>#REF!</v>
      </c>
      <c r="J390" s="454" t="e">
        <f t="shared" ca="1" si="27"/>
        <v>#REF!</v>
      </c>
      <c r="K390" s="454" t="e">
        <f t="shared" ca="1" si="28"/>
        <v>#REF!</v>
      </c>
      <c r="L390" s="454" t="e">
        <f t="shared" ca="1" si="29"/>
        <v>#REF!</v>
      </c>
      <c r="M390" s="256"/>
      <c r="N390" s="260"/>
      <c r="O390" s="261"/>
    </row>
    <row r="391" spans="1:15" ht="13.95" customHeight="1" x14ac:dyDescent="0.25">
      <c r="A391" s="165"/>
      <c r="B391" s="259"/>
      <c r="C391" s="306"/>
      <c r="D391" s="344" t="s">
        <v>2553</v>
      </c>
      <c r="E391" s="604">
        <f>VLOOKUP($D391,Data!$C$2:$H$384,6,FALSE)</f>
        <v>0</v>
      </c>
      <c r="F391" s="306"/>
      <c r="G391" s="344" t="s">
        <v>2553</v>
      </c>
      <c r="H391" s="603" t="e">
        <f t="shared" ca="1" si="25"/>
        <v>#REF!</v>
      </c>
      <c r="I391" s="454" t="e">
        <f t="shared" ca="1" si="26"/>
        <v>#REF!</v>
      </c>
      <c r="J391" s="454" t="e">
        <f t="shared" ca="1" si="27"/>
        <v>#REF!</v>
      </c>
      <c r="K391" s="454" t="e">
        <f t="shared" ca="1" si="28"/>
        <v>#REF!</v>
      </c>
      <c r="L391" s="454" t="e">
        <f t="shared" ca="1" si="29"/>
        <v>#REF!</v>
      </c>
      <c r="M391" s="256"/>
      <c r="N391" s="260"/>
      <c r="O391" s="261"/>
    </row>
    <row r="392" spans="1:15" ht="13.95" customHeight="1" x14ac:dyDescent="0.25">
      <c r="A392" s="165"/>
      <c r="B392" s="259"/>
      <c r="C392" s="306"/>
      <c r="D392" s="344" t="s">
        <v>2554</v>
      </c>
      <c r="E392" s="604">
        <f>VLOOKUP($D392,Data!$C$2:$H$384,6,FALSE)</f>
        <v>0</v>
      </c>
      <c r="F392" s="306"/>
      <c r="G392" s="344" t="s">
        <v>2554</v>
      </c>
      <c r="H392" s="603" t="e">
        <f t="shared" ca="1" si="25"/>
        <v>#REF!</v>
      </c>
      <c r="I392" s="454" t="e">
        <f t="shared" ca="1" si="26"/>
        <v>#REF!</v>
      </c>
      <c r="J392" s="454" t="e">
        <f t="shared" ca="1" si="27"/>
        <v>#REF!</v>
      </c>
      <c r="K392" s="454" t="e">
        <f t="shared" ca="1" si="28"/>
        <v>#REF!</v>
      </c>
      <c r="L392" s="454" t="e">
        <f t="shared" ca="1" si="29"/>
        <v>#REF!</v>
      </c>
      <c r="M392" s="256"/>
      <c r="N392" s="260"/>
      <c r="O392" s="261"/>
    </row>
    <row r="393" spans="1:15" ht="13.95" customHeight="1" x14ac:dyDescent="0.25">
      <c r="A393" s="165"/>
      <c r="B393" s="259"/>
      <c r="C393" s="306"/>
      <c r="D393" s="344" t="s">
        <v>2555</v>
      </c>
      <c r="E393" s="604">
        <f>VLOOKUP($D393,Data!$C$2:$H$384,6,FALSE)</f>
        <v>0</v>
      </c>
      <c r="F393" s="306"/>
      <c r="G393" s="344" t="s">
        <v>2555</v>
      </c>
      <c r="H393" s="603" t="e">
        <f t="shared" ca="1" si="25"/>
        <v>#REF!</v>
      </c>
      <c r="I393" s="454" t="e">
        <f t="shared" ca="1" si="26"/>
        <v>#REF!</v>
      </c>
      <c r="J393" s="454" t="e">
        <f t="shared" ca="1" si="27"/>
        <v>#REF!</v>
      </c>
      <c r="K393" s="454" t="e">
        <f t="shared" ca="1" si="28"/>
        <v>#REF!</v>
      </c>
      <c r="L393" s="454" t="e">
        <f t="shared" ca="1" si="29"/>
        <v>#REF!</v>
      </c>
      <c r="M393" s="256"/>
      <c r="N393" s="260"/>
      <c r="O393" s="261"/>
    </row>
    <row r="394" spans="1:15" ht="13.95" customHeight="1" x14ac:dyDescent="0.25">
      <c r="A394" s="165"/>
      <c r="B394" s="259"/>
      <c r="C394" s="306"/>
      <c r="D394" s="344" t="s">
        <v>2556</v>
      </c>
      <c r="E394" s="604">
        <f>VLOOKUP($D394,Data!$C$2:$H$384,6,FALSE)</f>
        <v>0</v>
      </c>
      <c r="F394" s="306"/>
      <c r="G394" s="344" t="s">
        <v>2556</v>
      </c>
      <c r="H394" s="603" t="e">
        <f t="shared" ca="1" si="25"/>
        <v>#REF!</v>
      </c>
      <c r="I394" s="454" t="e">
        <f t="shared" ca="1" si="26"/>
        <v>#REF!</v>
      </c>
      <c r="J394" s="454" t="e">
        <f t="shared" ca="1" si="27"/>
        <v>#REF!</v>
      </c>
      <c r="K394" s="454" t="e">
        <f t="shared" ca="1" si="28"/>
        <v>#REF!</v>
      </c>
      <c r="L394" s="454" t="e">
        <f t="shared" ca="1" si="29"/>
        <v>#REF!</v>
      </c>
      <c r="M394" s="256"/>
      <c r="N394" s="260"/>
      <c r="O394" s="261"/>
    </row>
    <row r="395" spans="1:15" ht="13.95" customHeight="1" x14ac:dyDescent="0.25">
      <c r="A395" s="165"/>
      <c r="B395" s="259"/>
      <c r="C395" s="306"/>
      <c r="D395" s="344" t="s">
        <v>2557</v>
      </c>
      <c r="E395" s="604">
        <f>VLOOKUP($D395,Data!$C$2:$H$384,6,FALSE)</f>
        <v>0</v>
      </c>
      <c r="F395" s="306"/>
      <c r="G395" s="344" t="s">
        <v>2557</v>
      </c>
      <c r="H395" s="603" t="e">
        <f t="shared" ca="1" si="25"/>
        <v>#REF!</v>
      </c>
      <c r="I395" s="454" t="e">
        <f t="shared" ca="1" si="26"/>
        <v>#REF!</v>
      </c>
      <c r="J395" s="454" t="e">
        <f t="shared" ca="1" si="27"/>
        <v>#REF!</v>
      </c>
      <c r="K395" s="454" t="e">
        <f t="shared" ca="1" si="28"/>
        <v>#REF!</v>
      </c>
      <c r="L395" s="454" t="e">
        <f t="shared" ca="1" si="29"/>
        <v>#REF!</v>
      </c>
      <c r="M395" s="256"/>
      <c r="N395" s="260"/>
      <c r="O395" s="261"/>
    </row>
    <row r="396" spans="1:15" ht="13.95" customHeight="1" x14ac:dyDescent="0.25">
      <c r="A396" s="165"/>
      <c r="B396" s="259"/>
      <c r="C396" s="306"/>
      <c r="D396" s="344" t="s">
        <v>2558</v>
      </c>
      <c r="E396" s="604">
        <f>VLOOKUP($D396,Data!$C$2:$H$384,6,FALSE)</f>
        <v>0</v>
      </c>
      <c r="F396" s="306"/>
      <c r="G396" s="344" t="s">
        <v>2558</v>
      </c>
      <c r="H396" s="603" t="e">
        <f t="shared" ca="1" si="25"/>
        <v>#REF!</v>
      </c>
      <c r="I396" s="454" t="e">
        <f t="shared" ca="1" si="26"/>
        <v>#REF!</v>
      </c>
      <c r="J396" s="454" t="e">
        <f t="shared" ca="1" si="27"/>
        <v>#REF!</v>
      </c>
      <c r="K396" s="454" t="e">
        <f t="shared" ca="1" si="28"/>
        <v>#REF!</v>
      </c>
      <c r="L396" s="454" t="e">
        <f t="shared" ca="1" si="29"/>
        <v>#REF!</v>
      </c>
      <c r="M396" s="256"/>
      <c r="N396" s="260"/>
      <c r="O396" s="261"/>
    </row>
    <row r="397" spans="1:15" ht="13.95" customHeight="1" x14ac:dyDescent="0.25">
      <c r="A397" s="165"/>
      <c r="B397" s="259"/>
      <c r="C397" s="306"/>
      <c r="D397" s="344" t="s">
        <v>2559</v>
      </c>
      <c r="E397" s="604">
        <f>VLOOKUP($D397,Data!$C$2:$H$384,6,FALSE)</f>
        <v>0</v>
      </c>
      <c r="F397" s="306"/>
      <c r="G397" s="344" t="s">
        <v>2559</v>
      </c>
      <c r="H397" s="603" t="e">
        <f t="shared" ca="1" si="25"/>
        <v>#REF!</v>
      </c>
      <c r="I397" s="454" t="e">
        <f t="shared" ca="1" si="26"/>
        <v>#REF!</v>
      </c>
      <c r="J397" s="454" t="e">
        <f t="shared" ca="1" si="27"/>
        <v>#REF!</v>
      </c>
      <c r="K397" s="454" t="e">
        <f t="shared" ca="1" si="28"/>
        <v>#REF!</v>
      </c>
      <c r="L397" s="454" t="e">
        <f t="shared" ca="1" si="29"/>
        <v>#REF!</v>
      </c>
      <c r="M397" s="256"/>
      <c r="N397" s="260"/>
      <c r="O397" s="261"/>
    </row>
    <row r="398" spans="1:15" ht="13.95" customHeight="1" x14ac:dyDescent="0.25">
      <c r="A398" s="165"/>
      <c r="B398" s="259"/>
      <c r="C398" s="306"/>
      <c r="D398" s="344" t="s">
        <v>2560</v>
      </c>
      <c r="E398" s="604">
        <f>VLOOKUP($D398,Data!$C$2:$H$384,6,FALSE)</f>
        <v>0</v>
      </c>
      <c r="F398" s="306"/>
      <c r="G398" s="344" t="s">
        <v>2560</v>
      </c>
      <c r="H398" s="603" t="e">
        <f t="shared" ca="1" si="25"/>
        <v>#REF!</v>
      </c>
      <c r="I398" s="454" t="e">
        <f t="shared" ca="1" si="26"/>
        <v>#REF!</v>
      </c>
      <c r="J398" s="454" t="e">
        <f t="shared" ca="1" si="27"/>
        <v>#REF!</v>
      </c>
      <c r="K398" s="454" t="e">
        <f t="shared" ca="1" si="28"/>
        <v>#REF!</v>
      </c>
      <c r="L398" s="454" t="e">
        <f t="shared" ca="1" si="29"/>
        <v>#REF!</v>
      </c>
      <c r="M398" s="256"/>
      <c r="N398" s="260"/>
      <c r="O398" s="261"/>
    </row>
    <row r="399" spans="1:15" ht="13.95" customHeight="1" x14ac:dyDescent="0.25">
      <c r="A399" s="165"/>
      <c r="B399" s="259"/>
      <c r="C399" s="306"/>
      <c r="D399" s="344" t="s">
        <v>2561</v>
      </c>
      <c r="E399" s="604">
        <f>VLOOKUP($D399,Data!$C$2:$H$384,6,FALSE)</f>
        <v>0</v>
      </c>
      <c r="F399" s="306"/>
      <c r="G399" s="344" t="s">
        <v>2561</v>
      </c>
      <c r="H399" s="603" t="e">
        <f t="shared" ca="1" si="25"/>
        <v>#REF!</v>
      </c>
      <c r="I399" s="454" t="e">
        <f t="shared" ca="1" si="26"/>
        <v>#REF!</v>
      </c>
      <c r="J399" s="454" t="e">
        <f t="shared" ca="1" si="27"/>
        <v>#REF!</v>
      </c>
      <c r="K399" s="454" t="e">
        <f t="shared" ca="1" si="28"/>
        <v>#REF!</v>
      </c>
      <c r="L399" s="454" t="e">
        <f t="shared" ca="1" si="29"/>
        <v>#REF!</v>
      </c>
      <c r="M399" s="256"/>
      <c r="N399" s="260"/>
      <c r="O399" s="261"/>
    </row>
    <row r="400" spans="1:15" ht="13.95" customHeight="1" x14ac:dyDescent="0.25">
      <c r="A400" s="165"/>
      <c r="B400" s="259"/>
      <c r="C400" s="306"/>
      <c r="D400" s="344" t="s">
        <v>2562</v>
      </c>
      <c r="E400" s="604">
        <f>VLOOKUP($D400,Data!$C$2:$H$384,6,FALSE)</f>
        <v>0</v>
      </c>
      <c r="F400" s="306"/>
      <c r="G400" s="344" t="s">
        <v>2562</v>
      </c>
      <c r="H400" s="603" t="e">
        <f t="shared" ca="1" si="25"/>
        <v>#REF!</v>
      </c>
      <c r="I400" s="454" t="e">
        <f t="shared" ca="1" si="26"/>
        <v>#REF!</v>
      </c>
      <c r="J400" s="454" t="e">
        <f t="shared" ca="1" si="27"/>
        <v>#REF!</v>
      </c>
      <c r="K400" s="454" t="e">
        <f t="shared" ca="1" si="28"/>
        <v>#REF!</v>
      </c>
      <c r="L400" s="454" t="e">
        <f t="shared" ca="1" si="29"/>
        <v>#REF!</v>
      </c>
      <c r="M400" s="256"/>
      <c r="N400" s="260"/>
      <c r="O400" s="261"/>
    </row>
    <row r="401" spans="1:15" ht="13.95" customHeight="1" x14ac:dyDescent="0.25">
      <c r="A401" s="165"/>
      <c r="B401" s="259"/>
      <c r="C401" s="306"/>
      <c r="D401" s="344" t="s">
        <v>2565</v>
      </c>
      <c r="E401" s="604">
        <f>VLOOKUP($D401,Data!$C$2:$H$384,6,FALSE)</f>
        <v>0</v>
      </c>
      <c r="F401" s="306"/>
      <c r="G401" s="344" t="s">
        <v>2565</v>
      </c>
      <c r="H401" s="603" t="e">
        <f t="shared" ca="1" si="25"/>
        <v>#REF!</v>
      </c>
      <c r="I401" s="454" t="e">
        <f t="shared" ca="1" si="26"/>
        <v>#REF!</v>
      </c>
      <c r="J401" s="454" t="e">
        <f t="shared" ca="1" si="27"/>
        <v>#REF!</v>
      </c>
      <c r="K401" s="454" t="e">
        <f t="shared" ca="1" si="28"/>
        <v>#REF!</v>
      </c>
      <c r="L401" s="454" t="e">
        <f t="shared" ca="1" si="29"/>
        <v>#REF!</v>
      </c>
      <c r="M401" s="256"/>
      <c r="N401" s="260"/>
      <c r="O401" s="261"/>
    </row>
    <row r="402" spans="1:15" ht="13.95" customHeight="1" x14ac:dyDescent="0.25">
      <c r="A402" s="165"/>
      <c r="B402" s="259"/>
      <c r="C402" s="306"/>
      <c r="D402" s="344" t="s">
        <v>2566</v>
      </c>
      <c r="E402" s="604">
        <f>VLOOKUP($D402,Data!$C$2:$H$384,6,FALSE)</f>
        <v>0</v>
      </c>
      <c r="F402" s="306"/>
      <c r="G402" s="344" t="s">
        <v>2566</v>
      </c>
      <c r="H402" s="603" t="e">
        <f t="shared" ca="1" si="25"/>
        <v>#REF!</v>
      </c>
      <c r="I402" s="454" t="e">
        <f t="shared" ca="1" si="26"/>
        <v>#REF!</v>
      </c>
      <c r="J402" s="454" t="e">
        <f t="shared" ca="1" si="27"/>
        <v>#REF!</v>
      </c>
      <c r="K402" s="454" t="e">
        <f t="shared" ca="1" si="28"/>
        <v>#REF!</v>
      </c>
      <c r="L402" s="454" t="e">
        <f t="shared" ca="1" si="29"/>
        <v>#REF!</v>
      </c>
      <c r="M402" s="256"/>
      <c r="N402" s="260"/>
      <c r="O402" s="261"/>
    </row>
    <row r="403" spans="1:15" ht="13.95" customHeight="1" x14ac:dyDescent="0.25">
      <c r="A403" s="165"/>
      <c r="B403" s="259"/>
      <c r="C403" s="306"/>
      <c r="D403" s="344" t="s">
        <v>2567</v>
      </c>
      <c r="E403" s="604">
        <f>VLOOKUP($D403,Data!$C$2:$H$384,6,FALSE)</f>
        <v>0</v>
      </c>
      <c r="F403" s="306"/>
      <c r="G403" s="344" t="s">
        <v>2567</v>
      </c>
      <c r="H403" s="603" t="e">
        <f t="shared" ca="1" si="25"/>
        <v>#REF!</v>
      </c>
      <c r="I403" s="454" t="e">
        <f t="shared" ca="1" si="26"/>
        <v>#REF!</v>
      </c>
      <c r="J403" s="454" t="e">
        <f t="shared" ca="1" si="27"/>
        <v>#REF!</v>
      </c>
      <c r="K403" s="454" t="e">
        <f t="shared" ca="1" si="28"/>
        <v>#REF!</v>
      </c>
      <c r="L403" s="454" t="e">
        <f t="shared" ca="1" si="29"/>
        <v>#REF!</v>
      </c>
      <c r="M403" s="256"/>
      <c r="N403" s="260"/>
      <c r="O403" s="261"/>
    </row>
    <row r="404" spans="1:15" ht="13.95" customHeight="1" x14ac:dyDescent="0.25">
      <c r="A404" s="165"/>
      <c r="B404" s="259"/>
      <c r="C404" s="306"/>
      <c r="D404" s="344" t="s">
        <v>2568</v>
      </c>
      <c r="E404" s="604">
        <f>VLOOKUP($D404,Data!$C$2:$H$384,6,FALSE)</f>
        <v>0</v>
      </c>
      <c r="F404" s="306"/>
      <c r="G404" s="344" t="s">
        <v>2568</v>
      </c>
      <c r="H404" s="603" t="e">
        <f t="shared" ca="1" si="25"/>
        <v>#REF!</v>
      </c>
      <c r="I404" s="454" t="e">
        <f t="shared" ca="1" si="26"/>
        <v>#REF!</v>
      </c>
      <c r="J404" s="454" t="e">
        <f t="shared" ca="1" si="27"/>
        <v>#REF!</v>
      </c>
      <c r="K404" s="454" t="e">
        <f t="shared" ca="1" si="28"/>
        <v>#REF!</v>
      </c>
      <c r="L404" s="454" t="e">
        <f t="shared" ca="1" si="29"/>
        <v>#REF!</v>
      </c>
      <c r="M404" s="256"/>
      <c r="N404" s="260"/>
      <c r="O404" s="261"/>
    </row>
    <row r="405" spans="1:15" ht="13.95" customHeight="1" x14ac:dyDescent="0.25">
      <c r="A405" s="165"/>
      <c r="B405" s="259"/>
      <c r="C405" s="306"/>
      <c r="D405" s="344" t="s">
        <v>2569</v>
      </c>
      <c r="E405" s="604">
        <f>VLOOKUP($D405,Data!$C$2:$H$384,6,FALSE)</f>
        <v>0</v>
      </c>
      <c r="F405" s="306"/>
      <c r="G405" s="344" t="s">
        <v>2569</v>
      </c>
      <c r="H405" s="603" t="e">
        <f t="shared" ca="1" si="25"/>
        <v>#REF!</v>
      </c>
      <c r="I405" s="454" t="e">
        <f t="shared" ca="1" si="26"/>
        <v>#REF!</v>
      </c>
      <c r="J405" s="454" t="e">
        <f t="shared" ca="1" si="27"/>
        <v>#REF!</v>
      </c>
      <c r="K405" s="454" t="e">
        <f t="shared" ca="1" si="28"/>
        <v>#REF!</v>
      </c>
      <c r="L405" s="454" t="e">
        <f t="shared" ca="1" si="29"/>
        <v>#REF!</v>
      </c>
      <c r="M405" s="256"/>
      <c r="N405" s="260"/>
      <c r="O405" s="261"/>
    </row>
    <row r="406" spans="1:15" ht="13.95" customHeight="1" x14ac:dyDescent="0.25">
      <c r="A406" s="165"/>
      <c r="B406" s="259"/>
      <c r="C406" s="306"/>
      <c r="D406" s="344" t="s">
        <v>2570</v>
      </c>
      <c r="E406" s="604">
        <f>VLOOKUP($D406,Data!$C$2:$H$384,6,FALSE)</f>
        <v>0</v>
      </c>
      <c r="F406" s="306"/>
      <c r="G406" s="344" t="s">
        <v>2570</v>
      </c>
      <c r="H406" s="603" t="e">
        <f t="shared" ca="1" si="25"/>
        <v>#REF!</v>
      </c>
      <c r="I406" s="454" t="e">
        <f t="shared" ca="1" si="26"/>
        <v>#REF!</v>
      </c>
      <c r="J406" s="454" t="e">
        <f t="shared" ca="1" si="27"/>
        <v>#REF!</v>
      </c>
      <c r="K406" s="454" t="e">
        <f t="shared" ca="1" si="28"/>
        <v>#REF!</v>
      </c>
      <c r="L406" s="454" t="e">
        <f t="shared" ca="1" si="29"/>
        <v>#REF!</v>
      </c>
      <c r="M406" s="256"/>
      <c r="N406" s="260"/>
      <c r="O406" s="261"/>
    </row>
    <row r="407" spans="1:15" ht="13.95" customHeight="1" x14ac:dyDescent="0.25">
      <c r="A407" s="165"/>
      <c r="B407" s="259"/>
      <c r="C407" s="306"/>
      <c r="D407" s="344" t="s">
        <v>173</v>
      </c>
      <c r="E407" s="604">
        <f>VLOOKUP($D407,Data!$C$2:$H$384,6,FALSE)</f>
        <v>0</v>
      </c>
      <c r="F407" s="306"/>
      <c r="G407" s="344" t="s">
        <v>173</v>
      </c>
      <c r="H407" s="603" t="e">
        <f ca="1">INT(LEFT(
VLOOKUP(RIGHT($G407,LEN($G407)-FIND("-",$G407)), INDIRECT("'"&amp;LEFT($G407,FIND("-",$G407)-1)&amp;"'!"&amp;"$E:$L"), 4,FALSE), 1)
)</f>
        <v>#REF!</v>
      </c>
      <c r="I407" s="454" t="e">
        <f ca="1">IF(VLOOKUP(RIGHT($G407,LEN($G407)-FIND("-",$G407)), INDIRECT("'"&amp;LEFT($G407,FIND("-",$G407)-1)&amp;"'!"&amp;"$E:$L"), 5,FALSE) = 0, "",
VLOOKUP(RIGHT($G407,LEN($G407)-FIND("-",$G407)), INDIRECT("'"&amp;LEFT($G407,FIND("-",$G407)-1)&amp;"'!"&amp;"$E:$L"), 5,FALSE) )</f>
        <v>#REF!</v>
      </c>
      <c r="J407" s="454" t="e">
        <f ca="1">IF(VLOOKUP(RIGHT($G407,LEN($G407)-FIND("-",$G407)), INDIRECT("'"&amp;LEFT($G407,FIND("-",$G407)-1)&amp;"'!"&amp;"$E:$L"), 6,FALSE) = 0, "",
VLOOKUP(RIGHT($G407,LEN($G407)-FIND("-",$G407)), INDIRECT("'"&amp;LEFT($G407,FIND("-",$G407)-1)&amp;"'!"&amp;"$E:$L"), 6,FALSE) )</f>
        <v>#REF!</v>
      </c>
      <c r="K407" s="454" t="e">
        <f ca="1">IF(VLOOKUP(RIGHT($G407,LEN($G407)-FIND("-",$G407)), INDIRECT("'"&amp;LEFT($G407,FIND("-",$G407)-1)&amp;"'!"&amp;"$E:$L"), 7,FALSE) = 0, "",
VLOOKUP(RIGHT($G407,LEN($G407)-FIND("-",$G407)), INDIRECT("'"&amp;LEFT($G407,FIND("-",$G407)-1)&amp;"'!"&amp;"$E:$L"), 7,FALSE) )</f>
        <v>#REF!</v>
      </c>
      <c r="L407" s="454" t="e">
        <f ca="1">IF(VLOOKUP(RIGHT($G407,LEN($G407)-FIND("-",$G407)), INDIRECT("'"&amp;LEFT($G407,FIND("-",$G407)-1)&amp;"'!"&amp;"$E:$L"), 8,FALSE) = 0, "",
VLOOKUP(RIGHT($G407,LEN($G407)-FIND("-",$G407)), INDIRECT("'"&amp;LEFT($G407,FIND("-",$G407)-1)&amp;"'!"&amp;"$E:$L"), 8,FALSE) )</f>
        <v>#REF!</v>
      </c>
      <c r="M407" s="256"/>
      <c r="N407" s="260"/>
      <c r="O407" s="261"/>
    </row>
    <row r="408" spans="1:15" ht="13.95" customHeight="1" x14ac:dyDescent="0.25">
      <c r="A408" s="165"/>
      <c r="B408" s="259"/>
      <c r="C408" s="306"/>
      <c r="D408" s="344" t="s">
        <v>174</v>
      </c>
      <c r="E408" s="604">
        <f>VLOOKUP($D408,Data!$C$2:$H$384,6,FALSE)</f>
        <v>0</v>
      </c>
      <c r="F408" s="306"/>
      <c r="G408" s="344" t="s">
        <v>174</v>
      </c>
      <c r="H408" s="603" t="e">
        <f t="shared" ref="H408:H468" ca="1" si="30">INT(LEFT(
VLOOKUP(RIGHT($G408,LEN($G408)-FIND("-",$G408)), INDIRECT("'"&amp;LEFT($G408,FIND("-",$G408)-1)&amp;"'!"&amp;"$E:$L"), 4,FALSE), 1)
)</f>
        <v>#REF!</v>
      </c>
      <c r="I408" s="454" t="e">
        <f t="shared" ref="I408:I468" ca="1" si="31">IF(VLOOKUP(RIGHT($G408,LEN($G408)-FIND("-",$G408)), INDIRECT("'"&amp;LEFT($G408,FIND("-",$G408)-1)&amp;"'!"&amp;"$E:$L"), 5,FALSE) = 0, "",
VLOOKUP(RIGHT($G408,LEN($G408)-FIND("-",$G408)), INDIRECT("'"&amp;LEFT($G408,FIND("-",$G408)-1)&amp;"'!"&amp;"$E:$L"), 5,FALSE) )</f>
        <v>#REF!</v>
      </c>
      <c r="J408" s="454" t="e">
        <f t="shared" ref="J408:J468" ca="1" si="32">IF(VLOOKUP(RIGHT($G408,LEN($G408)-FIND("-",$G408)), INDIRECT("'"&amp;LEFT($G408,FIND("-",$G408)-1)&amp;"'!"&amp;"$E:$L"), 6,FALSE) = 0, "",
VLOOKUP(RIGHT($G408,LEN($G408)-FIND("-",$G408)), INDIRECT("'"&amp;LEFT($G408,FIND("-",$G408)-1)&amp;"'!"&amp;"$E:$L"), 6,FALSE) )</f>
        <v>#REF!</v>
      </c>
      <c r="K408" s="454" t="e">
        <f t="shared" ref="K408:K468" ca="1" si="33">IF(VLOOKUP(RIGHT($G408,LEN($G408)-FIND("-",$G408)), INDIRECT("'"&amp;LEFT($G408,FIND("-",$G408)-1)&amp;"'!"&amp;"$E:$L"), 7,FALSE) = 0, "",
VLOOKUP(RIGHT($G408,LEN($G408)-FIND("-",$G408)), INDIRECT("'"&amp;LEFT($G408,FIND("-",$G408)-1)&amp;"'!"&amp;"$E:$L"), 7,FALSE) )</f>
        <v>#REF!</v>
      </c>
      <c r="L408" s="454" t="e">
        <f t="shared" ref="L408:L468" ca="1" si="34">IF(VLOOKUP(RIGHT($G408,LEN($G408)-FIND("-",$G408)), INDIRECT("'"&amp;LEFT($G408,FIND("-",$G408)-1)&amp;"'!"&amp;"$E:$L"), 8,FALSE) = 0, "",
VLOOKUP(RIGHT($G408,LEN($G408)-FIND("-",$G408)), INDIRECT("'"&amp;LEFT($G408,FIND("-",$G408)-1)&amp;"'!"&amp;"$E:$L"), 8,FALSE) )</f>
        <v>#REF!</v>
      </c>
      <c r="M408" s="256"/>
      <c r="N408" s="260"/>
      <c r="O408" s="261"/>
    </row>
    <row r="409" spans="1:15" ht="13.95" customHeight="1" x14ac:dyDescent="0.25">
      <c r="A409" s="165"/>
      <c r="B409" s="259"/>
      <c r="C409" s="306"/>
      <c r="D409" s="344" t="s">
        <v>175</v>
      </c>
      <c r="E409" s="604">
        <f>VLOOKUP($D409,Data!$C$2:$H$384,6,FALSE)</f>
        <v>0</v>
      </c>
      <c r="F409" s="306"/>
      <c r="G409" s="344" t="s">
        <v>175</v>
      </c>
      <c r="H409" s="603" t="e">
        <f t="shared" ca="1" si="30"/>
        <v>#REF!</v>
      </c>
      <c r="I409" s="454" t="e">
        <f t="shared" ca="1" si="31"/>
        <v>#REF!</v>
      </c>
      <c r="J409" s="454" t="e">
        <f t="shared" ca="1" si="32"/>
        <v>#REF!</v>
      </c>
      <c r="K409" s="454" t="e">
        <f t="shared" ca="1" si="33"/>
        <v>#REF!</v>
      </c>
      <c r="L409" s="454" t="e">
        <f t="shared" ca="1" si="34"/>
        <v>#REF!</v>
      </c>
      <c r="M409" s="256"/>
      <c r="N409" s="260"/>
      <c r="O409" s="261"/>
    </row>
    <row r="410" spans="1:15" ht="13.95" customHeight="1" x14ac:dyDescent="0.25">
      <c r="A410" s="165"/>
      <c r="B410" s="259"/>
      <c r="C410" s="306"/>
      <c r="D410" s="344" t="s">
        <v>176</v>
      </c>
      <c r="E410" s="604">
        <f>VLOOKUP($D410,Data!$C$2:$H$384,6,FALSE)</f>
        <v>0</v>
      </c>
      <c r="F410" s="306"/>
      <c r="G410" s="344" t="s">
        <v>176</v>
      </c>
      <c r="H410" s="603" t="e">
        <f t="shared" ca="1" si="30"/>
        <v>#REF!</v>
      </c>
      <c r="I410" s="454" t="e">
        <f t="shared" ca="1" si="31"/>
        <v>#REF!</v>
      </c>
      <c r="J410" s="454" t="e">
        <f t="shared" ca="1" si="32"/>
        <v>#REF!</v>
      </c>
      <c r="K410" s="454" t="e">
        <f t="shared" ca="1" si="33"/>
        <v>#REF!</v>
      </c>
      <c r="L410" s="454" t="e">
        <f t="shared" ca="1" si="34"/>
        <v>#REF!</v>
      </c>
      <c r="M410" s="256"/>
      <c r="N410" s="260"/>
      <c r="O410" s="261"/>
    </row>
    <row r="411" spans="1:15" ht="13.95" customHeight="1" x14ac:dyDescent="0.25">
      <c r="A411" s="165"/>
      <c r="B411" s="259"/>
      <c r="C411" s="306"/>
      <c r="D411" s="344" t="s">
        <v>177</v>
      </c>
      <c r="E411" s="604">
        <f>VLOOKUP($D411,Data!$C$2:$H$384,6,FALSE)</f>
        <v>0</v>
      </c>
      <c r="F411" s="306"/>
      <c r="G411" s="344" t="s">
        <v>177</v>
      </c>
      <c r="H411" s="603" t="e">
        <f t="shared" ca="1" si="30"/>
        <v>#REF!</v>
      </c>
      <c r="I411" s="454" t="e">
        <f t="shared" ca="1" si="31"/>
        <v>#REF!</v>
      </c>
      <c r="J411" s="454" t="e">
        <f t="shared" ca="1" si="32"/>
        <v>#REF!</v>
      </c>
      <c r="K411" s="454" t="e">
        <f t="shared" ca="1" si="33"/>
        <v>#REF!</v>
      </c>
      <c r="L411" s="454" t="e">
        <f t="shared" ca="1" si="34"/>
        <v>#REF!</v>
      </c>
      <c r="M411" s="256"/>
      <c r="N411" s="260"/>
      <c r="O411" s="261"/>
    </row>
    <row r="412" spans="1:15" ht="13.95" customHeight="1" x14ac:dyDescent="0.25">
      <c r="A412" s="165"/>
      <c r="B412" s="259"/>
      <c r="C412" s="306"/>
      <c r="D412" s="344" t="s">
        <v>178</v>
      </c>
      <c r="E412" s="604">
        <f>VLOOKUP($D412,Data!$C$2:$H$384,6,FALSE)</f>
        <v>0</v>
      </c>
      <c r="F412" s="306"/>
      <c r="G412" s="344" t="s">
        <v>178</v>
      </c>
      <c r="H412" s="603" t="e">
        <f t="shared" ca="1" si="30"/>
        <v>#REF!</v>
      </c>
      <c r="I412" s="454" t="e">
        <f t="shared" ca="1" si="31"/>
        <v>#REF!</v>
      </c>
      <c r="J412" s="454" t="e">
        <f t="shared" ca="1" si="32"/>
        <v>#REF!</v>
      </c>
      <c r="K412" s="454" t="e">
        <f t="shared" ca="1" si="33"/>
        <v>#REF!</v>
      </c>
      <c r="L412" s="454" t="e">
        <f t="shared" ca="1" si="34"/>
        <v>#REF!</v>
      </c>
      <c r="M412" s="256"/>
      <c r="N412" s="260"/>
      <c r="O412" s="261"/>
    </row>
    <row r="413" spans="1:15" ht="13.95" customHeight="1" x14ac:dyDescent="0.25">
      <c r="A413" s="165"/>
      <c r="B413" s="259"/>
      <c r="C413" s="306"/>
      <c r="D413" s="344" t="s">
        <v>179</v>
      </c>
      <c r="E413" s="604">
        <f>VLOOKUP($D413,Data!$C$2:$H$384,6,FALSE)</f>
        <v>0</v>
      </c>
      <c r="F413" s="306"/>
      <c r="G413" s="344" t="s">
        <v>179</v>
      </c>
      <c r="H413" s="603" t="e">
        <f t="shared" ca="1" si="30"/>
        <v>#REF!</v>
      </c>
      <c r="I413" s="454" t="e">
        <f t="shared" ca="1" si="31"/>
        <v>#REF!</v>
      </c>
      <c r="J413" s="454" t="e">
        <f t="shared" ca="1" si="32"/>
        <v>#REF!</v>
      </c>
      <c r="K413" s="454" t="e">
        <f t="shared" ca="1" si="33"/>
        <v>#REF!</v>
      </c>
      <c r="L413" s="454" t="e">
        <f t="shared" ca="1" si="34"/>
        <v>#REF!</v>
      </c>
      <c r="M413" s="256"/>
      <c r="N413" s="260"/>
      <c r="O413" s="261"/>
    </row>
    <row r="414" spans="1:15" ht="13.95" customHeight="1" x14ac:dyDescent="0.25">
      <c r="A414" s="165"/>
      <c r="B414" s="259"/>
      <c r="C414" s="306"/>
      <c r="D414" s="344" t="s">
        <v>180</v>
      </c>
      <c r="E414" s="604">
        <f>VLOOKUP($D414,Data!$C$2:$H$384,6,FALSE)</f>
        <v>0</v>
      </c>
      <c r="F414" s="306"/>
      <c r="G414" s="344" t="s">
        <v>180</v>
      </c>
      <c r="H414" s="603" t="e">
        <f t="shared" ca="1" si="30"/>
        <v>#REF!</v>
      </c>
      <c r="I414" s="454" t="e">
        <f t="shared" ca="1" si="31"/>
        <v>#REF!</v>
      </c>
      <c r="J414" s="454" t="e">
        <f t="shared" ca="1" si="32"/>
        <v>#REF!</v>
      </c>
      <c r="K414" s="454" t="e">
        <f t="shared" ca="1" si="33"/>
        <v>#REF!</v>
      </c>
      <c r="L414" s="454" t="e">
        <f t="shared" ca="1" si="34"/>
        <v>#REF!</v>
      </c>
      <c r="M414" s="256"/>
      <c r="N414" s="260"/>
      <c r="O414" s="261"/>
    </row>
    <row r="415" spans="1:15" ht="13.95" customHeight="1" x14ac:dyDescent="0.25">
      <c r="A415" s="165"/>
      <c r="B415" s="259"/>
      <c r="C415" s="306"/>
      <c r="D415" s="344" t="s">
        <v>181</v>
      </c>
      <c r="E415" s="604">
        <f>VLOOKUP($D415,Data!$C$2:$H$384,6,FALSE)</f>
        <v>0</v>
      </c>
      <c r="F415" s="306"/>
      <c r="G415" s="344" t="s">
        <v>181</v>
      </c>
      <c r="H415" s="603" t="e">
        <f t="shared" ca="1" si="30"/>
        <v>#REF!</v>
      </c>
      <c r="I415" s="454" t="e">
        <f t="shared" ca="1" si="31"/>
        <v>#REF!</v>
      </c>
      <c r="J415" s="454" t="e">
        <f t="shared" ca="1" si="32"/>
        <v>#REF!</v>
      </c>
      <c r="K415" s="454" t="e">
        <f t="shared" ca="1" si="33"/>
        <v>#REF!</v>
      </c>
      <c r="L415" s="454" t="e">
        <f t="shared" ca="1" si="34"/>
        <v>#REF!</v>
      </c>
      <c r="M415" s="256"/>
      <c r="N415" s="260"/>
      <c r="O415" s="261"/>
    </row>
    <row r="416" spans="1:15" ht="13.95" customHeight="1" x14ac:dyDescent="0.25">
      <c r="A416" s="165"/>
      <c r="B416" s="259"/>
      <c r="C416" s="306"/>
      <c r="D416" s="344" t="s">
        <v>182</v>
      </c>
      <c r="E416" s="604">
        <f>VLOOKUP($D416,Data!$C$2:$H$384,6,FALSE)</f>
        <v>0</v>
      </c>
      <c r="F416" s="306"/>
      <c r="G416" s="344" t="s">
        <v>182</v>
      </c>
      <c r="H416" s="603" t="e">
        <f t="shared" ca="1" si="30"/>
        <v>#REF!</v>
      </c>
      <c r="I416" s="454" t="e">
        <f t="shared" ca="1" si="31"/>
        <v>#REF!</v>
      </c>
      <c r="J416" s="454" t="e">
        <f t="shared" ca="1" si="32"/>
        <v>#REF!</v>
      </c>
      <c r="K416" s="454" t="e">
        <f t="shared" ca="1" si="33"/>
        <v>#REF!</v>
      </c>
      <c r="L416" s="454" t="e">
        <f t="shared" ca="1" si="34"/>
        <v>#REF!</v>
      </c>
      <c r="M416" s="256"/>
      <c r="N416" s="260"/>
      <c r="O416" s="261"/>
    </row>
    <row r="417" spans="1:15" ht="13.95" customHeight="1" x14ac:dyDescent="0.25">
      <c r="A417" s="165"/>
      <c r="B417" s="259"/>
      <c r="C417" s="306"/>
      <c r="D417" s="344" t="s">
        <v>183</v>
      </c>
      <c r="E417" s="604">
        <f>VLOOKUP($D417,Data!$C$2:$H$384,6,FALSE)</f>
        <v>0</v>
      </c>
      <c r="F417" s="306"/>
      <c r="G417" s="344" t="s">
        <v>183</v>
      </c>
      <c r="H417" s="603" t="e">
        <f t="shared" ca="1" si="30"/>
        <v>#REF!</v>
      </c>
      <c r="I417" s="454" t="e">
        <f t="shared" ca="1" si="31"/>
        <v>#REF!</v>
      </c>
      <c r="J417" s="454" t="e">
        <f t="shared" ca="1" si="32"/>
        <v>#REF!</v>
      </c>
      <c r="K417" s="454" t="e">
        <f t="shared" ca="1" si="33"/>
        <v>#REF!</v>
      </c>
      <c r="L417" s="454" t="e">
        <f t="shared" ca="1" si="34"/>
        <v>#REF!</v>
      </c>
      <c r="M417" s="256"/>
      <c r="N417" s="260"/>
      <c r="O417" s="261"/>
    </row>
    <row r="418" spans="1:15" ht="13.95" customHeight="1" x14ac:dyDescent="0.25">
      <c r="A418" s="165"/>
      <c r="B418" s="259"/>
      <c r="C418" s="306"/>
      <c r="D418" s="344" t="s">
        <v>185</v>
      </c>
      <c r="E418" s="604">
        <f>VLOOKUP($D418,Data!$C$2:$H$384,6,FALSE)</f>
        <v>0</v>
      </c>
      <c r="F418" s="306"/>
      <c r="G418" s="344" t="s">
        <v>185</v>
      </c>
      <c r="H418" s="603" t="e">
        <f t="shared" ca="1" si="30"/>
        <v>#REF!</v>
      </c>
      <c r="I418" s="454" t="e">
        <f t="shared" ca="1" si="31"/>
        <v>#REF!</v>
      </c>
      <c r="J418" s="454" t="e">
        <f t="shared" ca="1" si="32"/>
        <v>#REF!</v>
      </c>
      <c r="K418" s="454" t="e">
        <f t="shared" ca="1" si="33"/>
        <v>#REF!</v>
      </c>
      <c r="L418" s="454" t="e">
        <f t="shared" ca="1" si="34"/>
        <v>#REF!</v>
      </c>
      <c r="M418" s="256"/>
      <c r="N418" s="260"/>
      <c r="O418" s="261"/>
    </row>
    <row r="419" spans="1:15" ht="13.95" customHeight="1" x14ac:dyDescent="0.25">
      <c r="A419" s="165"/>
      <c r="B419" s="259"/>
      <c r="C419" s="306"/>
      <c r="D419" s="344" t="s">
        <v>2571</v>
      </c>
      <c r="E419" s="604">
        <f>VLOOKUP($D419,Data!$C$2:$H$384,6,FALSE)</f>
        <v>0</v>
      </c>
      <c r="F419" s="306"/>
      <c r="G419" s="344" t="s">
        <v>2571</v>
      </c>
      <c r="H419" s="603" t="e">
        <f t="shared" ca="1" si="30"/>
        <v>#REF!</v>
      </c>
      <c r="I419" s="454" t="e">
        <f t="shared" ca="1" si="31"/>
        <v>#REF!</v>
      </c>
      <c r="J419" s="454" t="e">
        <f t="shared" ca="1" si="32"/>
        <v>#REF!</v>
      </c>
      <c r="K419" s="454" t="e">
        <f t="shared" ca="1" si="33"/>
        <v>#REF!</v>
      </c>
      <c r="L419" s="454" t="e">
        <f t="shared" ca="1" si="34"/>
        <v>#REF!</v>
      </c>
      <c r="M419" s="256"/>
      <c r="N419" s="260"/>
      <c r="O419" s="261"/>
    </row>
    <row r="420" spans="1:15" ht="13.95" customHeight="1" x14ac:dyDescent="0.25">
      <c r="A420" s="165"/>
      <c r="B420" s="259"/>
      <c r="C420" s="306"/>
      <c r="D420" s="344" t="s">
        <v>187</v>
      </c>
      <c r="E420" s="604">
        <f>VLOOKUP($D420,Data!$C$2:$H$384,6,FALSE)</f>
        <v>0</v>
      </c>
      <c r="F420" s="306"/>
      <c r="G420" s="344" t="s">
        <v>187</v>
      </c>
      <c r="H420" s="603" t="e">
        <f t="shared" ca="1" si="30"/>
        <v>#REF!</v>
      </c>
      <c r="I420" s="454" t="e">
        <f t="shared" ca="1" si="31"/>
        <v>#REF!</v>
      </c>
      <c r="J420" s="454" t="e">
        <f t="shared" ca="1" si="32"/>
        <v>#REF!</v>
      </c>
      <c r="K420" s="454" t="e">
        <f t="shared" ca="1" si="33"/>
        <v>#REF!</v>
      </c>
      <c r="L420" s="454" t="e">
        <f t="shared" ca="1" si="34"/>
        <v>#REF!</v>
      </c>
      <c r="M420" s="256"/>
      <c r="N420" s="260"/>
      <c r="O420" s="261"/>
    </row>
    <row r="421" spans="1:15" ht="13.95" customHeight="1" x14ac:dyDescent="0.25">
      <c r="A421" s="165"/>
      <c r="B421" s="259"/>
      <c r="C421" s="306"/>
      <c r="D421" s="344" t="s">
        <v>188</v>
      </c>
      <c r="E421" s="604">
        <f>VLOOKUP($D421,Data!$C$2:$H$384,6,FALSE)</f>
        <v>0</v>
      </c>
      <c r="F421" s="306"/>
      <c r="G421" s="344" t="s">
        <v>188</v>
      </c>
      <c r="H421" s="603" t="e">
        <f t="shared" ca="1" si="30"/>
        <v>#REF!</v>
      </c>
      <c r="I421" s="454" t="e">
        <f t="shared" ca="1" si="31"/>
        <v>#REF!</v>
      </c>
      <c r="J421" s="454" t="e">
        <f t="shared" ca="1" si="32"/>
        <v>#REF!</v>
      </c>
      <c r="K421" s="454" t="e">
        <f t="shared" ca="1" si="33"/>
        <v>#REF!</v>
      </c>
      <c r="L421" s="454" t="e">
        <f t="shared" ca="1" si="34"/>
        <v>#REF!</v>
      </c>
      <c r="M421" s="256"/>
      <c r="N421" s="260"/>
      <c r="O421" s="261"/>
    </row>
    <row r="422" spans="1:15" ht="13.95" customHeight="1" x14ac:dyDescent="0.25">
      <c r="A422" s="165"/>
      <c r="B422" s="259"/>
      <c r="C422" s="306"/>
      <c r="D422" s="344" t="s">
        <v>189</v>
      </c>
      <c r="E422" s="604">
        <f>VLOOKUP($D422,Data!$C$2:$H$384,6,FALSE)</f>
        <v>0</v>
      </c>
      <c r="F422" s="306"/>
      <c r="G422" s="344" t="s">
        <v>189</v>
      </c>
      <c r="H422" s="603" t="e">
        <f t="shared" ca="1" si="30"/>
        <v>#REF!</v>
      </c>
      <c r="I422" s="454" t="e">
        <f t="shared" ca="1" si="31"/>
        <v>#REF!</v>
      </c>
      <c r="J422" s="454" t="e">
        <f t="shared" ca="1" si="32"/>
        <v>#REF!</v>
      </c>
      <c r="K422" s="454" t="e">
        <f t="shared" ca="1" si="33"/>
        <v>#REF!</v>
      </c>
      <c r="L422" s="454" t="e">
        <f t="shared" ca="1" si="34"/>
        <v>#REF!</v>
      </c>
      <c r="M422" s="256"/>
      <c r="N422" s="260"/>
      <c r="O422" s="261"/>
    </row>
    <row r="423" spans="1:15" ht="13.95" customHeight="1" x14ac:dyDescent="0.25">
      <c r="A423" s="165"/>
      <c r="B423" s="259"/>
      <c r="C423" s="306"/>
      <c r="D423" s="344" t="s">
        <v>190</v>
      </c>
      <c r="E423" s="604">
        <f>VLOOKUP($D423,Data!$C$2:$H$384,6,FALSE)</f>
        <v>0</v>
      </c>
      <c r="F423" s="306"/>
      <c r="G423" s="344" t="s">
        <v>190</v>
      </c>
      <c r="H423" s="603" t="e">
        <f t="shared" ca="1" si="30"/>
        <v>#REF!</v>
      </c>
      <c r="I423" s="454" t="e">
        <f t="shared" ca="1" si="31"/>
        <v>#REF!</v>
      </c>
      <c r="J423" s="454" t="e">
        <f t="shared" ca="1" si="32"/>
        <v>#REF!</v>
      </c>
      <c r="K423" s="454" t="e">
        <f t="shared" ca="1" si="33"/>
        <v>#REF!</v>
      </c>
      <c r="L423" s="454" t="e">
        <f t="shared" ca="1" si="34"/>
        <v>#REF!</v>
      </c>
      <c r="M423" s="256"/>
      <c r="N423" s="260"/>
      <c r="O423" s="261"/>
    </row>
    <row r="424" spans="1:15" ht="13.95" customHeight="1" x14ac:dyDescent="0.25">
      <c r="A424" s="165"/>
      <c r="B424" s="259"/>
      <c r="C424" s="306"/>
      <c r="D424" s="344" t="s">
        <v>191</v>
      </c>
      <c r="E424" s="604">
        <f>VLOOKUP($D424,Data!$C$2:$H$384,6,FALSE)</f>
        <v>0</v>
      </c>
      <c r="F424" s="306"/>
      <c r="G424" s="344" t="s">
        <v>191</v>
      </c>
      <c r="H424" s="603" t="e">
        <f t="shared" ca="1" si="30"/>
        <v>#REF!</v>
      </c>
      <c r="I424" s="454" t="e">
        <f t="shared" ca="1" si="31"/>
        <v>#REF!</v>
      </c>
      <c r="J424" s="454" t="e">
        <f t="shared" ca="1" si="32"/>
        <v>#REF!</v>
      </c>
      <c r="K424" s="454" t="e">
        <f t="shared" ca="1" si="33"/>
        <v>#REF!</v>
      </c>
      <c r="L424" s="454" t="e">
        <f t="shared" ca="1" si="34"/>
        <v>#REF!</v>
      </c>
      <c r="M424" s="256"/>
      <c r="N424" s="260"/>
      <c r="O424" s="261"/>
    </row>
    <row r="425" spans="1:15" ht="13.95" customHeight="1" x14ac:dyDescent="0.25">
      <c r="A425" s="165"/>
      <c r="B425" s="259"/>
      <c r="C425" s="306"/>
      <c r="D425" s="344" t="s">
        <v>192</v>
      </c>
      <c r="E425" s="604">
        <f>VLOOKUP($D425,Data!$C$2:$H$384,6,FALSE)</f>
        <v>0</v>
      </c>
      <c r="F425" s="306"/>
      <c r="G425" s="344" t="s">
        <v>192</v>
      </c>
      <c r="H425" s="603" t="e">
        <f t="shared" ca="1" si="30"/>
        <v>#REF!</v>
      </c>
      <c r="I425" s="454" t="e">
        <f t="shared" ca="1" si="31"/>
        <v>#REF!</v>
      </c>
      <c r="J425" s="454" t="e">
        <f t="shared" ca="1" si="32"/>
        <v>#REF!</v>
      </c>
      <c r="K425" s="454" t="e">
        <f t="shared" ca="1" si="33"/>
        <v>#REF!</v>
      </c>
      <c r="L425" s="454" t="e">
        <f t="shared" ca="1" si="34"/>
        <v>#REF!</v>
      </c>
      <c r="M425" s="256"/>
      <c r="N425" s="260"/>
      <c r="O425" s="261"/>
    </row>
    <row r="426" spans="1:15" ht="13.95" customHeight="1" x14ac:dyDescent="0.25">
      <c r="A426" s="165"/>
      <c r="B426" s="259"/>
      <c r="C426" s="306"/>
      <c r="D426" s="344" t="s">
        <v>193</v>
      </c>
      <c r="E426" s="604">
        <f>VLOOKUP($D426,Data!$C$2:$H$384,6,FALSE)</f>
        <v>0</v>
      </c>
      <c r="F426" s="306"/>
      <c r="G426" s="344" t="s">
        <v>193</v>
      </c>
      <c r="H426" s="603" t="e">
        <f t="shared" ca="1" si="30"/>
        <v>#REF!</v>
      </c>
      <c r="I426" s="454" t="e">
        <f t="shared" ca="1" si="31"/>
        <v>#REF!</v>
      </c>
      <c r="J426" s="454" t="e">
        <f t="shared" ca="1" si="32"/>
        <v>#REF!</v>
      </c>
      <c r="K426" s="454" t="e">
        <f t="shared" ca="1" si="33"/>
        <v>#REF!</v>
      </c>
      <c r="L426" s="454" t="e">
        <f t="shared" ca="1" si="34"/>
        <v>#REF!</v>
      </c>
      <c r="M426" s="256"/>
      <c r="N426" s="260"/>
      <c r="O426" s="261"/>
    </row>
    <row r="427" spans="1:15" ht="13.95" customHeight="1" x14ac:dyDescent="0.25">
      <c r="A427" s="165"/>
      <c r="B427" s="259"/>
      <c r="C427" s="306"/>
      <c r="D427" s="344" t="s">
        <v>194</v>
      </c>
      <c r="E427" s="604">
        <f>VLOOKUP($D427,Data!$C$2:$H$384,6,FALSE)</f>
        <v>0</v>
      </c>
      <c r="F427" s="306"/>
      <c r="G427" s="344" t="s">
        <v>194</v>
      </c>
      <c r="H427" s="603" t="e">
        <f t="shared" ca="1" si="30"/>
        <v>#REF!</v>
      </c>
      <c r="I427" s="454" t="e">
        <f t="shared" ca="1" si="31"/>
        <v>#REF!</v>
      </c>
      <c r="J427" s="454" t="e">
        <f t="shared" ca="1" si="32"/>
        <v>#REF!</v>
      </c>
      <c r="K427" s="454" t="e">
        <f t="shared" ca="1" si="33"/>
        <v>#REF!</v>
      </c>
      <c r="L427" s="454" t="e">
        <f t="shared" ca="1" si="34"/>
        <v>#REF!</v>
      </c>
      <c r="M427" s="256"/>
      <c r="N427" s="260"/>
      <c r="O427" s="261"/>
    </row>
    <row r="428" spans="1:15" ht="13.95" customHeight="1" x14ac:dyDescent="0.25">
      <c r="A428" s="165"/>
      <c r="B428" s="259"/>
      <c r="C428" s="306"/>
      <c r="D428" s="344" t="s">
        <v>195</v>
      </c>
      <c r="E428" s="604">
        <f>VLOOKUP($D428,Data!$C$2:$H$384,6,FALSE)</f>
        <v>0</v>
      </c>
      <c r="F428" s="306"/>
      <c r="G428" s="344" t="s">
        <v>195</v>
      </c>
      <c r="H428" s="603" t="e">
        <f t="shared" ca="1" si="30"/>
        <v>#REF!</v>
      </c>
      <c r="I428" s="454" t="e">
        <f t="shared" ca="1" si="31"/>
        <v>#REF!</v>
      </c>
      <c r="J428" s="454" t="e">
        <f t="shared" ca="1" si="32"/>
        <v>#REF!</v>
      </c>
      <c r="K428" s="454" t="e">
        <f t="shared" ca="1" si="33"/>
        <v>#REF!</v>
      </c>
      <c r="L428" s="454" t="e">
        <f t="shared" ca="1" si="34"/>
        <v>#REF!</v>
      </c>
      <c r="M428" s="256"/>
      <c r="N428" s="260"/>
      <c r="O428" s="261"/>
    </row>
    <row r="429" spans="1:15" ht="13.95" customHeight="1" x14ac:dyDescent="0.25">
      <c r="A429" s="165"/>
      <c r="B429" s="259"/>
      <c r="C429" s="306"/>
      <c r="D429" s="344" t="s">
        <v>197</v>
      </c>
      <c r="E429" s="604">
        <f>VLOOKUP($D429,Data!$C$2:$H$384,6,FALSE)</f>
        <v>0</v>
      </c>
      <c r="F429" s="306"/>
      <c r="G429" s="344" t="s">
        <v>197</v>
      </c>
      <c r="H429" s="603" t="e">
        <f t="shared" ca="1" si="30"/>
        <v>#REF!</v>
      </c>
      <c r="I429" s="454" t="e">
        <f t="shared" ca="1" si="31"/>
        <v>#REF!</v>
      </c>
      <c r="J429" s="454" t="e">
        <f t="shared" ca="1" si="32"/>
        <v>#REF!</v>
      </c>
      <c r="K429" s="454" t="e">
        <f t="shared" ca="1" si="33"/>
        <v>#REF!</v>
      </c>
      <c r="L429" s="454" t="e">
        <f t="shared" ca="1" si="34"/>
        <v>#REF!</v>
      </c>
      <c r="M429" s="256"/>
      <c r="N429" s="260"/>
      <c r="O429" s="261"/>
    </row>
    <row r="430" spans="1:15" ht="13.95" customHeight="1" x14ac:dyDescent="0.25">
      <c r="A430" s="165"/>
      <c r="B430" s="259"/>
      <c r="C430" s="306"/>
      <c r="D430" s="344" t="s">
        <v>199</v>
      </c>
      <c r="E430" s="604">
        <f>VLOOKUP($D430,Data!$C$2:$H$384,6,FALSE)</f>
        <v>0</v>
      </c>
      <c r="F430" s="306"/>
      <c r="G430" s="344" t="s">
        <v>199</v>
      </c>
      <c r="H430" s="603" t="e">
        <f t="shared" ca="1" si="30"/>
        <v>#REF!</v>
      </c>
      <c r="I430" s="454" t="e">
        <f t="shared" ca="1" si="31"/>
        <v>#REF!</v>
      </c>
      <c r="J430" s="454" t="e">
        <f t="shared" ca="1" si="32"/>
        <v>#REF!</v>
      </c>
      <c r="K430" s="454" t="e">
        <f t="shared" ca="1" si="33"/>
        <v>#REF!</v>
      </c>
      <c r="L430" s="454" t="e">
        <f t="shared" ca="1" si="34"/>
        <v>#REF!</v>
      </c>
      <c r="M430" s="256"/>
      <c r="N430" s="260"/>
      <c r="O430" s="261"/>
    </row>
    <row r="431" spans="1:15" ht="13.95" customHeight="1" x14ac:dyDescent="0.25">
      <c r="A431" s="165"/>
      <c r="B431" s="259"/>
      <c r="C431" s="306"/>
      <c r="D431" s="344" t="s">
        <v>203</v>
      </c>
      <c r="E431" s="604">
        <f>VLOOKUP($D431,Data!$C$2:$H$384,6,FALSE)</f>
        <v>0</v>
      </c>
      <c r="F431" s="306"/>
      <c r="G431" s="344" t="s">
        <v>203</v>
      </c>
      <c r="H431" s="603" t="e">
        <f t="shared" ca="1" si="30"/>
        <v>#REF!</v>
      </c>
      <c r="I431" s="454" t="e">
        <f t="shared" ca="1" si="31"/>
        <v>#REF!</v>
      </c>
      <c r="J431" s="454" t="e">
        <f t="shared" ca="1" si="32"/>
        <v>#REF!</v>
      </c>
      <c r="K431" s="454" t="e">
        <f t="shared" ca="1" si="33"/>
        <v>#REF!</v>
      </c>
      <c r="L431" s="454" t="e">
        <f t="shared" ca="1" si="34"/>
        <v>#REF!</v>
      </c>
      <c r="M431" s="256"/>
      <c r="N431" s="260"/>
      <c r="O431" s="261"/>
    </row>
    <row r="432" spans="1:15" ht="13.95" customHeight="1" x14ac:dyDescent="0.25">
      <c r="A432" s="165"/>
      <c r="B432" s="259"/>
      <c r="C432" s="306"/>
      <c r="D432" s="344" t="s">
        <v>204</v>
      </c>
      <c r="E432" s="604">
        <f>VLOOKUP($D432,Data!$C$2:$H$384,6,FALSE)</f>
        <v>0</v>
      </c>
      <c r="F432" s="306"/>
      <c r="G432" s="344" t="s">
        <v>204</v>
      </c>
      <c r="H432" s="603" t="e">
        <f t="shared" ca="1" si="30"/>
        <v>#REF!</v>
      </c>
      <c r="I432" s="454" t="e">
        <f t="shared" ca="1" si="31"/>
        <v>#REF!</v>
      </c>
      <c r="J432" s="454" t="e">
        <f t="shared" ca="1" si="32"/>
        <v>#REF!</v>
      </c>
      <c r="K432" s="454" t="e">
        <f t="shared" ca="1" si="33"/>
        <v>#REF!</v>
      </c>
      <c r="L432" s="454" t="e">
        <f t="shared" ca="1" si="34"/>
        <v>#REF!</v>
      </c>
      <c r="M432" s="256"/>
      <c r="N432" s="260"/>
      <c r="O432" s="261"/>
    </row>
    <row r="433" spans="1:15" ht="13.95" customHeight="1" x14ac:dyDescent="0.25">
      <c r="A433" s="165"/>
      <c r="B433" s="259"/>
      <c r="C433" s="306"/>
      <c r="D433" s="344" t="s">
        <v>205</v>
      </c>
      <c r="E433" s="604">
        <f>VLOOKUP($D433,Data!$C$2:$H$384,6,FALSE)</f>
        <v>0</v>
      </c>
      <c r="F433" s="306"/>
      <c r="G433" s="344" t="s">
        <v>205</v>
      </c>
      <c r="H433" s="603" t="e">
        <f t="shared" ca="1" si="30"/>
        <v>#REF!</v>
      </c>
      <c r="I433" s="454" t="e">
        <f t="shared" ca="1" si="31"/>
        <v>#REF!</v>
      </c>
      <c r="J433" s="454" t="e">
        <f t="shared" ca="1" si="32"/>
        <v>#REF!</v>
      </c>
      <c r="K433" s="454" t="e">
        <f t="shared" ca="1" si="33"/>
        <v>#REF!</v>
      </c>
      <c r="L433" s="454" t="e">
        <f t="shared" ca="1" si="34"/>
        <v>#REF!</v>
      </c>
      <c r="M433" s="256"/>
      <c r="N433" s="260"/>
      <c r="O433" s="261"/>
    </row>
    <row r="434" spans="1:15" ht="13.95" customHeight="1" x14ac:dyDescent="0.25">
      <c r="A434" s="165"/>
      <c r="B434" s="259"/>
      <c r="C434" s="306"/>
      <c r="D434" s="344" t="s">
        <v>206</v>
      </c>
      <c r="E434" s="604">
        <f>VLOOKUP($D434,Data!$C$2:$H$384,6,FALSE)</f>
        <v>0</v>
      </c>
      <c r="F434" s="306"/>
      <c r="G434" s="344" t="s">
        <v>206</v>
      </c>
      <c r="H434" s="603" t="e">
        <f t="shared" ca="1" si="30"/>
        <v>#REF!</v>
      </c>
      <c r="I434" s="454" t="e">
        <f t="shared" ca="1" si="31"/>
        <v>#REF!</v>
      </c>
      <c r="J434" s="454" t="e">
        <f t="shared" ca="1" si="32"/>
        <v>#REF!</v>
      </c>
      <c r="K434" s="454" t="e">
        <f t="shared" ca="1" si="33"/>
        <v>#REF!</v>
      </c>
      <c r="L434" s="454" t="e">
        <f t="shared" ca="1" si="34"/>
        <v>#REF!</v>
      </c>
      <c r="M434" s="256"/>
      <c r="N434" s="260"/>
      <c r="O434" s="261"/>
    </row>
    <row r="435" spans="1:15" ht="13.95" customHeight="1" x14ac:dyDescent="0.25">
      <c r="A435" s="165"/>
      <c r="B435" s="259"/>
      <c r="C435" s="306"/>
      <c r="D435" s="344" t="s">
        <v>207</v>
      </c>
      <c r="E435" s="604">
        <f>VLOOKUP($D435,Data!$C$2:$H$384,6,FALSE)</f>
        <v>0</v>
      </c>
      <c r="F435" s="306"/>
      <c r="G435" s="344" t="s">
        <v>207</v>
      </c>
      <c r="H435" s="603" t="e">
        <f t="shared" ca="1" si="30"/>
        <v>#REF!</v>
      </c>
      <c r="I435" s="454" t="e">
        <f t="shared" ca="1" si="31"/>
        <v>#REF!</v>
      </c>
      <c r="J435" s="454" t="e">
        <f t="shared" ca="1" si="32"/>
        <v>#REF!</v>
      </c>
      <c r="K435" s="454" t="e">
        <f t="shared" ca="1" si="33"/>
        <v>#REF!</v>
      </c>
      <c r="L435" s="454" t="e">
        <f t="shared" ca="1" si="34"/>
        <v>#REF!</v>
      </c>
      <c r="M435" s="256"/>
      <c r="N435" s="260"/>
      <c r="O435" s="261"/>
    </row>
    <row r="436" spans="1:15" ht="13.95" customHeight="1" x14ac:dyDescent="0.25">
      <c r="A436" s="165"/>
      <c r="B436" s="259"/>
      <c r="C436" s="306"/>
      <c r="D436" s="344" t="s">
        <v>208</v>
      </c>
      <c r="E436" s="604">
        <f>VLOOKUP($D436,Data!$C$2:$H$384,6,FALSE)</f>
        <v>0</v>
      </c>
      <c r="F436" s="306"/>
      <c r="G436" s="344" t="s">
        <v>208</v>
      </c>
      <c r="H436" s="603" t="e">
        <f t="shared" ca="1" si="30"/>
        <v>#REF!</v>
      </c>
      <c r="I436" s="454" t="e">
        <f t="shared" ca="1" si="31"/>
        <v>#REF!</v>
      </c>
      <c r="J436" s="454" t="e">
        <f t="shared" ca="1" si="32"/>
        <v>#REF!</v>
      </c>
      <c r="K436" s="454" t="e">
        <f t="shared" ca="1" si="33"/>
        <v>#REF!</v>
      </c>
      <c r="L436" s="454" t="e">
        <f t="shared" ca="1" si="34"/>
        <v>#REF!</v>
      </c>
      <c r="M436" s="256"/>
      <c r="N436" s="260"/>
      <c r="O436" s="261"/>
    </row>
    <row r="437" spans="1:15" ht="13.95" customHeight="1" x14ac:dyDescent="0.25">
      <c r="A437" s="165"/>
      <c r="B437" s="259"/>
      <c r="C437" s="306"/>
      <c r="D437" s="344" t="s">
        <v>272</v>
      </c>
      <c r="E437" s="604">
        <f>VLOOKUP($D437,Data!$C$2:$H$384,6,FALSE)</f>
        <v>0</v>
      </c>
      <c r="F437" s="306"/>
      <c r="G437" s="344" t="s">
        <v>272</v>
      </c>
      <c r="H437" s="603" t="e">
        <f t="shared" ca="1" si="30"/>
        <v>#REF!</v>
      </c>
      <c r="I437" s="454" t="e">
        <f t="shared" ca="1" si="31"/>
        <v>#REF!</v>
      </c>
      <c r="J437" s="454" t="e">
        <f t="shared" ca="1" si="32"/>
        <v>#REF!</v>
      </c>
      <c r="K437" s="454" t="e">
        <f t="shared" ca="1" si="33"/>
        <v>#REF!</v>
      </c>
      <c r="L437" s="454" t="e">
        <f t="shared" ca="1" si="34"/>
        <v>#REF!</v>
      </c>
      <c r="M437" s="256"/>
      <c r="N437" s="260"/>
      <c r="O437" s="261"/>
    </row>
    <row r="438" spans="1:15" ht="13.95" customHeight="1" x14ac:dyDescent="0.25">
      <c r="A438" s="165"/>
      <c r="B438" s="259"/>
      <c r="C438" s="306"/>
      <c r="D438" s="344" t="s">
        <v>273</v>
      </c>
      <c r="E438" s="604">
        <f>VLOOKUP($D438,Data!$C$2:$H$384,6,FALSE)</f>
        <v>0</v>
      </c>
      <c r="F438" s="306"/>
      <c r="G438" s="344" t="s">
        <v>273</v>
      </c>
      <c r="H438" s="603" t="e">
        <f t="shared" ca="1" si="30"/>
        <v>#REF!</v>
      </c>
      <c r="I438" s="454" t="e">
        <f t="shared" ca="1" si="31"/>
        <v>#REF!</v>
      </c>
      <c r="J438" s="454" t="e">
        <f t="shared" ca="1" si="32"/>
        <v>#REF!</v>
      </c>
      <c r="K438" s="454" t="e">
        <f t="shared" ca="1" si="33"/>
        <v>#REF!</v>
      </c>
      <c r="L438" s="454" t="e">
        <f t="shared" ca="1" si="34"/>
        <v>#REF!</v>
      </c>
      <c r="M438" s="256"/>
      <c r="N438" s="260"/>
      <c r="O438" s="261"/>
    </row>
    <row r="439" spans="1:15" ht="13.95" customHeight="1" x14ac:dyDescent="0.25">
      <c r="A439" s="165"/>
      <c r="B439" s="259"/>
      <c r="C439" s="306"/>
      <c r="D439" s="344" t="s">
        <v>274</v>
      </c>
      <c r="E439" s="604">
        <f>VLOOKUP($D439,Data!$C$2:$H$384,6,FALSE)</f>
        <v>0</v>
      </c>
      <c r="F439" s="306"/>
      <c r="G439" s="344" t="s">
        <v>274</v>
      </c>
      <c r="H439" s="603" t="e">
        <f t="shared" ca="1" si="30"/>
        <v>#REF!</v>
      </c>
      <c r="I439" s="454" t="e">
        <f t="shared" ca="1" si="31"/>
        <v>#REF!</v>
      </c>
      <c r="J439" s="454" t="e">
        <f t="shared" ca="1" si="32"/>
        <v>#REF!</v>
      </c>
      <c r="K439" s="454" t="e">
        <f t="shared" ca="1" si="33"/>
        <v>#REF!</v>
      </c>
      <c r="L439" s="454" t="e">
        <f t="shared" ca="1" si="34"/>
        <v>#REF!</v>
      </c>
      <c r="M439" s="256"/>
      <c r="N439" s="260"/>
      <c r="O439" s="261"/>
    </row>
    <row r="440" spans="1:15" ht="13.95" customHeight="1" x14ac:dyDescent="0.25">
      <c r="A440" s="165"/>
      <c r="B440" s="259"/>
      <c r="C440" s="306"/>
      <c r="D440" s="344" t="s">
        <v>275</v>
      </c>
      <c r="E440" s="604">
        <f>VLOOKUP($D440,Data!$C$2:$H$384,6,FALSE)</f>
        <v>0</v>
      </c>
      <c r="F440" s="306"/>
      <c r="G440" s="344" t="s">
        <v>275</v>
      </c>
      <c r="H440" s="603" t="e">
        <f t="shared" ca="1" si="30"/>
        <v>#REF!</v>
      </c>
      <c r="I440" s="454" t="e">
        <f t="shared" ca="1" si="31"/>
        <v>#REF!</v>
      </c>
      <c r="J440" s="454" t="e">
        <f t="shared" ca="1" si="32"/>
        <v>#REF!</v>
      </c>
      <c r="K440" s="454" t="e">
        <f t="shared" ca="1" si="33"/>
        <v>#REF!</v>
      </c>
      <c r="L440" s="454" t="e">
        <f t="shared" ca="1" si="34"/>
        <v>#REF!</v>
      </c>
      <c r="M440" s="256"/>
      <c r="N440" s="260"/>
      <c r="O440" s="261"/>
    </row>
    <row r="441" spans="1:15" ht="13.95" customHeight="1" x14ac:dyDescent="0.25">
      <c r="A441" s="165"/>
      <c r="B441" s="259"/>
      <c r="C441" s="306"/>
      <c r="D441" s="344" t="s">
        <v>276</v>
      </c>
      <c r="E441" s="604">
        <f>VLOOKUP($D441,Data!$C$2:$H$384,6,FALSE)</f>
        <v>0</v>
      </c>
      <c r="F441" s="306"/>
      <c r="G441" s="344" t="s">
        <v>276</v>
      </c>
      <c r="H441" s="603" t="e">
        <f t="shared" ca="1" si="30"/>
        <v>#REF!</v>
      </c>
      <c r="I441" s="454" t="e">
        <f t="shared" ca="1" si="31"/>
        <v>#REF!</v>
      </c>
      <c r="J441" s="454" t="e">
        <f t="shared" ca="1" si="32"/>
        <v>#REF!</v>
      </c>
      <c r="K441" s="454" t="e">
        <f t="shared" ca="1" si="33"/>
        <v>#REF!</v>
      </c>
      <c r="L441" s="454" t="e">
        <f t="shared" ca="1" si="34"/>
        <v>#REF!</v>
      </c>
      <c r="M441" s="256"/>
      <c r="N441" s="260"/>
      <c r="O441" s="261"/>
    </row>
    <row r="442" spans="1:15" ht="13.95" customHeight="1" x14ac:dyDescent="0.25">
      <c r="A442" s="165"/>
      <c r="B442" s="259"/>
      <c r="C442" s="306"/>
      <c r="D442" s="344" t="s">
        <v>277</v>
      </c>
      <c r="E442" s="604">
        <f>VLOOKUP($D442,Data!$C$2:$H$384,6,FALSE)</f>
        <v>0</v>
      </c>
      <c r="F442" s="306"/>
      <c r="G442" s="344" t="s">
        <v>277</v>
      </c>
      <c r="H442" s="603" t="e">
        <f t="shared" ca="1" si="30"/>
        <v>#REF!</v>
      </c>
      <c r="I442" s="454" t="e">
        <f t="shared" ca="1" si="31"/>
        <v>#REF!</v>
      </c>
      <c r="J442" s="454" t="e">
        <f t="shared" ca="1" si="32"/>
        <v>#REF!</v>
      </c>
      <c r="K442" s="454" t="e">
        <f t="shared" ca="1" si="33"/>
        <v>#REF!</v>
      </c>
      <c r="L442" s="454" t="e">
        <f t="shared" ca="1" si="34"/>
        <v>#REF!</v>
      </c>
      <c r="M442" s="256"/>
      <c r="N442" s="260"/>
      <c r="O442" s="261"/>
    </row>
    <row r="443" spans="1:15" ht="13.95" customHeight="1" x14ac:dyDescent="0.25">
      <c r="A443" s="165"/>
      <c r="B443" s="259"/>
      <c r="C443" s="306"/>
      <c r="D443" s="344" t="s">
        <v>2572</v>
      </c>
      <c r="E443" s="604">
        <f>VLOOKUP($D443,Data!$C$2:$H$384,6,FALSE)</f>
        <v>0</v>
      </c>
      <c r="F443" s="306"/>
      <c r="G443" s="344" t="s">
        <v>2572</v>
      </c>
      <c r="H443" s="603" t="e">
        <f t="shared" ca="1" si="30"/>
        <v>#REF!</v>
      </c>
      <c r="I443" s="454" t="e">
        <f t="shared" ca="1" si="31"/>
        <v>#REF!</v>
      </c>
      <c r="J443" s="454" t="e">
        <f t="shared" ca="1" si="32"/>
        <v>#REF!</v>
      </c>
      <c r="K443" s="454" t="e">
        <f t="shared" ca="1" si="33"/>
        <v>#REF!</v>
      </c>
      <c r="L443" s="454" t="e">
        <f t="shared" ca="1" si="34"/>
        <v>#REF!</v>
      </c>
      <c r="M443" s="256"/>
      <c r="N443" s="260"/>
      <c r="O443" s="261"/>
    </row>
    <row r="444" spans="1:15" ht="13.95" customHeight="1" x14ac:dyDescent="0.25">
      <c r="A444" s="165"/>
      <c r="B444" s="259"/>
      <c r="C444" s="306"/>
      <c r="D444" s="344" t="s">
        <v>278</v>
      </c>
      <c r="E444" s="604">
        <f>VLOOKUP($D444,Data!$C$2:$H$384,6,FALSE)</f>
        <v>0</v>
      </c>
      <c r="F444" s="306"/>
      <c r="G444" s="344" t="s">
        <v>278</v>
      </c>
      <c r="H444" s="603" t="e">
        <f t="shared" ca="1" si="30"/>
        <v>#REF!</v>
      </c>
      <c r="I444" s="454" t="e">
        <f t="shared" ca="1" si="31"/>
        <v>#REF!</v>
      </c>
      <c r="J444" s="454" t="e">
        <f t="shared" ca="1" si="32"/>
        <v>#REF!</v>
      </c>
      <c r="K444" s="454" t="e">
        <f t="shared" ca="1" si="33"/>
        <v>#REF!</v>
      </c>
      <c r="L444" s="454" t="e">
        <f t="shared" ca="1" si="34"/>
        <v>#REF!</v>
      </c>
      <c r="M444" s="256"/>
      <c r="N444" s="260"/>
      <c r="O444" s="261"/>
    </row>
    <row r="445" spans="1:15" ht="13.95" customHeight="1" x14ac:dyDescent="0.25">
      <c r="A445" s="165"/>
      <c r="B445" s="259"/>
      <c r="C445" s="306"/>
      <c r="D445" s="344" t="s">
        <v>279</v>
      </c>
      <c r="E445" s="604">
        <f>VLOOKUP($D445,Data!$C$2:$H$384,6,FALSE)</f>
        <v>0</v>
      </c>
      <c r="F445" s="306"/>
      <c r="G445" s="344" t="s">
        <v>279</v>
      </c>
      <c r="H445" s="603" t="e">
        <f t="shared" ca="1" si="30"/>
        <v>#REF!</v>
      </c>
      <c r="I445" s="454" t="e">
        <f t="shared" ca="1" si="31"/>
        <v>#REF!</v>
      </c>
      <c r="J445" s="454" t="e">
        <f t="shared" ca="1" si="32"/>
        <v>#REF!</v>
      </c>
      <c r="K445" s="454" t="e">
        <f t="shared" ca="1" si="33"/>
        <v>#REF!</v>
      </c>
      <c r="L445" s="454" t="e">
        <f t="shared" ca="1" si="34"/>
        <v>#REF!</v>
      </c>
      <c r="M445" s="256"/>
      <c r="N445" s="260"/>
      <c r="O445" s="261"/>
    </row>
    <row r="446" spans="1:15" ht="13.95" customHeight="1" x14ac:dyDescent="0.25">
      <c r="A446" s="165"/>
      <c r="B446" s="259"/>
      <c r="C446" s="306"/>
      <c r="D446" s="344" t="s">
        <v>280</v>
      </c>
      <c r="E446" s="604">
        <f>VLOOKUP($D446,Data!$C$2:$H$384,6,FALSE)</f>
        <v>0</v>
      </c>
      <c r="F446" s="306"/>
      <c r="G446" s="344" t="s">
        <v>280</v>
      </c>
      <c r="H446" s="603" t="e">
        <f t="shared" ca="1" si="30"/>
        <v>#REF!</v>
      </c>
      <c r="I446" s="454" t="e">
        <f t="shared" ca="1" si="31"/>
        <v>#REF!</v>
      </c>
      <c r="J446" s="454" t="e">
        <f t="shared" ca="1" si="32"/>
        <v>#REF!</v>
      </c>
      <c r="K446" s="454" t="e">
        <f t="shared" ca="1" si="33"/>
        <v>#REF!</v>
      </c>
      <c r="L446" s="454" t="e">
        <f t="shared" ca="1" si="34"/>
        <v>#REF!</v>
      </c>
      <c r="M446" s="256"/>
      <c r="N446" s="260"/>
      <c r="O446" s="261"/>
    </row>
    <row r="447" spans="1:15" ht="13.95" customHeight="1" x14ac:dyDescent="0.25">
      <c r="A447" s="165"/>
      <c r="B447" s="259"/>
      <c r="C447" s="306"/>
      <c r="D447" s="344" t="s">
        <v>281</v>
      </c>
      <c r="E447" s="604">
        <f>VLOOKUP($D447,Data!$C$2:$H$384,6,FALSE)</f>
        <v>0</v>
      </c>
      <c r="F447" s="306"/>
      <c r="G447" s="344" t="s">
        <v>281</v>
      </c>
      <c r="H447" s="603" t="e">
        <f t="shared" ca="1" si="30"/>
        <v>#REF!</v>
      </c>
      <c r="I447" s="454" t="e">
        <f t="shared" ca="1" si="31"/>
        <v>#REF!</v>
      </c>
      <c r="J447" s="454" t="e">
        <f t="shared" ca="1" si="32"/>
        <v>#REF!</v>
      </c>
      <c r="K447" s="454" t="e">
        <f t="shared" ca="1" si="33"/>
        <v>#REF!</v>
      </c>
      <c r="L447" s="454" t="e">
        <f t="shared" ca="1" si="34"/>
        <v>#REF!</v>
      </c>
      <c r="M447" s="256"/>
      <c r="N447" s="260"/>
      <c r="O447" s="261"/>
    </row>
    <row r="448" spans="1:15" ht="13.95" customHeight="1" x14ac:dyDescent="0.25">
      <c r="A448" s="165"/>
      <c r="B448" s="259"/>
      <c r="C448" s="306"/>
      <c r="D448" s="344" t="s">
        <v>282</v>
      </c>
      <c r="E448" s="604">
        <f>VLOOKUP($D448,Data!$C$2:$H$384,6,FALSE)</f>
        <v>0</v>
      </c>
      <c r="F448" s="306"/>
      <c r="G448" s="344" t="s">
        <v>282</v>
      </c>
      <c r="H448" s="603" t="e">
        <f t="shared" ca="1" si="30"/>
        <v>#REF!</v>
      </c>
      <c r="I448" s="454" t="e">
        <f t="shared" ca="1" si="31"/>
        <v>#REF!</v>
      </c>
      <c r="J448" s="454" t="e">
        <f t="shared" ca="1" si="32"/>
        <v>#REF!</v>
      </c>
      <c r="K448" s="454" t="e">
        <f t="shared" ca="1" si="33"/>
        <v>#REF!</v>
      </c>
      <c r="L448" s="454" t="e">
        <f t="shared" ca="1" si="34"/>
        <v>#REF!</v>
      </c>
      <c r="M448" s="256"/>
      <c r="N448" s="260"/>
      <c r="O448" s="261"/>
    </row>
    <row r="449" spans="1:15" ht="13.95" customHeight="1" x14ac:dyDescent="0.25">
      <c r="A449" s="165"/>
      <c r="B449" s="259"/>
      <c r="C449" s="306"/>
      <c r="D449" s="344" t="s">
        <v>283</v>
      </c>
      <c r="E449" s="604">
        <f>VLOOKUP($D449,Data!$C$2:$H$384,6,FALSE)</f>
        <v>0</v>
      </c>
      <c r="F449" s="306"/>
      <c r="G449" s="344" t="s">
        <v>283</v>
      </c>
      <c r="H449" s="603" t="e">
        <f t="shared" ca="1" si="30"/>
        <v>#REF!</v>
      </c>
      <c r="I449" s="454" t="e">
        <f t="shared" ca="1" si="31"/>
        <v>#REF!</v>
      </c>
      <c r="J449" s="454" t="e">
        <f t="shared" ca="1" si="32"/>
        <v>#REF!</v>
      </c>
      <c r="K449" s="454" t="e">
        <f t="shared" ca="1" si="33"/>
        <v>#REF!</v>
      </c>
      <c r="L449" s="454" t="e">
        <f t="shared" ca="1" si="34"/>
        <v>#REF!</v>
      </c>
      <c r="M449" s="256"/>
      <c r="N449" s="260"/>
      <c r="O449" s="261"/>
    </row>
    <row r="450" spans="1:15" ht="13.95" customHeight="1" x14ac:dyDescent="0.25">
      <c r="A450" s="165"/>
      <c r="B450" s="259"/>
      <c r="C450" s="306"/>
      <c r="D450" s="344" t="s">
        <v>2573</v>
      </c>
      <c r="E450" s="604">
        <f>VLOOKUP($D450,Data!$C$2:$H$384,6,FALSE)</f>
        <v>0</v>
      </c>
      <c r="F450" s="306"/>
      <c r="G450" s="344" t="s">
        <v>2573</v>
      </c>
      <c r="H450" s="603" t="e">
        <f t="shared" ca="1" si="30"/>
        <v>#REF!</v>
      </c>
      <c r="I450" s="454" t="e">
        <f t="shared" ca="1" si="31"/>
        <v>#REF!</v>
      </c>
      <c r="J450" s="454" t="e">
        <f t="shared" ca="1" si="32"/>
        <v>#REF!</v>
      </c>
      <c r="K450" s="454" t="e">
        <f t="shared" ca="1" si="33"/>
        <v>#REF!</v>
      </c>
      <c r="L450" s="454" t="e">
        <f t="shared" ca="1" si="34"/>
        <v>#REF!</v>
      </c>
      <c r="M450" s="256"/>
      <c r="N450" s="260"/>
      <c r="O450" s="261"/>
    </row>
    <row r="451" spans="1:15" ht="13.95" customHeight="1" x14ac:dyDescent="0.25">
      <c r="A451" s="165"/>
      <c r="B451" s="259"/>
      <c r="C451" s="306"/>
      <c r="D451" s="344" t="s">
        <v>284</v>
      </c>
      <c r="E451" s="604">
        <f>VLOOKUP($D451,Data!$C$2:$H$384,6,FALSE)</f>
        <v>0</v>
      </c>
      <c r="F451" s="306"/>
      <c r="G451" s="344" t="s">
        <v>284</v>
      </c>
      <c r="H451" s="603" t="e">
        <f t="shared" ca="1" si="30"/>
        <v>#REF!</v>
      </c>
      <c r="I451" s="454" t="e">
        <f t="shared" ca="1" si="31"/>
        <v>#REF!</v>
      </c>
      <c r="J451" s="454" t="e">
        <f t="shared" ca="1" si="32"/>
        <v>#REF!</v>
      </c>
      <c r="K451" s="454" t="e">
        <f t="shared" ca="1" si="33"/>
        <v>#REF!</v>
      </c>
      <c r="L451" s="454" t="e">
        <f t="shared" ca="1" si="34"/>
        <v>#REF!</v>
      </c>
      <c r="M451" s="256"/>
      <c r="N451" s="260"/>
      <c r="O451" s="261"/>
    </row>
    <row r="452" spans="1:15" ht="13.95" customHeight="1" x14ac:dyDescent="0.25">
      <c r="A452" s="165"/>
      <c r="B452" s="259"/>
      <c r="C452" s="306"/>
      <c r="D452" s="344" t="s">
        <v>285</v>
      </c>
      <c r="E452" s="604">
        <f>VLOOKUP($D452,Data!$C$2:$H$384,6,FALSE)</f>
        <v>0</v>
      </c>
      <c r="F452" s="306"/>
      <c r="G452" s="344" t="s">
        <v>285</v>
      </c>
      <c r="H452" s="603" t="e">
        <f t="shared" ca="1" si="30"/>
        <v>#REF!</v>
      </c>
      <c r="I452" s="454" t="e">
        <f t="shared" ca="1" si="31"/>
        <v>#REF!</v>
      </c>
      <c r="J452" s="454" t="e">
        <f t="shared" ca="1" si="32"/>
        <v>#REF!</v>
      </c>
      <c r="K452" s="454" t="e">
        <f t="shared" ca="1" si="33"/>
        <v>#REF!</v>
      </c>
      <c r="L452" s="454" t="e">
        <f t="shared" ca="1" si="34"/>
        <v>#REF!</v>
      </c>
      <c r="M452" s="256"/>
      <c r="N452" s="260"/>
      <c r="O452" s="261"/>
    </row>
    <row r="453" spans="1:15" ht="13.95" customHeight="1" x14ac:dyDescent="0.25">
      <c r="A453" s="165"/>
      <c r="B453" s="259"/>
      <c r="C453" s="306"/>
      <c r="D453" s="344" t="s">
        <v>286</v>
      </c>
      <c r="E453" s="604">
        <f>VLOOKUP($D453,Data!$C$2:$H$384,6,FALSE)</f>
        <v>0</v>
      </c>
      <c r="F453" s="306"/>
      <c r="G453" s="344" t="s">
        <v>286</v>
      </c>
      <c r="H453" s="603" t="e">
        <f t="shared" ca="1" si="30"/>
        <v>#REF!</v>
      </c>
      <c r="I453" s="454" t="e">
        <f t="shared" ca="1" si="31"/>
        <v>#REF!</v>
      </c>
      <c r="J453" s="454" t="e">
        <f t="shared" ca="1" si="32"/>
        <v>#REF!</v>
      </c>
      <c r="K453" s="454" t="e">
        <f t="shared" ca="1" si="33"/>
        <v>#REF!</v>
      </c>
      <c r="L453" s="454" t="e">
        <f t="shared" ca="1" si="34"/>
        <v>#REF!</v>
      </c>
      <c r="M453" s="256"/>
      <c r="N453" s="260"/>
      <c r="O453" s="261"/>
    </row>
    <row r="454" spans="1:15" ht="13.95" customHeight="1" x14ac:dyDescent="0.25">
      <c r="A454" s="165"/>
      <c r="B454" s="259"/>
      <c r="C454" s="306"/>
      <c r="D454" s="344" t="s">
        <v>287</v>
      </c>
      <c r="E454" s="604">
        <f>VLOOKUP($D454,Data!$C$2:$H$384,6,FALSE)</f>
        <v>0</v>
      </c>
      <c r="F454" s="306"/>
      <c r="G454" s="344" t="s">
        <v>287</v>
      </c>
      <c r="H454" s="603" t="e">
        <f t="shared" ca="1" si="30"/>
        <v>#REF!</v>
      </c>
      <c r="I454" s="454" t="e">
        <f t="shared" ca="1" si="31"/>
        <v>#REF!</v>
      </c>
      <c r="J454" s="454" t="e">
        <f t="shared" ca="1" si="32"/>
        <v>#REF!</v>
      </c>
      <c r="K454" s="454" t="e">
        <f t="shared" ca="1" si="33"/>
        <v>#REF!</v>
      </c>
      <c r="L454" s="454" t="e">
        <f t="shared" ca="1" si="34"/>
        <v>#REF!</v>
      </c>
      <c r="M454" s="256"/>
      <c r="N454" s="260"/>
      <c r="O454" s="261"/>
    </row>
    <row r="455" spans="1:15" ht="13.95" customHeight="1" x14ac:dyDescent="0.25">
      <c r="A455" s="165"/>
      <c r="B455" s="259"/>
      <c r="C455" s="306"/>
      <c r="D455" s="344" t="s">
        <v>288</v>
      </c>
      <c r="E455" s="604">
        <f>VLOOKUP($D455,Data!$C$2:$H$384,6,FALSE)</f>
        <v>0</v>
      </c>
      <c r="F455" s="306"/>
      <c r="G455" s="685" t="s">
        <v>288</v>
      </c>
      <c r="H455" s="603" t="e">
        <f t="shared" ca="1" si="30"/>
        <v>#REF!</v>
      </c>
      <c r="I455" s="454" t="e">
        <f t="shared" ca="1" si="31"/>
        <v>#REF!</v>
      </c>
      <c r="J455" s="454" t="e">
        <f t="shared" ca="1" si="32"/>
        <v>#REF!</v>
      </c>
      <c r="K455" s="454" t="e">
        <f t="shared" ca="1" si="33"/>
        <v>#REF!</v>
      </c>
      <c r="L455" s="454" t="e">
        <f t="shared" ca="1" si="34"/>
        <v>#REF!</v>
      </c>
      <c r="M455" s="256"/>
      <c r="N455" s="260"/>
      <c r="O455" s="261"/>
    </row>
    <row r="456" spans="1:15" ht="13.95" customHeight="1" x14ac:dyDescent="0.25">
      <c r="A456" s="165"/>
      <c r="B456" s="259"/>
      <c r="C456" s="306"/>
      <c r="D456" s="344" t="s">
        <v>289</v>
      </c>
      <c r="E456" s="604">
        <f>VLOOKUP($D456,Data!$C$2:$H$384,6,FALSE)</f>
        <v>0</v>
      </c>
      <c r="F456" s="306"/>
      <c r="G456" s="685" t="s">
        <v>289</v>
      </c>
      <c r="H456" s="603" t="e">
        <f t="shared" ca="1" si="30"/>
        <v>#REF!</v>
      </c>
      <c r="I456" s="454" t="e">
        <f t="shared" ca="1" si="31"/>
        <v>#REF!</v>
      </c>
      <c r="J456" s="454" t="e">
        <f t="shared" ca="1" si="32"/>
        <v>#REF!</v>
      </c>
      <c r="K456" s="454" t="e">
        <f t="shared" ca="1" si="33"/>
        <v>#REF!</v>
      </c>
      <c r="L456" s="454" t="e">
        <f t="shared" ca="1" si="34"/>
        <v>#REF!</v>
      </c>
      <c r="M456" s="256"/>
      <c r="N456" s="260"/>
      <c r="O456" s="261"/>
    </row>
    <row r="457" spans="1:15" ht="13.95" customHeight="1" x14ac:dyDescent="0.25">
      <c r="A457" s="165"/>
      <c r="B457" s="259"/>
      <c r="C457" s="306"/>
      <c r="D457" s="344" t="s">
        <v>290</v>
      </c>
      <c r="E457" s="604">
        <f>VLOOKUP($D457,Data!$C$2:$H$384,6,FALSE)</f>
        <v>0</v>
      </c>
      <c r="F457" s="306"/>
      <c r="G457" s="685" t="s">
        <v>290</v>
      </c>
      <c r="H457" s="603" t="e">
        <f t="shared" ca="1" si="30"/>
        <v>#REF!</v>
      </c>
      <c r="I457" s="454" t="e">
        <f t="shared" ca="1" si="31"/>
        <v>#REF!</v>
      </c>
      <c r="J457" s="454" t="e">
        <f t="shared" ca="1" si="32"/>
        <v>#REF!</v>
      </c>
      <c r="K457" s="454" t="e">
        <f t="shared" ca="1" si="33"/>
        <v>#REF!</v>
      </c>
      <c r="L457" s="454" t="e">
        <f t="shared" ca="1" si="34"/>
        <v>#REF!</v>
      </c>
      <c r="M457" s="256"/>
      <c r="N457" s="260"/>
      <c r="O457" s="261"/>
    </row>
    <row r="458" spans="1:15" ht="13.95" customHeight="1" x14ac:dyDescent="0.25">
      <c r="A458" s="261"/>
      <c r="B458" s="455"/>
      <c r="C458" s="278"/>
      <c r="D458" s="344" t="s">
        <v>291</v>
      </c>
      <c r="E458" s="604">
        <f>VLOOKUP($D458,Data!$C$2:$H$384,6,FALSE)</f>
        <v>0</v>
      </c>
      <c r="F458" s="278"/>
      <c r="G458" s="685" t="s">
        <v>291</v>
      </c>
      <c r="H458" s="603" t="e">
        <f t="shared" ca="1" si="30"/>
        <v>#REF!</v>
      </c>
      <c r="I458" s="454" t="e">
        <f t="shared" ca="1" si="31"/>
        <v>#REF!</v>
      </c>
      <c r="J458" s="454" t="e">
        <f t="shared" ca="1" si="32"/>
        <v>#REF!</v>
      </c>
      <c r="K458" s="454" t="e">
        <f t="shared" ca="1" si="33"/>
        <v>#REF!</v>
      </c>
      <c r="L458" s="454" t="e">
        <f t="shared" ca="1" si="34"/>
        <v>#REF!</v>
      </c>
      <c r="M458" s="278"/>
      <c r="N458" s="260"/>
      <c r="O458" s="261"/>
    </row>
    <row r="459" spans="1:15" ht="13.95" customHeight="1" x14ac:dyDescent="0.25">
      <c r="A459" s="180"/>
      <c r="B459" s="456"/>
      <c r="C459" s="450"/>
      <c r="D459" s="344" t="s">
        <v>292</v>
      </c>
      <c r="E459" s="604">
        <f>VLOOKUP($D459,Data!$C$2:$H$384,6,FALSE)</f>
        <v>0</v>
      </c>
      <c r="F459" s="450"/>
      <c r="G459" s="685" t="s">
        <v>292</v>
      </c>
      <c r="H459" s="603" t="e">
        <f t="shared" ca="1" si="30"/>
        <v>#REF!</v>
      </c>
      <c r="I459" s="454" t="e">
        <f t="shared" ca="1" si="31"/>
        <v>#REF!</v>
      </c>
      <c r="J459" s="454" t="e">
        <f t="shared" ca="1" si="32"/>
        <v>#REF!</v>
      </c>
      <c r="K459" s="454" t="e">
        <f t="shared" ca="1" si="33"/>
        <v>#REF!</v>
      </c>
      <c r="L459" s="454" t="e">
        <f t="shared" ca="1" si="34"/>
        <v>#REF!</v>
      </c>
      <c r="M459" s="450"/>
      <c r="N459" s="457"/>
      <c r="O459" s="261"/>
    </row>
    <row r="460" spans="1:15" ht="13.95" customHeight="1" x14ac:dyDescent="0.25">
      <c r="A460" s="180"/>
      <c r="B460" s="156"/>
      <c r="C460" s="256"/>
      <c r="D460" s="344" t="s">
        <v>293</v>
      </c>
      <c r="E460" s="604">
        <f>VLOOKUP($D460,Data!$C$2:$H$384,6,FALSE)</f>
        <v>0</v>
      </c>
      <c r="F460" s="256"/>
      <c r="G460" s="685" t="s">
        <v>293</v>
      </c>
      <c r="H460" s="603" t="e">
        <f t="shared" ca="1" si="30"/>
        <v>#REF!</v>
      </c>
      <c r="I460" s="454" t="e">
        <f t="shared" ca="1" si="31"/>
        <v>#REF!</v>
      </c>
      <c r="J460" s="454" t="e">
        <f t="shared" ca="1" si="32"/>
        <v>#REF!</v>
      </c>
      <c r="K460" s="454" t="e">
        <f t="shared" ca="1" si="33"/>
        <v>#REF!</v>
      </c>
      <c r="L460" s="454" t="e">
        <f t="shared" ca="1" si="34"/>
        <v>#REF!</v>
      </c>
      <c r="M460" s="256"/>
      <c r="N460" s="458"/>
      <c r="O460" s="261"/>
    </row>
    <row r="461" spans="1:15" ht="13.95" customHeight="1" x14ac:dyDescent="0.25">
      <c r="A461" s="180"/>
      <c r="B461" s="156"/>
      <c r="C461" s="256"/>
      <c r="D461" s="344" t="s">
        <v>294</v>
      </c>
      <c r="E461" s="604">
        <f>VLOOKUP($D461,Data!$C$2:$H$384,6,FALSE)</f>
        <v>0</v>
      </c>
      <c r="F461" s="256"/>
      <c r="G461" s="685" t="s">
        <v>294</v>
      </c>
      <c r="H461" s="603" t="e">
        <f t="shared" ca="1" si="30"/>
        <v>#REF!</v>
      </c>
      <c r="I461" s="454" t="e">
        <f t="shared" ca="1" si="31"/>
        <v>#REF!</v>
      </c>
      <c r="J461" s="454" t="e">
        <f t="shared" ca="1" si="32"/>
        <v>#REF!</v>
      </c>
      <c r="K461" s="454" t="e">
        <f t="shared" ca="1" si="33"/>
        <v>#REF!</v>
      </c>
      <c r="L461" s="454" t="e">
        <f t="shared" ca="1" si="34"/>
        <v>#REF!</v>
      </c>
      <c r="M461" s="256"/>
      <c r="N461" s="458"/>
      <c r="O461" s="261"/>
    </row>
    <row r="462" spans="1:15" ht="13.95" customHeight="1" x14ac:dyDescent="0.25">
      <c r="A462" s="180"/>
      <c r="B462" s="156"/>
      <c r="C462" s="256"/>
      <c r="D462" s="344" t="s">
        <v>2574</v>
      </c>
      <c r="E462" s="604">
        <f>VLOOKUP($D462,Data!$C$2:$H$384,6,FALSE)</f>
        <v>0</v>
      </c>
      <c r="F462" s="256"/>
      <c r="G462" s="685" t="s">
        <v>2574</v>
      </c>
      <c r="H462" s="603" t="e">
        <f t="shared" ca="1" si="30"/>
        <v>#REF!</v>
      </c>
      <c r="I462" s="454" t="e">
        <f t="shared" ca="1" si="31"/>
        <v>#REF!</v>
      </c>
      <c r="J462" s="454" t="e">
        <f t="shared" ca="1" si="32"/>
        <v>#REF!</v>
      </c>
      <c r="K462" s="454" t="e">
        <f t="shared" ca="1" si="33"/>
        <v>#REF!</v>
      </c>
      <c r="L462" s="454" t="e">
        <f t="shared" ca="1" si="34"/>
        <v>#REF!</v>
      </c>
      <c r="M462" s="256"/>
      <c r="N462" s="458"/>
      <c r="O462" s="261"/>
    </row>
    <row r="463" spans="1:15" ht="13.95" customHeight="1" x14ac:dyDescent="0.25">
      <c r="A463" s="180"/>
      <c r="B463" s="156"/>
      <c r="C463" s="256"/>
      <c r="D463" s="344" t="s">
        <v>295</v>
      </c>
      <c r="E463" s="604">
        <f>VLOOKUP($D463,Data!$C$2:$H$384,6,FALSE)</f>
        <v>0</v>
      </c>
      <c r="F463" s="256"/>
      <c r="G463" s="685" t="s">
        <v>295</v>
      </c>
      <c r="H463" s="603" t="e">
        <f t="shared" ca="1" si="30"/>
        <v>#REF!</v>
      </c>
      <c r="I463" s="454" t="e">
        <f t="shared" ca="1" si="31"/>
        <v>#REF!</v>
      </c>
      <c r="J463" s="454" t="e">
        <f t="shared" ca="1" si="32"/>
        <v>#REF!</v>
      </c>
      <c r="K463" s="454" t="e">
        <f t="shared" ca="1" si="33"/>
        <v>#REF!</v>
      </c>
      <c r="L463" s="454" t="e">
        <f t="shared" ca="1" si="34"/>
        <v>#REF!</v>
      </c>
      <c r="M463" s="256"/>
      <c r="N463" s="458"/>
      <c r="O463" s="261"/>
    </row>
    <row r="464" spans="1:15" ht="13.95" customHeight="1" x14ac:dyDescent="0.25">
      <c r="A464" s="180"/>
      <c r="B464" s="156"/>
      <c r="C464" s="256"/>
      <c r="D464" s="344" t="s">
        <v>296</v>
      </c>
      <c r="E464" s="604">
        <f>VLOOKUP($D464,Data!$C$2:$H$384,6,FALSE)</f>
        <v>0</v>
      </c>
      <c r="F464" s="256"/>
      <c r="G464" s="685" t="s">
        <v>296</v>
      </c>
      <c r="H464" s="603" t="e">
        <f t="shared" ca="1" si="30"/>
        <v>#REF!</v>
      </c>
      <c r="I464" s="454" t="e">
        <f t="shared" ca="1" si="31"/>
        <v>#REF!</v>
      </c>
      <c r="J464" s="454" t="e">
        <f t="shared" ca="1" si="32"/>
        <v>#REF!</v>
      </c>
      <c r="K464" s="454" t="e">
        <f t="shared" ca="1" si="33"/>
        <v>#REF!</v>
      </c>
      <c r="L464" s="454" t="e">
        <f t="shared" ca="1" si="34"/>
        <v>#REF!</v>
      </c>
      <c r="M464" s="256"/>
      <c r="N464" s="458"/>
      <c r="O464" s="261"/>
    </row>
    <row r="465" spans="1:15" ht="13.95" customHeight="1" x14ac:dyDescent="0.25">
      <c r="A465" s="180"/>
      <c r="B465" s="156"/>
      <c r="C465" s="256"/>
      <c r="D465" s="344" t="s">
        <v>297</v>
      </c>
      <c r="E465" s="604">
        <f>VLOOKUP($D465,Data!$C$2:$H$384,6,FALSE)</f>
        <v>0</v>
      </c>
      <c r="F465" s="256"/>
      <c r="G465" s="685" t="s">
        <v>297</v>
      </c>
      <c r="H465" s="603" t="e">
        <f t="shared" ca="1" si="30"/>
        <v>#REF!</v>
      </c>
      <c r="I465" s="454" t="e">
        <f t="shared" ca="1" si="31"/>
        <v>#REF!</v>
      </c>
      <c r="J465" s="454" t="e">
        <f t="shared" ca="1" si="32"/>
        <v>#REF!</v>
      </c>
      <c r="K465" s="454" t="e">
        <f t="shared" ca="1" si="33"/>
        <v>#REF!</v>
      </c>
      <c r="L465" s="454" t="e">
        <f t="shared" ca="1" si="34"/>
        <v>#REF!</v>
      </c>
      <c r="M465" s="256"/>
      <c r="N465" s="458"/>
      <c r="O465" s="261"/>
    </row>
    <row r="466" spans="1:15" ht="13.95" customHeight="1" x14ac:dyDescent="0.25">
      <c r="A466" s="180"/>
      <c r="B466" s="156"/>
      <c r="C466" s="256"/>
      <c r="D466" s="344" t="s">
        <v>298</v>
      </c>
      <c r="E466" s="604">
        <f>VLOOKUP($D466,Data!$C$2:$H$384,6,FALSE)</f>
        <v>0</v>
      </c>
      <c r="F466" s="256"/>
      <c r="G466" s="685" t="s">
        <v>298</v>
      </c>
      <c r="H466" s="603" t="e">
        <f t="shared" ca="1" si="30"/>
        <v>#REF!</v>
      </c>
      <c r="I466" s="454" t="e">
        <f t="shared" ca="1" si="31"/>
        <v>#REF!</v>
      </c>
      <c r="J466" s="454" t="e">
        <f t="shared" ca="1" si="32"/>
        <v>#REF!</v>
      </c>
      <c r="K466" s="454" t="e">
        <f t="shared" ca="1" si="33"/>
        <v>#REF!</v>
      </c>
      <c r="L466" s="454" t="e">
        <f t="shared" ca="1" si="34"/>
        <v>#REF!</v>
      </c>
      <c r="M466" s="256"/>
      <c r="N466" s="458"/>
      <c r="O466" s="261"/>
    </row>
    <row r="467" spans="1:15" ht="13.95" customHeight="1" x14ac:dyDescent="0.25">
      <c r="A467" s="180"/>
      <c r="B467" s="156"/>
      <c r="C467" s="256"/>
      <c r="D467" s="344" t="s">
        <v>299</v>
      </c>
      <c r="E467" s="604">
        <f>VLOOKUP($D467,Data!$C$2:$H$384,6,FALSE)</f>
        <v>0</v>
      </c>
      <c r="F467" s="256"/>
      <c r="G467" s="685" t="s">
        <v>299</v>
      </c>
      <c r="H467" s="603" t="e">
        <f t="shared" ca="1" si="30"/>
        <v>#REF!</v>
      </c>
      <c r="I467" s="454" t="e">
        <f t="shared" ca="1" si="31"/>
        <v>#REF!</v>
      </c>
      <c r="J467" s="454" t="e">
        <f t="shared" ca="1" si="32"/>
        <v>#REF!</v>
      </c>
      <c r="K467" s="454" t="e">
        <f t="shared" ca="1" si="33"/>
        <v>#REF!</v>
      </c>
      <c r="L467" s="454" t="e">
        <f t="shared" ca="1" si="34"/>
        <v>#REF!</v>
      </c>
      <c r="M467" s="256"/>
      <c r="N467" s="458"/>
      <c r="O467" s="261"/>
    </row>
    <row r="468" spans="1:15" ht="13.95" customHeight="1" x14ac:dyDescent="0.25">
      <c r="A468" s="180"/>
      <c r="B468" s="156"/>
      <c r="C468" s="256"/>
      <c r="D468" s="344" t="s">
        <v>300</v>
      </c>
      <c r="E468" s="604">
        <f>VLOOKUP($D468,Data!$C$2:$H$384,6,FALSE)</f>
        <v>0</v>
      </c>
      <c r="F468" s="256"/>
      <c r="G468" s="685" t="s">
        <v>300</v>
      </c>
      <c r="H468" s="603" t="e">
        <f t="shared" ca="1" si="30"/>
        <v>#REF!</v>
      </c>
      <c r="I468" s="454" t="e">
        <f t="shared" ca="1" si="31"/>
        <v>#REF!</v>
      </c>
      <c r="J468" s="454" t="e">
        <f t="shared" ca="1" si="32"/>
        <v>#REF!</v>
      </c>
      <c r="K468" s="454" t="e">
        <f t="shared" ca="1" si="33"/>
        <v>#REF!</v>
      </c>
      <c r="L468" s="454" t="e">
        <f t="shared" ca="1" si="34"/>
        <v>#REF!</v>
      </c>
      <c r="M468" s="256"/>
      <c r="N468" s="458"/>
      <c r="O468" s="261"/>
    </row>
    <row r="469" spans="1:15" ht="13.95" customHeight="1" x14ac:dyDescent="0.25">
      <c r="A469" s="180"/>
      <c r="B469" s="156"/>
      <c r="C469" s="256"/>
      <c r="F469" s="256"/>
      <c r="G469" s="256"/>
      <c r="H469" s="256"/>
      <c r="I469" s="256"/>
      <c r="J469" s="256"/>
      <c r="K469" s="256"/>
      <c r="L469" s="256"/>
      <c r="M469" s="256"/>
      <c r="N469" s="458"/>
      <c r="O469" s="261"/>
    </row>
    <row r="470" spans="1:15" ht="13.95" customHeight="1" x14ac:dyDescent="0.25">
      <c r="A470" s="261"/>
      <c r="B470" s="459"/>
      <c r="C470" s="453"/>
      <c r="F470" s="453"/>
      <c r="G470" s="256"/>
      <c r="H470" s="238"/>
      <c r="I470" s="238"/>
      <c r="J470" s="238"/>
      <c r="K470" s="238"/>
      <c r="L470" s="256"/>
      <c r="M470" s="256"/>
      <c r="N470" s="458"/>
      <c r="O470" s="261"/>
    </row>
    <row r="471" spans="1:15" ht="13.95" customHeight="1" x14ac:dyDescent="0.25">
      <c r="A471" s="261"/>
      <c r="B471" s="908"/>
      <c r="C471" s="908"/>
      <c r="D471" s="908"/>
      <c r="E471" s="908"/>
      <c r="F471" s="908"/>
      <c r="G471" s="908"/>
      <c r="H471" s="261"/>
      <c r="I471" s="261"/>
      <c r="J471" s="261"/>
      <c r="K471" s="261"/>
      <c r="L471" s="908"/>
      <c r="M471" s="908"/>
      <c r="N471" s="908"/>
      <c r="O471" s="261"/>
    </row>
    <row r="472" spans="1:15" ht="13.95" customHeight="1" x14ac:dyDescent="0.25">
      <c r="A472" s="453"/>
      <c r="B472" s="905"/>
      <c r="C472" s="905"/>
      <c r="D472" s="453"/>
      <c r="E472" s="453"/>
      <c r="F472" s="905"/>
      <c r="G472" s="905"/>
      <c r="H472" s="905"/>
      <c r="I472" s="905"/>
      <c r="J472" s="905"/>
      <c r="K472" s="905"/>
      <c r="L472" s="905"/>
      <c r="M472" s="905"/>
      <c r="N472" s="905"/>
      <c r="O472" s="453"/>
    </row>
    <row r="473" spans="1:15" ht="13.95" customHeight="1" x14ac:dyDescent="0.25">
      <c r="A473" s="453"/>
      <c r="B473" s="905"/>
      <c r="C473" s="905"/>
      <c r="D473" s="905"/>
      <c r="E473" s="907"/>
      <c r="F473" s="905"/>
      <c r="G473" s="905"/>
      <c r="H473" s="905"/>
      <c r="I473" s="905"/>
      <c r="J473" s="905"/>
      <c r="K473" s="905"/>
      <c r="L473" s="905"/>
      <c r="M473" s="905"/>
      <c r="N473" s="905"/>
      <c r="O473" s="453"/>
    </row>
    <row r="474" spans="1:15" ht="13.95" customHeight="1" x14ac:dyDescent="0.25">
      <c r="A474" s="453"/>
      <c r="B474" s="905"/>
      <c r="C474" s="905"/>
      <c r="D474" s="905"/>
      <c r="E474" s="907"/>
      <c r="F474" s="905"/>
      <c r="G474" s="905"/>
      <c r="H474" s="905"/>
      <c r="I474" s="905"/>
      <c r="J474" s="905"/>
      <c r="K474" s="905"/>
      <c r="L474" s="905"/>
      <c r="M474" s="905"/>
      <c r="N474" s="905"/>
      <c r="O474" s="453"/>
    </row>
    <row r="475" spans="1:15" ht="13.95" customHeight="1" x14ac:dyDescent="0.25">
      <c r="A475" s="453"/>
      <c r="B475" s="905"/>
      <c r="C475" s="905"/>
      <c r="D475" s="905"/>
      <c r="E475" s="907"/>
      <c r="F475" s="905"/>
      <c r="G475" s="905"/>
      <c r="H475" s="905"/>
      <c r="I475" s="905"/>
      <c r="J475" s="905"/>
      <c r="K475" s="905"/>
      <c r="L475" s="905"/>
      <c r="M475" s="905"/>
      <c r="N475" s="905"/>
      <c r="O475" s="453"/>
    </row>
    <row r="476" spans="1:15" ht="13.95" customHeight="1" x14ac:dyDescent="0.25">
      <c r="A476" s="453"/>
      <c r="B476" s="905"/>
      <c r="C476" s="905"/>
      <c r="D476" s="905"/>
      <c r="E476" s="907"/>
      <c r="F476" s="905"/>
      <c r="G476" s="905"/>
      <c r="H476" s="905"/>
      <c r="I476" s="905"/>
      <c r="J476" s="905"/>
      <c r="K476" s="905"/>
      <c r="L476" s="905"/>
      <c r="M476" s="905"/>
      <c r="N476" s="905"/>
      <c r="O476" s="453"/>
    </row>
    <row r="477" spans="1:15" ht="13.95" customHeight="1" x14ac:dyDescent="0.25">
      <c r="A477" s="453"/>
      <c r="B477" s="905"/>
      <c r="C477" s="905"/>
      <c r="D477" s="905"/>
      <c r="E477" s="907"/>
      <c r="F477" s="905"/>
      <c r="G477" s="905"/>
      <c r="H477" s="905"/>
      <c r="I477" s="905"/>
      <c r="J477" s="905"/>
      <c r="K477" s="905"/>
      <c r="L477" s="905"/>
      <c r="M477" s="905"/>
      <c r="N477" s="905"/>
      <c r="O477" s="453"/>
    </row>
    <row r="478" spans="1:15" ht="13.95" customHeight="1" x14ac:dyDescent="0.25">
      <c r="A478" s="453"/>
      <c r="B478" s="453"/>
      <c r="C478" s="453"/>
      <c r="D478" s="905"/>
      <c r="E478" s="907"/>
      <c r="F478" s="453"/>
      <c r="G478" s="905"/>
      <c r="H478" s="905"/>
      <c r="I478" s="905"/>
      <c r="J478" s="905"/>
      <c r="K478" s="905"/>
      <c r="L478" s="905"/>
      <c r="M478" s="453"/>
      <c r="N478" s="453"/>
      <c r="O478" s="453"/>
    </row>
    <row r="479" spans="1:15" ht="13.95" customHeight="1" x14ac:dyDescent="0.25">
      <c r="A479" s="453"/>
      <c r="B479" s="905"/>
      <c r="C479" s="905"/>
      <c r="D479" s="905"/>
      <c r="E479" s="907"/>
      <c r="F479" s="905"/>
      <c r="G479" s="905"/>
      <c r="H479" s="905"/>
      <c r="I479" s="905"/>
      <c r="J479" s="905"/>
      <c r="K479" s="905"/>
      <c r="L479" s="905"/>
      <c r="M479" s="905"/>
      <c r="N479" s="905"/>
      <c r="O479" s="453"/>
    </row>
    <row r="480" spans="1:15" ht="13.95" customHeight="1" x14ac:dyDescent="0.25">
      <c r="A480" s="453"/>
      <c r="F480" s="906"/>
      <c r="G480" s="906"/>
      <c r="H480" s="906"/>
      <c r="I480" s="906"/>
      <c r="J480" s="906"/>
      <c r="K480" s="906"/>
      <c r="L480" s="906"/>
      <c r="M480" s="906"/>
      <c r="N480" s="906"/>
      <c r="O480" s="453"/>
    </row>
    <row r="481" spans="1:15" ht="13.95" customHeight="1" x14ac:dyDescent="0.25">
      <c r="A481" s="453"/>
      <c r="F481" s="906"/>
      <c r="G481" s="906"/>
      <c r="H481" s="906"/>
      <c r="I481" s="906"/>
      <c r="J481" s="906"/>
      <c r="K481" s="906"/>
      <c r="L481" s="906"/>
      <c r="M481" s="906"/>
      <c r="N481" s="906"/>
      <c r="O481" s="453"/>
    </row>
    <row r="482" spans="1:15" ht="13.95" customHeight="1" x14ac:dyDescent="0.25">
      <c r="A482" s="453"/>
      <c r="F482" s="906"/>
      <c r="G482" s="906"/>
      <c r="H482" s="906"/>
      <c r="I482" s="906"/>
      <c r="J482" s="906"/>
      <c r="K482" s="906"/>
      <c r="L482" s="906"/>
      <c r="M482" s="906"/>
      <c r="N482" s="906"/>
      <c r="O482" s="453"/>
    </row>
    <row r="483" spans="1:15" ht="13.95" customHeight="1" x14ac:dyDescent="0.25">
      <c r="A483" s="453"/>
      <c r="F483" s="906"/>
      <c r="G483" s="906"/>
      <c r="H483" s="906"/>
      <c r="I483" s="906"/>
      <c r="J483" s="906"/>
      <c r="K483" s="906"/>
      <c r="L483" s="906"/>
      <c r="M483" s="906"/>
      <c r="N483" s="906"/>
      <c r="O483" s="453"/>
    </row>
    <row r="484" spans="1:15" ht="13.95" customHeight="1" x14ac:dyDescent="0.25">
      <c r="A484" s="453"/>
      <c r="F484" s="906"/>
      <c r="G484" s="906"/>
      <c r="H484" s="906"/>
      <c r="I484" s="906"/>
      <c r="J484" s="906"/>
      <c r="K484" s="906"/>
      <c r="L484" s="906"/>
      <c r="M484" s="906"/>
      <c r="N484" s="906"/>
      <c r="O484" s="453"/>
    </row>
    <row r="485" spans="1:15" ht="13.95" customHeight="1" x14ac:dyDescent="0.25">
      <c r="A485" s="453"/>
      <c r="F485" s="906"/>
      <c r="G485" s="906"/>
      <c r="H485" s="906"/>
      <c r="I485" s="906"/>
      <c r="J485" s="906"/>
      <c r="K485" s="906"/>
      <c r="L485" s="906"/>
      <c r="M485" s="906"/>
      <c r="N485" s="906"/>
      <c r="O485" s="453"/>
    </row>
    <row r="486" spans="1:15" ht="13.95" customHeight="1" x14ac:dyDescent="0.25">
      <c r="A486" s="453"/>
      <c r="F486" s="906"/>
      <c r="G486" s="906"/>
      <c r="H486" s="906"/>
      <c r="I486" s="906"/>
      <c r="J486" s="906"/>
      <c r="K486" s="906"/>
      <c r="L486" s="906"/>
      <c r="M486" s="906"/>
      <c r="N486" s="906"/>
      <c r="O486" s="453"/>
    </row>
    <row r="487" spans="1:15" ht="13.95" customHeight="1" x14ac:dyDescent="0.25">
      <c r="A487" s="453"/>
      <c r="B487" s="453"/>
      <c r="C487" s="453"/>
      <c r="F487" s="453"/>
      <c r="G487" s="906"/>
      <c r="H487" s="906"/>
      <c r="I487" s="906"/>
      <c r="J487" s="906"/>
      <c r="K487" s="906"/>
      <c r="L487" s="906"/>
      <c r="M487" s="453"/>
      <c r="N487" s="453"/>
      <c r="O487" s="453"/>
    </row>
    <row r="488" spans="1:15" ht="13.95" customHeight="1" x14ac:dyDescent="0.25">
      <c r="A488" s="453"/>
      <c r="O488" s="453"/>
    </row>
    <row r="489" spans="1:15" ht="13.95" customHeight="1" x14ac:dyDescent="0.25">
      <c r="A489" s="453"/>
      <c r="O489" s="453"/>
    </row>
    <row r="490" spans="1:15" ht="13.95" customHeight="1" x14ac:dyDescent="0.25">
      <c r="A490" s="453"/>
      <c r="O490" s="453"/>
    </row>
    <row r="491" spans="1:15" ht="13.95" customHeight="1" x14ac:dyDescent="0.25">
      <c r="A491" s="453"/>
      <c r="O491" s="453"/>
    </row>
    <row r="492" spans="1:15" ht="13.95" customHeight="1" x14ac:dyDescent="0.25">
      <c r="A492" s="453"/>
      <c r="O492" s="453"/>
    </row>
  </sheetData>
  <sheetProtection sheet="1" formatCells="0" formatColumns="0" formatRows="0" autoFilter="0"/>
  <mergeCells count="2">
    <mergeCell ref="D7:E7"/>
    <mergeCell ref="R4:R16"/>
  </mergeCells>
  <pageMargins left="0.7" right="0.7" top="0.75" bottom="0.75" header="0.3" footer="0.3"/>
  <pageSetup paperSize="9" orientation="portrait" r:id="rId1"/>
  <drawing r:id="rId2"/>
  <tableParts count="2">
    <tablePart r:id="rId3"/>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tabColor rgb="FFFFC000"/>
  </sheetPr>
  <dimension ref="A1:I464"/>
  <sheetViews>
    <sheetView showGridLines="0" zoomScaleNormal="100" workbookViewId="0"/>
  </sheetViews>
  <sheetFormatPr defaultColWidth="9.1796875" defaultRowHeight="13.95" customHeight="1" x14ac:dyDescent="0.25"/>
  <cols>
    <col min="1" max="1" width="25.1796875" style="139" customWidth="1"/>
    <col min="2" max="2" width="18.453125" style="139" customWidth="1"/>
    <col min="5" max="5" width="80.6328125" customWidth="1"/>
    <col min="10" max="16384" width="9.1796875" style="245"/>
  </cols>
  <sheetData>
    <row r="1" spans="1:9" s="139" customFormat="1" ht="13.95" customHeight="1" x14ac:dyDescent="0.25">
      <c r="A1" s="256"/>
      <c r="B1" s="256"/>
      <c r="C1"/>
      <c r="D1"/>
      <c r="E1"/>
      <c r="F1"/>
      <c r="G1"/>
      <c r="H1"/>
      <c r="I1"/>
    </row>
    <row r="2" spans="1:9" s="305" customFormat="1" ht="25.8" customHeight="1" x14ac:dyDescent="0.25">
      <c r="A2" s="334" t="str">
        <f>IF(VLOOKUP("KM53",Languages!$A:$D,1,TRUE)="KM53",VLOOKUP("KM53",Languages!$A:$D,Summary!$C$7,TRUE),NA())</f>
        <v>Arviointitulosten vienti</v>
      </c>
      <c r="B2" s="303"/>
      <c r="C2"/>
      <c r="D2"/>
      <c r="E2"/>
      <c r="F2"/>
      <c r="G2"/>
      <c r="H2"/>
      <c r="I2"/>
    </row>
    <row r="3" spans="1:9" s="139" customFormat="1" ht="91.2" customHeight="1" x14ac:dyDescent="0.25">
      <c r="A3" s="1321" t="str">
        <f>IF(VLOOKUP("KM56",Languages!$A:$D,1,TRUE)="KM56",VLOOKUP("KM56",Languages!$A:$D,Summary!$C$7,TRUE),NA())</f>
        <v>Tätä taulukkoa voidaan käyttää arviointitulosten siirtämiseen tai lähettämiseen Kyberturvallisuuskeskukselle. Valitse välilehti alalaidasta hiiren oikealla painikkeella ja kopioi välilehti uudeksi tiedostoksi.  Tallenna uudessa dokumentissa tämä välilehti .CSV muodossa.</v>
      </c>
      <c r="B3" s="1321"/>
      <c r="C3"/>
      <c r="D3"/>
      <c r="E3"/>
      <c r="F3"/>
      <c r="G3"/>
      <c r="H3"/>
      <c r="I3"/>
    </row>
    <row r="4" spans="1:9" s="139" customFormat="1" ht="13.95" customHeight="1" x14ac:dyDescent="0.25">
      <c r="A4" s="256"/>
      <c r="B4" s="256"/>
      <c r="C4"/>
      <c r="D4"/>
      <c r="E4"/>
      <c r="F4"/>
      <c r="G4"/>
      <c r="H4"/>
      <c r="I4"/>
    </row>
    <row r="5" spans="1:9" ht="13.95" customHeight="1" thickBot="1" x14ac:dyDescent="0.3">
      <c r="A5" s="664" t="s">
        <v>29</v>
      </c>
      <c r="B5" s="1115" t="s">
        <v>587</v>
      </c>
    </row>
    <row r="6" spans="1:9" ht="13.95" customHeight="1" x14ac:dyDescent="0.25">
      <c r="A6" s="1141" t="s">
        <v>619</v>
      </c>
      <c r="B6" s="1142">
        <f>Summary!$H$4</f>
        <v>0</v>
      </c>
    </row>
    <row r="7" spans="1:9" ht="13.95" customHeight="1" x14ac:dyDescent="0.25">
      <c r="A7" s="1143" t="s">
        <v>616</v>
      </c>
      <c r="B7" s="1144">
        <f>Summary!$E11</f>
        <v>0</v>
      </c>
    </row>
    <row r="8" spans="1:9" ht="13.95" customHeight="1" x14ac:dyDescent="0.25">
      <c r="A8" s="1143" t="s">
        <v>2468</v>
      </c>
      <c r="B8" s="1144">
        <f>Summary!$I11</f>
        <v>0</v>
      </c>
    </row>
    <row r="9" spans="1:9" ht="13.95" customHeight="1" x14ac:dyDescent="0.25">
      <c r="A9" s="1143" t="s">
        <v>2524</v>
      </c>
      <c r="B9" s="1145">
        <f>Summary!I12</f>
        <v>0</v>
      </c>
    </row>
    <row r="10" spans="1:9" ht="13.95" customHeight="1" x14ac:dyDescent="0.25">
      <c r="A10" s="1143" t="s">
        <v>617</v>
      </c>
      <c r="B10" s="1144">
        <f>Summary!$E12</f>
        <v>0</v>
      </c>
    </row>
    <row r="11" spans="1:9" ht="13.95" customHeight="1" x14ac:dyDescent="0.25">
      <c r="A11" s="1143" t="s">
        <v>618</v>
      </c>
      <c r="B11" s="1144">
        <f>Summary!$E13</f>
        <v>0</v>
      </c>
    </row>
    <row r="12" spans="1:9" ht="13.95" customHeight="1" x14ac:dyDescent="0.25">
      <c r="A12" s="1143" t="s">
        <v>1853</v>
      </c>
      <c r="B12" s="1144" t="str">
        <f>Summary!$E3</f>
        <v>2.1 07.11.2024</v>
      </c>
    </row>
    <row r="13" spans="1:9" ht="13.95" customHeight="1" thickBot="1" x14ac:dyDescent="0.3">
      <c r="A13" s="1146" t="s">
        <v>1854</v>
      </c>
      <c r="B13" s="1147">
        <f>Summary!$E15</f>
        <v>45658</v>
      </c>
    </row>
    <row r="14" spans="1:9" ht="13.95" customHeight="1" x14ac:dyDescent="0.25">
      <c r="A14" s="1135" t="s">
        <v>3571</v>
      </c>
      <c r="B14" s="1136">
        <f>NISTmap2!$M$7</f>
        <v>0</v>
      </c>
    </row>
    <row r="15" spans="1:9" ht="13.95" customHeight="1" x14ac:dyDescent="0.25">
      <c r="A15" s="1137" t="s">
        <v>3572</v>
      </c>
      <c r="B15" s="1138">
        <f>NISTmap2!$N$7</f>
        <v>0</v>
      </c>
    </row>
    <row r="16" spans="1:9" ht="13.95" customHeight="1" x14ac:dyDescent="0.25">
      <c r="A16" s="1137" t="s">
        <v>3573</v>
      </c>
      <c r="B16" s="1138">
        <f>NISTmap2!$O$7</f>
        <v>0</v>
      </c>
    </row>
    <row r="17" spans="1:2" ht="13.95" customHeight="1" x14ac:dyDescent="0.25">
      <c r="A17" s="1137" t="s">
        <v>3574</v>
      </c>
      <c r="B17" s="1138">
        <f>NISTmap2!$P$7</f>
        <v>0</v>
      </c>
    </row>
    <row r="18" spans="1:2" ht="13.95" customHeight="1" x14ac:dyDescent="0.25">
      <c r="A18" s="1137" t="s">
        <v>3575</v>
      </c>
      <c r="B18" s="1138">
        <f>NISTmap2!$Q$7</f>
        <v>0</v>
      </c>
    </row>
    <row r="19" spans="1:2" ht="13.95" customHeight="1" thickBot="1" x14ac:dyDescent="0.3">
      <c r="A19" s="1139" t="s">
        <v>3576</v>
      </c>
      <c r="B19" s="1140">
        <f>NISTmap2!$R$7</f>
        <v>0</v>
      </c>
    </row>
    <row r="20" spans="1:2" ht="13.95" customHeight="1" x14ac:dyDescent="0.25">
      <c r="A20" s="1129" t="s">
        <v>1848</v>
      </c>
      <c r="B20" s="1130">
        <f>NISTmap!$J$7</f>
        <v>0</v>
      </c>
    </row>
    <row r="21" spans="1:2" ht="13.95" customHeight="1" x14ac:dyDescent="0.25">
      <c r="A21" s="1131" t="s">
        <v>1849</v>
      </c>
      <c r="B21" s="1132">
        <f>NISTmap!$K$7</f>
        <v>0</v>
      </c>
    </row>
    <row r="22" spans="1:2" ht="13.95" customHeight="1" x14ac:dyDescent="0.25">
      <c r="A22" s="1131" t="s">
        <v>1852</v>
      </c>
      <c r="B22" s="1132">
        <f>NISTmap!$L$7</f>
        <v>0</v>
      </c>
    </row>
    <row r="23" spans="1:2" ht="13.95" customHeight="1" x14ac:dyDescent="0.25">
      <c r="A23" s="1131" t="s">
        <v>1851</v>
      </c>
      <c r="B23" s="1132">
        <f>NISTmap!$M$7</f>
        <v>0</v>
      </c>
    </row>
    <row r="24" spans="1:2" ht="13.95" customHeight="1" thickBot="1" x14ac:dyDescent="0.3">
      <c r="A24" s="1133" t="s">
        <v>1850</v>
      </c>
      <c r="B24" s="1134">
        <f>NISTmap!$N$7</f>
        <v>0</v>
      </c>
    </row>
    <row r="25" spans="1:2" ht="13.95" customHeight="1" x14ac:dyDescent="0.25">
      <c r="A25" s="1122" t="s">
        <v>57</v>
      </c>
      <c r="B25" s="1123">
        <f>VLOOKUP($A25,Data!$K$2:$O$58,5,FALSE)</f>
        <v>0</v>
      </c>
    </row>
    <row r="26" spans="1:2" ht="13.95" customHeight="1" x14ac:dyDescent="0.25">
      <c r="A26" s="1124" t="s">
        <v>59</v>
      </c>
      <c r="B26" s="1125">
        <f>VLOOKUP($A26,Data!$K$2:$O$58,5,FALSE)</f>
        <v>0</v>
      </c>
    </row>
    <row r="27" spans="1:2" ht="13.95" customHeight="1" x14ac:dyDescent="0.25">
      <c r="A27" s="1124" t="s">
        <v>61</v>
      </c>
      <c r="B27" s="1125">
        <f>VLOOKUP($A27,Data!$K$2:$O$58,5,FALSE)</f>
        <v>0</v>
      </c>
    </row>
    <row r="28" spans="1:2" ht="13.95" customHeight="1" x14ac:dyDescent="0.25">
      <c r="A28" s="1124" t="s">
        <v>64</v>
      </c>
      <c r="B28" s="1125">
        <f>VLOOKUP($A28,Data!$K$2:$O$58,5,FALSE)</f>
        <v>0</v>
      </c>
    </row>
    <row r="29" spans="1:2" ht="13.95" customHeight="1" x14ac:dyDescent="0.25">
      <c r="A29" s="1124" t="s">
        <v>984</v>
      </c>
      <c r="B29" s="1125">
        <f>VLOOKUP($A29,Data!$K$2:$O$58,5,FALSE)</f>
        <v>1</v>
      </c>
    </row>
    <row r="30" spans="1:2" ht="13.95" customHeight="1" x14ac:dyDescent="0.25">
      <c r="A30" s="1124" t="s">
        <v>75</v>
      </c>
      <c r="B30" s="1125">
        <f>VLOOKUP($A30,Data!$K$2:$O$58,5,FALSE)</f>
        <v>0</v>
      </c>
    </row>
    <row r="31" spans="1:2" ht="13.95" customHeight="1" x14ac:dyDescent="0.25">
      <c r="A31" s="1124" t="s">
        <v>113</v>
      </c>
      <c r="B31" s="1125">
        <f>VLOOKUP($A31,Data!$K$2:$O$58,5,FALSE)</f>
        <v>0</v>
      </c>
    </row>
    <row r="32" spans="1:2" ht="13.95" customHeight="1" x14ac:dyDescent="0.25">
      <c r="A32" s="1124" t="s">
        <v>116</v>
      </c>
      <c r="B32" s="1125">
        <f>VLOOKUP($A32,Data!$K$2:$O$58,5,FALSE)</f>
        <v>0</v>
      </c>
    </row>
    <row r="33" spans="1:2" ht="13.95" customHeight="1" x14ac:dyDescent="0.25">
      <c r="A33" s="1124" t="s">
        <v>119</v>
      </c>
      <c r="B33" s="1125">
        <f>VLOOKUP($A33,Data!$K$2:$O$58,5,FALSE)</f>
        <v>0</v>
      </c>
    </row>
    <row r="34" spans="1:2" ht="13.95" customHeight="1" x14ac:dyDescent="0.25">
      <c r="A34" s="1124" t="s">
        <v>122</v>
      </c>
      <c r="B34" s="1125">
        <f>VLOOKUP($A34,Data!$K$2:$O$58,5,FALSE)</f>
        <v>1</v>
      </c>
    </row>
    <row r="35" spans="1:2" ht="13.95" customHeight="1" x14ac:dyDescent="0.25">
      <c r="A35" s="1124" t="s">
        <v>125</v>
      </c>
      <c r="B35" s="1125">
        <f>VLOOKUP($A35,Data!$K$2:$O$58,5,FALSE)</f>
        <v>0</v>
      </c>
    </row>
    <row r="36" spans="1:2" ht="13.95" customHeight="1" x14ac:dyDescent="0.25">
      <c r="A36" s="1124" t="s">
        <v>994</v>
      </c>
      <c r="B36" s="1125">
        <f>VLOOKUP($A36,Data!$K$2:$O$58,5,FALSE)</f>
        <v>1</v>
      </c>
    </row>
    <row r="37" spans="1:2" ht="13.95" customHeight="1" x14ac:dyDescent="0.25">
      <c r="A37" s="1124" t="s">
        <v>46</v>
      </c>
      <c r="B37" s="1125">
        <f>VLOOKUP($A37,Data!$K$2:$O$58,5,FALSE)</f>
        <v>0</v>
      </c>
    </row>
    <row r="38" spans="1:2" ht="13.95" customHeight="1" x14ac:dyDescent="0.25">
      <c r="A38" s="1124" t="s">
        <v>48</v>
      </c>
      <c r="B38" s="1125">
        <f>VLOOKUP($A38,Data!$K$2:$O$58,5,FALSE)</f>
        <v>0</v>
      </c>
    </row>
    <row r="39" spans="1:2" ht="13.95" customHeight="1" x14ac:dyDescent="0.25">
      <c r="A39" s="1124" t="s">
        <v>50</v>
      </c>
      <c r="B39" s="1125">
        <f>VLOOKUP($A39,Data!$K$2:$O$58,5,FALSE)</f>
        <v>0</v>
      </c>
    </row>
    <row r="40" spans="1:2" ht="13.95" customHeight="1" x14ac:dyDescent="0.25">
      <c r="A40" s="1124" t="s">
        <v>52</v>
      </c>
      <c r="B40" s="1125">
        <f>VLOOKUP($A40,Data!$K$2:$O$58,5,FALSE)</f>
        <v>0</v>
      </c>
    </row>
    <row r="41" spans="1:2" ht="13.95" customHeight="1" x14ac:dyDescent="0.25">
      <c r="A41" s="1124" t="s">
        <v>53</v>
      </c>
      <c r="B41" s="1125">
        <f>VLOOKUP($A41,Data!$K$2:$O$58,5,FALSE)</f>
        <v>0</v>
      </c>
    </row>
    <row r="42" spans="1:2" ht="13.95" customHeight="1" x14ac:dyDescent="0.25">
      <c r="A42" s="1124" t="s">
        <v>55</v>
      </c>
      <c r="B42" s="1125">
        <f>VLOOKUP($A42,Data!$K$2:$O$58,5,FALSE)</f>
        <v>1</v>
      </c>
    </row>
    <row r="43" spans="1:2" ht="13.95" customHeight="1" x14ac:dyDescent="0.25">
      <c r="A43" s="1124" t="s">
        <v>54</v>
      </c>
      <c r="B43" s="1125">
        <f>VLOOKUP($A43,Data!$K$2:$O$58,5,FALSE)</f>
        <v>0</v>
      </c>
    </row>
    <row r="44" spans="1:2" ht="13.95" customHeight="1" x14ac:dyDescent="0.25">
      <c r="A44" s="1124" t="s">
        <v>145</v>
      </c>
      <c r="B44" s="1125">
        <f>VLOOKUP($A44,Data!$K$2:$O$58,5,FALSE)</f>
        <v>0</v>
      </c>
    </row>
    <row r="45" spans="1:2" ht="13.95" customHeight="1" x14ac:dyDescent="0.25">
      <c r="A45" s="1124" t="s">
        <v>147</v>
      </c>
      <c r="B45" s="1125">
        <f>VLOOKUP($A45,Data!$K$2:$O$58,5,FALSE)</f>
        <v>0</v>
      </c>
    </row>
    <row r="46" spans="1:2" ht="13.95" customHeight="1" x14ac:dyDescent="0.25">
      <c r="A46" s="1124" t="s">
        <v>149</v>
      </c>
      <c r="B46" s="1125">
        <f>VLOOKUP($A46,Data!$K$2:$O$58,5,FALSE)</f>
        <v>0</v>
      </c>
    </row>
    <row r="47" spans="1:2" ht="13.95" customHeight="1" x14ac:dyDescent="0.25">
      <c r="A47" s="1124" t="s">
        <v>77</v>
      </c>
      <c r="B47" s="1125">
        <f>VLOOKUP($A47,Data!$K$2:$O$58,5,FALSE)</f>
        <v>0</v>
      </c>
    </row>
    <row r="48" spans="1:2" ht="13.95" customHeight="1" x14ac:dyDescent="0.25">
      <c r="A48" s="1124" t="s">
        <v>130</v>
      </c>
      <c r="B48" s="1125">
        <f>VLOOKUP($A48,Data!$K$2:$O$58,5,FALSE)</f>
        <v>0</v>
      </c>
    </row>
    <row r="49" spans="1:2" ht="13.95" customHeight="1" x14ac:dyDescent="0.25">
      <c r="A49" s="1124" t="s">
        <v>133</v>
      </c>
      <c r="B49" s="1125">
        <f>VLOOKUP($A49,Data!$K$2:$O$58,5,FALSE)</f>
        <v>0</v>
      </c>
    </row>
    <row r="50" spans="1:2" ht="13.95" customHeight="1" x14ac:dyDescent="0.25">
      <c r="A50" s="1124" t="s">
        <v>136</v>
      </c>
      <c r="B50" s="1125">
        <f>VLOOKUP($A50,Data!$K$2:$O$58,5,FALSE)</f>
        <v>1</v>
      </c>
    </row>
    <row r="51" spans="1:2" ht="13.95" customHeight="1" x14ac:dyDescent="0.25">
      <c r="A51" s="1124" t="s">
        <v>67</v>
      </c>
      <c r="B51" s="1125">
        <f>VLOOKUP($A51,Data!$K$2:$O$58,5,FALSE)</f>
        <v>0</v>
      </c>
    </row>
    <row r="52" spans="1:2" ht="13.95" customHeight="1" x14ac:dyDescent="0.25">
      <c r="A52" s="1124" t="s">
        <v>88</v>
      </c>
      <c r="B52" s="1125">
        <f>VLOOKUP($A52,Data!$K$2:$O$58,5,FALSE)</f>
        <v>0</v>
      </c>
    </row>
    <row r="53" spans="1:2" ht="13.95" customHeight="1" x14ac:dyDescent="0.25">
      <c r="A53" s="1124" t="s">
        <v>90</v>
      </c>
      <c r="B53" s="1125">
        <f>VLOOKUP($A53,Data!$K$2:$O$58,5,FALSE)</f>
        <v>0</v>
      </c>
    </row>
    <row r="54" spans="1:2" ht="13.95" customHeight="1" x14ac:dyDescent="0.25">
      <c r="A54" s="1124" t="s">
        <v>92</v>
      </c>
      <c r="B54" s="1125">
        <f>VLOOKUP($A54,Data!$K$2:$O$58,5,FALSE)</f>
        <v>0</v>
      </c>
    </row>
    <row r="55" spans="1:2" ht="13.95" customHeight="1" x14ac:dyDescent="0.25">
      <c r="A55" s="1124" t="s">
        <v>94</v>
      </c>
      <c r="B55" s="1125">
        <f>VLOOKUP($A55,Data!$K$2:$O$58,5,FALSE)</f>
        <v>0</v>
      </c>
    </row>
    <row r="56" spans="1:2" ht="13.95" customHeight="1" x14ac:dyDescent="0.25">
      <c r="A56" s="1124" t="s">
        <v>992</v>
      </c>
      <c r="B56" s="1125">
        <f>VLOOKUP($A56,Data!$K$2:$O$58,5,FALSE)</f>
        <v>1</v>
      </c>
    </row>
    <row r="57" spans="1:2" ht="13.95" customHeight="1" x14ac:dyDescent="0.25">
      <c r="A57" s="1124" t="s">
        <v>0</v>
      </c>
      <c r="B57" s="1125">
        <f>VLOOKUP($A57,Data!$K$2:$O$58,5,FALSE)</f>
        <v>0</v>
      </c>
    </row>
    <row r="58" spans="1:2" ht="13.95" customHeight="1" x14ac:dyDescent="0.25">
      <c r="A58" s="1124" t="s">
        <v>38</v>
      </c>
      <c r="B58" s="1125">
        <f>VLOOKUP($A58,Data!$K$2:$O$58,5,FALSE)</f>
        <v>0</v>
      </c>
    </row>
    <row r="59" spans="1:2" ht="13.95" customHeight="1" x14ac:dyDescent="0.25">
      <c r="A59" s="1124" t="s">
        <v>42</v>
      </c>
      <c r="B59" s="1125">
        <f>VLOOKUP($A59,Data!$K$2:$O$58,5,FALSE)</f>
        <v>0</v>
      </c>
    </row>
    <row r="60" spans="1:2" ht="13.95" customHeight="1" x14ac:dyDescent="0.25">
      <c r="A60" s="1124" t="s">
        <v>44</v>
      </c>
      <c r="B60" s="1125">
        <f>VLOOKUP($A60,Data!$K$2:$O$58,5,FALSE)</f>
        <v>0</v>
      </c>
    </row>
    <row r="61" spans="1:2" ht="13.95" customHeight="1" x14ac:dyDescent="0.25">
      <c r="A61" s="1124" t="s">
        <v>982</v>
      </c>
      <c r="B61" s="1125">
        <f>VLOOKUP($A61,Data!$K$2:$O$58,5,FALSE)</f>
        <v>0</v>
      </c>
    </row>
    <row r="62" spans="1:2" ht="13.95" customHeight="1" x14ac:dyDescent="0.25">
      <c r="A62" s="1124" t="s">
        <v>983</v>
      </c>
      <c r="B62" s="1125">
        <f>VLOOKUP($A62,Data!$K$2:$O$58,5,FALSE)</f>
        <v>1</v>
      </c>
    </row>
    <row r="63" spans="1:2" ht="13.95" customHeight="1" x14ac:dyDescent="0.25">
      <c r="A63" s="1124" t="s">
        <v>65</v>
      </c>
      <c r="B63" s="1125">
        <f>VLOOKUP($A63,Data!$K$2:$O$58,5,FALSE)</f>
        <v>0</v>
      </c>
    </row>
    <row r="64" spans="1:2" ht="13.95" customHeight="1" x14ac:dyDescent="0.25">
      <c r="A64" s="1124" t="s">
        <v>79</v>
      </c>
      <c r="B64" s="1125">
        <f>VLOOKUP($A64,Data!$K$2:$O$58,5,FALSE)</f>
        <v>0</v>
      </c>
    </row>
    <row r="65" spans="1:2" ht="13.95" customHeight="1" x14ac:dyDescent="0.25">
      <c r="A65" s="1124" t="s">
        <v>81</v>
      </c>
      <c r="B65" s="1125">
        <f>VLOOKUP($A65,Data!$K$2:$O$58,5,FALSE)</f>
        <v>0</v>
      </c>
    </row>
    <row r="66" spans="1:2" ht="13.95" customHeight="1" x14ac:dyDescent="0.25">
      <c r="A66" s="1124" t="s">
        <v>83</v>
      </c>
      <c r="B66" s="1125">
        <f>VLOOKUP($A66,Data!$K$2:$O$58,5,FALSE)</f>
        <v>1</v>
      </c>
    </row>
    <row r="67" spans="1:2" ht="13.95" customHeight="1" x14ac:dyDescent="0.25">
      <c r="A67" s="1124" t="s">
        <v>85</v>
      </c>
      <c r="B67" s="1125">
        <f>VLOOKUP($A67,Data!$K$2:$O$58,5,FALSE)</f>
        <v>1</v>
      </c>
    </row>
    <row r="68" spans="1:2" ht="13.95" customHeight="1" x14ac:dyDescent="0.25">
      <c r="A68" s="1124" t="s">
        <v>2538</v>
      </c>
      <c r="B68" s="1125">
        <f>VLOOKUP($A68,Data!$K$2:$O$58,5,FALSE)</f>
        <v>0</v>
      </c>
    </row>
    <row r="69" spans="1:2" ht="13.95" customHeight="1" x14ac:dyDescent="0.25">
      <c r="A69" s="1124" t="s">
        <v>2540</v>
      </c>
      <c r="B69" s="1125">
        <f>VLOOKUP($A69,Data!$K$2:$O$58,5,FALSE)</f>
        <v>0</v>
      </c>
    </row>
    <row r="70" spans="1:2" ht="13.95" customHeight="1" x14ac:dyDescent="0.25">
      <c r="A70" s="1124" t="s">
        <v>2548</v>
      </c>
      <c r="B70" s="1125">
        <f>VLOOKUP($A70,Data!$K$2:$O$58,5,FALSE)</f>
        <v>0</v>
      </c>
    </row>
    <row r="71" spans="1:2" ht="13.95" customHeight="1" x14ac:dyDescent="0.25">
      <c r="A71" s="1124" t="s">
        <v>2563</v>
      </c>
      <c r="B71" s="1125">
        <f>VLOOKUP($A71,Data!$K$2:$O$58,5,FALSE)</f>
        <v>1</v>
      </c>
    </row>
    <row r="72" spans="1:2" ht="13.95" customHeight="1" x14ac:dyDescent="0.25">
      <c r="A72" s="1124" t="s">
        <v>62</v>
      </c>
      <c r="B72" s="1125">
        <f>VLOOKUP($A72,Data!$K$2:$O$58,5,FALSE)</f>
        <v>0</v>
      </c>
    </row>
    <row r="73" spans="1:2" ht="13.95" customHeight="1" x14ac:dyDescent="0.25">
      <c r="A73" s="1124" t="s">
        <v>69</v>
      </c>
      <c r="B73" s="1125">
        <f>VLOOKUP($A73,Data!$K$2:$O$58,5,FALSE)</f>
        <v>0</v>
      </c>
    </row>
    <row r="74" spans="1:2" ht="13.95" customHeight="1" x14ac:dyDescent="0.25">
      <c r="A74" s="1124" t="s">
        <v>71</v>
      </c>
      <c r="B74" s="1125">
        <f>VLOOKUP($A74,Data!$K$2:$O$58,5,FALSE)</f>
        <v>0</v>
      </c>
    </row>
    <row r="75" spans="1:2" ht="13.95" customHeight="1" x14ac:dyDescent="0.25">
      <c r="A75" s="1124" t="s">
        <v>74</v>
      </c>
      <c r="B75" s="1125">
        <f>VLOOKUP($A75,Data!$K$2:$O$58,5,FALSE)</f>
        <v>1</v>
      </c>
    </row>
    <row r="76" spans="1:2" ht="13.95" customHeight="1" x14ac:dyDescent="0.25">
      <c r="A76" s="1124" t="s">
        <v>72</v>
      </c>
      <c r="B76" s="1125">
        <f>VLOOKUP($A76,Data!$K$2:$O$58,5,FALSE)</f>
        <v>0</v>
      </c>
    </row>
    <row r="77" spans="1:2" ht="13.95" customHeight="1" x14ac:dyDescent="0.25">
      <c r="A77" s="1124" t="s">
        <v>102</v>
      </c>
      <c r="B77" s="1125">
        <f>VLOOKUP($A77,Data!$K$2:$O$58,5,FALSE)</f>
        <v>0</v>
      </c>
    </row>
    <row r="78" spans="1:2" ht="13.95" customHeight="1" x14ac:dyDescent="0.25">
      <c r="A78" s="1126" t="s">
        <v>104</v>
      </c>
      <c r="B78" s="1125">
        <f>VLOOKUP($A78,Data!$K$2:$O$58,5,FALSE)</f>
        <v>0</v>
      </c>
    </row>
    <row r="79" spans="1:2" ht="13.95" customHeight="1" x14ac:dyDescent="0.25">
      <c r="A79" s="1126" t="s">
        <v>106</v>
      </c>
      <c r="B79" s="1125">
        <f>VLOOKUP($A79,Data!$K$2:$O$58,5,FALSE)</f>
        <v>0</v>
      </c>
    </row>
    <row r="80" spans="1:2" ht="13.95" customHeight="1" x14ac:dyDescent="0.25">
      <c r="A80" s="1126" t="s">
        <v>108</v>
      </c>
      <c r="B80" s="1125">
        <f>VLOOKUP($A80,Data!$K$2:$O$58,5,FALSE)</f>
        <v>0</v>
      </c>
    </row>
    <row r="81" spans="1:2" ht="13.95" customHeight="1" thickBot="1" x14ac:dyDescent="0.3">
      <c r="A81" s="1127" t="s">
        <v>110</v>
      </c>
      <c r="B81" s="1128">
        <f>VLOOKUP($A81,Data!$K$2:$O$58,5,FALSE)</f>
        <v>1</v>
      </c>
    </row>
    <row r="82" spans="1:2" ht="13.95" customHeight="1" x14ac:dyDescent="0.25">
      <c r="A82" s="1116" t="s">
        <v>148</v>
      </c>
      <c r="B82" s="1117">
        <f>VLOOKUP($A82,Data!$C$2:$H$384,6,FALSE)</f>
        <v>0</v>
      </c>
    </row>
    <row r="83" spans="1:2" ht="13.95" customHeight="1" x14ac:dyDescent="0.25">
      <c r="A83" s="1118" t="s">
        <v>150</v>
      </c>
      <c r="B83" s="1119">
        <f>VLOOKUP($A83,Data!$C$2:$H$384,6,FALSE)</f>
        <v>0</v>
      </c>
    </row>
    <row r="84" spans="1:2" ht="13.95" customHeight="1" x14ac:dyDescent="0.25">
      <c r="A84" s="1118" t="s">
        <v>151</v>
      </c>
      <c r="B84" s="1119">
        <f>VLOOKUP($A84,Data!$C$2:$H$384,6,FALSE)</f>
        <v>0</v>
      </c>
    </row>
    <row r="85" spans="1:2" ht="13.95" customHeight="1" x14ac:dyDescent="0.25">
      <c r="A85" s="1118" t="s">
        <v>152</v>
      </c>
      <c r="B85" s="1119">
        <f>VLOOKUP($A85,Data!$C$2:$H$384,6,FALSE)</f>
        <v>0</v>
      </c>
    </row>
    <row r="86" spans="1:2" ht="13.95" customHeight="1" x14ac:dyDescent="0.25">
      <c r="A86" s="1118" t="s">
        <v>153</v>
      </c>
      <c r="B86" s="1119">
        <f>VLOOKUP($A86,Data!$C$2:$H$384,6,FALSE)</f>
        <v>0</v>
      </c>
    </row>
    <row r="87" spans="1:2" ht="13.95" customHeight="1" x14ac:dyDescent="0.25">
      <c r="A87" s="1118" t="s">
        <v>154</v>
      </c>
      <c r="B87" s="1119">
        <f>VLOOKUP($A87,Data!$C$2:$H$384,6,FALSE)</f>
        <v>0</v>
      </c>
    </row>
    <row r="88" spans="1:2" ht="13.95" customHeight="1" x14ac:dyDescent="0.25">
      <c r="A88" s="1118" t="s">
        <v>155</v>
      </c>
      <c r="B88" s="1119">
        <f>VLOOKUP($A88,Data!$C$2:$H$384,6,FALSE)</f>
        <v>0</v>
      </c>
    </row>
    <row r="89" spans="1:2" ht="13.95" customHeight="1" x14ac:dyDescent="0.25">
      <c r="A89" s="1118" t="s">
        <v>2525</v>
      </c>
      <c r="B89" s="1119">
        <f>VLOOKUP($A89,Data!$C$2:$H$384,6,FALSE)</f>
        <v>0</v>
      </c>
    </row>
    <row r="90" spans="1:2" ht="13.95" customHeight="1" x14ac:dyDescent="0.25">
      <c r="A90" s="1118" t="s">
        <v>2526</v>
      </c>
      <c r="B90" s="1119">
        <f>VLOOKUP($A90,Data!$C$2:$H$384,6,FALSE)</f>
        <v>0</v>
      </c>
    </row>
    <row r="91" spans="1:2" ht="13.95" customHeight="1" x14ac:dyDescent="0.25">
      <c r="A91" s="1118" t="s">
        <v>2527</v>
      </c>
      <c r="B91" s="1119">
        <f>VLOOKUP($A91,Data!$C$2:$H$384,6,FALSE)</f>
        <v>0</v>
      </c>
    </row>
    <row r="92" spans="1:2" ht="13.95" customHeight="1" x14ac:dyDescent="0.25">
      <c r="A92" s="1118" t="s">
        <v>156</v>
      </c>
      <c r="B92" s="1119">
        <f>VLOOKUP($A92,Data!$C$2:$H$384,6,FALSE)</f>
        <v>0</v>
      </c>
    </row>
    <row r="93" spans="1:2" ht="13.95" customHeight="1" x14ac:dyDescent="0.25">
      <c r="A93" s="1118" t="s">
        <v>157</v>
      </c>
      <c r="B93" s="1119">
        <f>VLOOKUP($A93,Data!$C$2:$H$384,6,FALSE)</f>
        <v>0</v>
      </c>
    </row>
    <row r="94" spans="1:2" ht="13.95" customHeight="1" x14ac:dyDescent="0.25">
      <c r="A94" s="1118" t="s">
        <v>158</v>
      </c>
      <c r="B94" s="1119">
        <f>VLOOKUP($A94,Data!$C$2:$H$384,6,FALSE)</f>
        <v>0</v>
      </c>
    </row>
    <row r="95" spans="1:2" ht="13.95" customHeight="1" x14ac:dyDescent="0.25">
      <c r="A95" s="1118" t="s">
        <v>159</v>
      </c>
      <c r="B95" s="1119">
        <f>VLOOKUP($A95,Data!$C$2:$H$384,6,FALSE)</f>
        <v>0</v>
      </c>
    </row>
    <row r="96" spans="1:2" ht="13.95" customHeight="1" x14ac:dyDescent="0.25">
      <c r="A96" s="1118" t="s">
        <v>160</v>
      </c>
      <c r="B96" s="1119">
        <f>VLOOKUP($A96,Data!$C$2:$H$384,6,FALSE)</f>
        <v>0</v>
      </c>
    </row>
    <row r="97" spans="1:2" ht="13.95" customHeight="1" x14ac:dyDescent="0.25">
      <c r="A97" s="1118" t="s">
        <v>161</v>
      </c>
      <c r="B97" s="1119">
        <f>VLOOKUP($A97,Data!$C$2:$H$384,6,FALSE)</f>
        <v>0</v>
      </c>
    </row>
    <row r="98" spans="1:2" ht="13.95" customHeight="1" x14ac:dyDescent="0.25">
      <c r="A98" s="1118" t="s">
        <v>162</v>
      </c>
      <c r="B98" s="1119">
        <f>VLOOKUP($A98,Data!$C$2:$H$384,6,FALSE)</f>
        <v>0</v>
      </c>
    </row>
    <row r="99" spans="1:2" ht="13.95" customHeight="1" x14ac:dyDescent="0.25">
      <c r="A99" s="1118" t="s">
        <v>164</v>
      </c>
      <c r="B99" s="1119">
        <f>VLOOKUP($A99,Data!$C$2:$H$384,6,FALSE)</f>
        <v>0</v>
      </c>
    </row>
    <row r="100" spans="1:2" ht="13.95" customHeight="1" x14ac:dyDescent="0.25">
      <c r="A100" s="1118" t="s">
        <v>931</v>
      </c>
      <c r="B100" s="1119">
        <f>VLOOKUP($A100,Data!$C$2:$H$384,6,FALSE)</f>
        <v>0</v>
      </c>
    </row>
    <row r="101" spans="1:2" ht="13.95" customHeight="1" x14ac:dyDescent="0.25">
      <c r="A101" s="1118" t="s">
        <v>166</v>
      </c>
      <c r="B101" s="1119">
        <f>VLOOKUP($A101,Data!$C$2:$H$384,6,FALSE)</f>
        <v>0</v>
      </c>
    </row>
    <row r="102" spans="1:2" ht="13.95" customHeight="1" x14ac:dyDescent="0.25">
      <c r="A102" s="1118" t="s">
        <v>167</v>
      </c>
      <c r="B102" s="1119">
        <f>VLOOKUP($A102,Data!$C$2:$H$384,6,FALSE)</f>
        <v>0</v>
      </c>
    </row>
    <row r="103" spans="1:2" ht="13.95" customHeight="1" x14ac:dyDescent="0.25">
      <c r="A103" s="1118" t="s">
        <v>168</v>
      </c>
      <c r="B103" s="1119">
        <f>VLOOKUP($A103,Data!$C$2:$H$384,6,FALSE)</f>
        <v>0</v>
      </c>
    </row>
    <row r="104" spans="1:2" ht="13.95" customHeight="1" x14ac:dyDescent="0.25">
      <c r="A104" s="1118" t="s">
        <v>169</v>
      </c>
      <c r="B104" s="1119">
        <f>VLOOKUP($A104,Data!$C$2:$H$384,6,FALSE)</f>
        <v>0</v>
      </c>
    </row>
    <row r="105" spans="1:2" ht="13.95" customHeight="1" x14ac:dyDescent="0.25">
      <c r="A105" s="1118" t="s">
        <v>170</v>
      </c>
      <c r="B105" s="1119">
        <f>VLOOKUP($A105,Data!$C$2:$H$384,6,FALSE)</f>
        <v>0</v>
      </c>
    </row>
    <row r="106" spans="1:2" ht="13.95" customHeight="1" x14ac:dyDescent="0.25">
      <c r="A106" s="1118" t="s">
        <v>171</v>
      </c>
      <c r="B106" s="1119">
        <f>VLOOKUP($A106,Data!$C$2:$H$384,6,FALSE)</f>
        <v>0</v>
      </c>
    </row>
    <row r="107" spans="1:2" ht="13.95" customHeight="1" x14ac:dyDescent="0.25">
      <c r="A107" s="1118" t="s">
        <v>172</v>
      </c>
      <c r="B107" s="1119">
        <f>VLOOKUP($A107,Data!$C$2:$H$384,6,FALSE)</f>
        <v>0</v>
      </c>
    </row>
    <row r="108" spans="1:2" ht="13.95" customHeight="1" x14ac:dyDescent="0.25">
      <c r="A108" s="1118" t="s">
        <v>932</v>
      </c>
      <c r="B108" s="1119">
        <f>VLOOKUP($A108,Data!$C$2:$H$384,6,FALSE)</f>
        <v>0</v>
      </c>
    </row>
    <row r="109" spans="1:2" ht="13.95" customHeight="1" x14ac:dyDescent="0.25">
      <c r="A109" s="1118" t="s">
        <v>933</v>
      </c>
      <c r="B109" s="1119">
        <f>VLOOKUP($A109,Data!$C$2:$H$384,6,FALSE)</f>
        <v>0</v>
      </c>
    </row>
    <row r="110" spans="1:2" ht="13.95" customHeight="1" x14ac:dyDescent="0.25">
      <c r="A110" s="1118" t="s">
        <v>2528</v>
      </c>
      <c r="B110" s="1119">
        <f>VLOOKUP($A110,Data!$C$2:$H$384,6,FALSE)</f>
        <v>0</v>
      </c>
    </row>
    <row r="111" spans="1:2" ht="13.95" customHeight="1" x14ac:dyDescent="0.25">
      <c r="A111" s="1118" t="s">
        <v>934</v>
      </c>
      <c r="B111" s="1119">
        <f>VLOOKUP($A111,Data!$C$2:$H$384,6,FALSE)</f>
        <v>0</v>
      </c>
    </row>
    <row r="112" spans="1:2" ht="13.95" customHeight="1" x14ac:dyDescent="0.25">
      <c r="A112" s="1118" t="s">
        <v>935</v>
      </c>
      <c r="B112" s="1119">
        <f>VLOOKUP($A112,Data!$C$2:$H$384,6,FALSE)</f>
        <v>0</v>
      </c>
    </row>
    <row r="113" spans="1:2" ht="13.95" customHeight="1" x14ac:dyDescent="0.25">
      <c r="A113" s="1118" t="s">
        <v>936</v>
      </c>
      <c r="B113" s="1119">
        <f>VLOOKUP($A113,Data!$C$2:$H$384,6,FALSE)</f>
        <v>0</v>
      </c>
    </row>
    <row r="114" spans="1:2" ht="13.95" customHeight="1" x14ac:dyDescent="0.25">
      <c r="A114" s="1118" t="s">
        <v>937</v>
      </c>
      <c r="B114" s="1119">
        <f>VLOOKUP($A114,Data!$C$2:$H$384,6,FALSE)</f>
        <v>0</v>
      </c>
    </row>
    <row r="115" spans="1:2" ht="13.95" customHeight="1" x14ac:dyDescent="0.25">
      <c r="A115" s="1118" t="s">
        <v>938</v>
      </c>
      <c r="B115" s="1119">
        <f>VLOOKUP($A115,Data!$C$2:$H$384,6,FALSE)</f>
        <v>0</v>
      </c>
    </row>
    <row r="116" spans="1:2" ht="13.95" customHeight="1" x14ac:dyDescent="0.25">
      <c r="A116" s="1118" t="s">
        <v>939</v>
      </c>
      <c r="B116" s="1119">
        <f>VLOOKUP($A116,Data!$C$2:$H$384,6,FALSE)</f>
        <v>0</v>
      </c>
    </row>
    <row r="117" spans="1:2" ht="13.95" customHeight="1" x14ac:dyDescent="0.25">
      <c r="A117" s="1118" t="s">
        <v>301</v>
      </c>
      <c r="B117" s="1119">
        <f>VLOOKUP($A117,Data!$C$2:$H$384,6,FALSE)</f>
        <v>0</v>
      </c>
    </row>
    <row r="118" spans="1:2" ht="13.95" customHeight="1" x14ac:dyDescent="0.25">
      <c r="A118" s="1118" t="s">
        <v>302</v>
      </c>
      <c r="B118" s="1119">
        <f>VLOOKUP($A118,Data!$C$2:$H$384,6,FALSE)</f>
        <v>0</v>
      </c>
    </row>
    <row r="119" spans="1:2" ht="13.95" customHeight="1" x14ac:dyDescent="0.25">
      <c r="A119" s="1118" t="s">
        <v>303</v>
      </c>
      <c r="B119" s="1119">
        <f>VLOOKUP($A119,Data!$C$2:$H$384,6,FALSE)</f>
        <v>0</v>
      </c>
    </row>
    <row r="120" spans="1:2" ht="13.95" customHeight="1" x14ac:dyDescent="0.25">
      <c r="A120" s="1118" t="s">
        <v>304</v>
      </c>
      <c r="B120" s="1119">
        <f>VLOOKUP($A120,Data!$C$2:$H$384,6,FALSE)</f>
        <v>0</v>
      </c>
    </row>
    <row r="121" spans="1:2" ht="13.95" customHeight="1" x14ac:dyDescent="0.25">
      <c r="A121" s="1118" t="s">
        <v>305</v>
      </c>
      <c r="B121" s="1119">
        <f>VLOOKUP($A121,Data!$C$2:$H$384,6,FALSE)</f>
        <v>0</v>
      </c>
    </row>
    <row r="122" spans="1:2" ht="13.95" customHeight="1" x14ac:dyDescent="0.25">
      <c r="A122" s="1118" t="s">
        <v>306</v>
      </c>
      <c r="B122" s="1119">
        <f>VLOOKUP($A122,Data!$C$2:$H$384,6,FALSE)</f>
        <v>0</v>
      </c>
    </row>
    <row r="123" spans="1:2" ht="13.95" customHeight="1" x14ac:dyDescent="0.25">
      <c r="A123" s="1118" t="s">
        <v>307</v>
      </c>
      <c r="B123" s="1119">
        <f>VLOOKUP($A123,Data!$C$2:$H$384,6,FALSE)</f>
        <v>0</v>
      </c>
    </row>
    <row r="124" spans="1:2" ht="13.95" customHeight="1" x14ac:dyDescent="0.25">
      <c r="A124" s="1118" t="s">
        <v>308</v>
      </c>
      <c r="B124" s="1119">
        <f>VLOOKUP($A124,Data!$C$2:$H$384,6,FALSE)</f>
        <v>0</v>
      </c>
    </row>
    <row r="125" spans="1:2" ht="13.95" customHeight="1" x14ac:dyDescent="0.25">
      <c r="A125" s="1118" t="s">
        <v>309</v>
      </c>
      <c r="B125" s="1119">
        <f>VLOOKUP($A125,Data!$C$2:$H$384,6,FALSE)</f>
        <v>0</v>
      </c>
    </row>
    <row r="126" spans="1:2" ht="13.95" customHeight="1" x14ac:dyDescent="0.25">
      <c r="A126" s="1118" t="s">
        <v>959</v>
      </c>
      <c r="B126" s="1119">
        <f>VLOOKUP($A126,Data!$C$2:$H$384,6,FALSE)</f>
        <v>0</v>
      </c>
    </row>
    <row r="127" spans="1:2" ht="13.95" customHeight="1" x14ac:dyDescent="0.25">
      <c r="A127" s="1118" t="s">
        <v>2529</v>
      </c>
      <c r="B127" s="1119">
        <f>VLOOKUP($A127,Data!$C$2:$H$384,6,FALSE)</f>
        <v>0</v>
      </c>
    </row>
    <row r="128" spans="1:2" ht="13.95" customHeight="1" x14ac:dyDescent="0.25">
      <c r="A128" s="1118" t="s">
        <v>310</v>
      </c>
      <c r="B128" s="1119">
        <f>VLOOKUP($A128,Data!$C$2:$H$384,6,FALSE)</f>
        <v>0</v>
      </c>
    </row>
    <row r="129" spans="1:2" ht="13.95" customHeight="1" x14ac:dyDescent="0.25">
      <c r="A129" s="1118" t="s">
        <v>311</v>
      </c>
      <c r="B129" s="1119">
        <f>VLOOKUP($A129,Data!$C$2:$H$384,6,FALSE)</f>
        <v>0</v>
      </c>
    </row>
    <row r="130" spans="1:2" ht="13.95" customHeight="1" x14ac:dyDescent="0.25">
      <c r="A130" s="1118" t="s">
        <v>312</v>
      </c>
      <c r="B130" s="1119">
        <f>VLOOKUP($A130,Data!$C$2:$H$384,6,FALSE)</f>
        <v>0</v>
      </c>
    </row>
    <row r="131" spans="1:2" ht="13.95" customHeight="1" x14ac:dyDescent="0.25">
      <c r="A131" s="1118" t="s">
        <v>960</v>
      </c>
      <c r="B131" s="1119">
        <f>VLOOKUP($A131,Data!$C$2:$H$384,6,FALSE)</f>
        <v>0</v>
      </c>
    </row>
    <row r="132" spans="1:2" ht="13.95" customHeight="1" x14ac:dyDescent="0.25">
      <c r="A132" s="1118" t="s">
        <v>961</v>
      </c>
      <c r="B132" s="1119">
        <f>VLOOKUP($A132,Data!$C$2:$H$384,6,FALSE)</f>
        <v>0</v>
      </c>
    </row>
    <row r="133" spans="1:2" ht="13.95" customHeight="1" x14ac:dyDescent="0.25">
      <c r="A133" s="1118" t="s">
        <v>962</v>
      </c>
      <c r="B133" s="1119">
        <f>VLOOKUP($A133,Data!$C$2:$H$384,6,FALSE)</f>
        <v>0</v>
      </c>
    </row>
    <row r="134" spans="1:2" ht="13.95" customHeight="1" x14ac:dyDescent="0.25">
      <c r="A134" s="1118" t="s">
        <v>963</v>
      </c>
      <c r="B134" s="1119">
        <f>VLOOKUP($A134,Data!$C$2:$H$384,6,FALSE)</f>
        <v>0</v>
      </c>
    </row>
    <row r="135" spans="1:2" ht="13.95" customHeight="1" x14ac:dyDescent="0.25">
      <c r="A135" s="1118" t="s">
        <v>964</v>
      </c>
      <c r="B135" s="1119">
        <f>VLOOKUP($A135,Data!$C$2:$H$384,6,FALSE)</f>
        <v>0</v>
      </c>
    </row>
    <row r="136" spans="1:2" ht="13.95" customHeight="1" x14ac:dyDescent="0.25">
      <c r="A136" s="1118" t="s">
        <v>965</v>
      </c>
      <c r="B136" s="1119">
        <f>VLOOKUP($A136,Data!$C$2:$H$384,6,FALSE)</f>
        <v>0</v>
      </c>
    </row>
    <row r="137" spans="1:2" ht="13.95" customHeight="1" x14ac:dyDescent="0.25">
      <c r="A137" s="1118" t="s">
        <v>966</v>
      </c>
      <c r="B137" s="1119">
        <f>VLOOKUP($A137,Data!$C$2:$H$384,6,FALSE)</f>
        <v>0</v>
      </c>
    </row>
    <row r="138" spans="1:2" ht="13.95" customHeight="1" x14ac:dyDescent="0.25">
      <c r="A138" s="1118" t="s">
        <v>967</v>
      </c>
      <c r="B138" s="1119">
        <f>VLOOKUP($A138,Data!$C$2:$H$384,6,FALSE)</f>
        <v>0</v>
      </c>
    </row>
    <row r="139" spans="1:2" ht="13.95" customHeight="1" x14ac:dyDescent="0.25">
      <c r="A139" s="1118" t="s">
        <v>968</v>
      </c>
      <c r="B139" s="1119">
        <f>VLOOKUP($A139,Data!$C$2:$H$384,6,FALSE)</f>
        <v>0</v>
      </c>
    </row>
    <row r="140" spans="1:2" ht="13.95" customHeight="1" x14ac:dyDescent="0.25">
      <c r="A140" s="1118" t="s">
        <v>313</v>
      </c>
      <c r="B140" s="1119">
        <f>VLOOKUP($A140,Data!$C$2:$H$384,6,FALSE)</f>
        <v>0</v>
      </c>
    </row>
    <row r="141" spans="1:2" ht="13.95" customHeight="1" x14ac:dyDescent="0.25">
      <c r="A141" s="1118" t="s">
        <v>314</v>
      </c>
      <c r="B141" s="1119">
        <f>VLOOKUP($A141,Data!$C$2:$H$384,6,FALSE)</f>
        <v>0</v>
      </c>
    </row>
    <row r="142" spans="1:2" ht="13.95" customHeight="1" x14ac:dyDescent="0.25">
      <c r="A142" s="1118" t="s">
        <v>315</v>
      </c>
      <c r="B142" s="1119">
        <f>VLOOKUP($A142,Data!$C$2:$H$384,6,FALSE)</f>
        <v>0</v>
      </c>
    </row>
    <row r="143" spans="1:2" ht="13.95" customHeight="1" x14ac:dyDescent="0.25">
      <c r="A143" s="1118" t="s">
        <v>316</v>
      </c>
      <c r="B143" s="1119">
        <f>VLOOKUP($A143,Data!$C$2:$H$384,6,FALSE)</f>
        <v>0</v>
      </c>
    </row>
    <row r="144" spans="1:2" ht="13.95" customHeight="1" x14ac:dyDescent="0.25">
      <c r="A144" s="1118" t="s">
        <v>969</v>
      </c>
      <c r="B144" s="1119">
        <f>VLOOKUP($A144,Data!$C$2:$H$384,6,FALSE)</f>
        <v>0</v>
      </c>
    </row>
    <row r="145" spans="1:2" ht="13.95" customHeight="1" x14ac:dyDescent="0.25">
      <c r="A145" s="1118" t="s">
        <v>970</v>
      </c>
      <c r="B145" s="1119">
        <f>VLOOKUP($A145,Data!$C$2:$H$384,6,FALSE)</f>
        <v>0</v>
      </c>
    </row>
    <row r="146" spans="1:2" ht="13.95" customHeight="1" x14ac:dyDescent="0.25">
      <c r="A146" s="1118" t="s">
        <v>971</v>
      </c>
      <c r="B146" s="1119">
        <f>VLOOKUP($A146,Data!$C$2:$H$384,6,FALSE)</f>
        <v>0</v>
      </c>
    </row>
    <row r="147" spans="1:2" ht="13.95" customHeight="1" x14ac:dyDescent="0.25">
      <c r="A147" s="1118" t="s">
        <v>972</v>
      </c>
      <c r="B147" s="1119">
        <f>VLOOKUP($A147,Data!$C$2:$H$384,6,FALSE)</f>
        <v>0</v>
      </c>
    </row>
    <row r="148" spans="1:2" ht="13.95" customHeight="1" x14ac:dyDescent="0.25">
      <c r="A148" s="1118" t="s">
        <v>973</v>
      </c>
      <c r="B148" s="1119">
        <f>VLOOKUP($A148,Data!$C$2:$H$384,6,FALSE)</f>
        <v>0</v>
      </c>
    </row>
    <row r="149" spans="1:2" ht="13.95" customHeight="1" x14ac:dyDescent="0.25">
      <c r="A149" s="1118" t="s">
        <v>974</v>
      </c>
      <c r="B149" s="1119">
        <f>VLOOKUP($A149,Data!$C$2:$H$384,6,FALSE)</f>
        <v>0</v>
      </c>
    </row>
    <row r="150" spans="1:2" ht="13.95" customHeight="1" x14ac:dyDescent="0.25">
      <c r="A150" s="1118" t="s">
        <v>2530</v>
      </c>
      <c r="B150" s="1119">
        <f>VLOOKUP($A150,Data!$C$2:$H$384,6,FALSE)</f>
        <v>0</v>
      </c>
    </row>
    <row r="151" spans="1:2" ht="13.95" customHeight="1" x14ac:dyDescent="0.25">
      <c r="A151" s="1118" t="s">
        <v>2531</v>
      </c>
      <c r="B151" s="1119">
        <f>VLOOKUP($A151,Data!$C$2:$H$384,6,FALSE)</f>
        <v>0</v>
      </c>
    </row>
    <row r="152" spans="1:2" ht="13.95" customHeight="1" x14ac:dyDescent="0.25">
      <c r="A152" s="1118" t="s">
        <v>2532</v>
      </c>
      <c r="B152" s="1119">
        <f>VLOOKUP($A152,Data!$C$2:$H$384,6,FALSE)</f>
        <v>0</v>
      </c>
    </row>
    <row r="153" spans="1:2" ht="13.95" customHeight="1" x14ac:dyDescent="0.25">
      <c r="A153" s="1118" t="s">
        <v>317</v>
      </c>
      <c r="B153" s="1119">
        <f>VLOOKUP($A153,Data!$C$2:$H$384,6,FALSE)</f>
        <v>0</v>
      </c>
    </row>
    <row r="154" spans="1:2" ht="13.95" customHeight="1" x14ac:dyDescent="0.25">
      <c r="A154" s="1118" t="s">
        <v>318</v>
      </c>
      <c r="B154" s="1119">
        <f>VLOOKUP($A154,Data!$C$2:$H$384,6,FALSE)</f>
        <v>0</v>
      </c>
    </row>
    <row r="155" spans="1:2" ht="13.95" customHeight="1" x14ac:dyDescent="0.25">
      <c r="A155" s="1118" t="s">
        <v>319</v>
      </c>
      <c r="B155" s="1119">
        <f>VLOOKUP($A155,Data!$C$2:$H$384,6,FALSE)</f>
        <v>0</v>
      </c>
    </row>
    <row r="156" spans="1:2" ht="13.95" customHeight="1" x14ac:dyDescent="0.25">
      <c r="A156" s="1118" t="s">
        <v>320</v>
      </c>
      <c r="B156" s="1119">
        <f>VLOOKUP($A156,Data!$C$2:$H$384,6,FALSE)</f>
        <v>0</v>
      </c>
    </row>
    <row r="157" spans="1:2" ht="13.95" customHeight="1" x14ac:dyDescent="0.25">
      <c r="A157" s="1118" t="s">
        <v>321</v>
      </c>
      <c r="B157" s="1119">
        <f>VLOOKUP($A157,Data!$C$2:$H$384,6,FALSE)</f>
        <v>0</v>
      </c>
    </row>
    <row r="158" spans="1:2" ht="13.95" customHeight="1" x14ac:dyDescent="0.25">
      <c r="A158" s="1118" t="s">
        <v>322</v>
      </c>
      <c r="B158" s="1119">
        <f>VLOOKUP($A158,Data!$C$2:$H$384,6,FALSE)</f>
        <v>0</v>
      </c>
    </row>
    <row r="159" spans="1:2" ht="13.95" customHeight="1" x14ac:dyDescent="0.25">
      <c r="A159" s="1118" t="s">
        <v>323</v>
      </c>
      <c r="B159" s="1119">
        <f>VLOOKUP($A159,Data!$C$2:$H$384,6,FALSE)</f>
        <v>0</v>
      </c>
    </row>
    <row r="160" spans="1:2" ht="13.95" customHeight="1" x14ac:dyDescent="0.25">
      <c r="A160" s="1118" t="s">
        <v>324</v>
      </c>
      <c r="B160" s="1119">
        <f>VLOOKUP($A160,Data!$C$2:$H$384,6,FALSE)</f>
        <v>0</v>
      </c>
    </row>
    <row r="161" spans="1:2" ht="13.95" customHeight="1" x14ac:dyDescent="0.25">
      <c r="A161" s="1118" t="s">
        <v>327</v>
      </c>
      <c r="B161" s="1119">
        <f>VLOOKUP($A161,Data!$C$2:$H$384,6,FALSE)</f>
        <v>0</v>
      </c>
    </row>
    <row r="162" spans="1:2" ht="13.95" customHeight="1" x14ac:dyDescent="0.25">
      <c r="A162" s="1118" t="s">
        <v>328</v>
      </c>
      <c r="B162" s="1119">
        <f>VLOOKUP($A162,Data!$C$2:$H$384,6,FALSE)</f>
        <v>0</v>
      </c>
    </row>
    <row r="163" spans="1:2" ht="13.95" customHeight="1" x14ac:dyDescent="0.25">
      <c r="A163" s="1118" t="s">
        <v>329</v>
      </c>
      <c r="B163" s="1119">
        <f>VLOOKUP($A163,Data!$C$2:$H$384,6,FALSE)</f>
        <v>0</v>
      </c>
    </row>
    <row r="164" spans="1:2" ht="13.95" customHeight="1" x14ac:dyDescent="0.25">
      <c r="A164" s="1118" t="s">
        <v>330</v>
      </c>
      <c r="B164" s="1119">
        <f>VLOOKUP($A164,Data!$C$2:$H$384,6,FALSE)</f>
        <v>0</v>
      </c>
    </row>
    <row r="165" spans="1:2" ht="13.95" customHeight="1" x14ac:dyDescent="0.25">
      <c r="A165" s="1118" t="s">
        <v>331</v>
      </c>
      <c r="B165" s="1119">
        <f>VLOOKUP($A165,Data!$C$2:$H$384,6,FALSE)</f>
        <v>0</v>
      </c>
    </row>
    <row r="166" spans="1:2" ht="13.95" customHeight="1" x14ac:dyDescent="0.25">
      <c r="A166" s="1118" t="s">
        <v>332</v>
      </c>
      <c r="B166" s="1119">
        <f>VLOOKUP($A166,Data!$C$2:$H$384,6,FALSE)</f>
        <v>0</v>
      </c>
    </row>
    <row r="167" spans="1:2" ht="13.95" customHeight="1" x14ac:dyDescent="0.25">
      <c r="A167" s="1118" t="s">
        <v>333</v>
      </c>
      <c r="B167" s="1119">
        <f>VLOOKUP($A167,Data!$C$2:$H$384,6,FALSE)</f>
        <v>0</v>
      </c>
    </row>
    <row r="168" spans="1:2" ht="13.95" customHeight="1" x14ac:dyDescent="0.25">
      <c r="A168" s="1118" t="s">
        <v>975</v>
      </c>
      <c r="B168" s="1119">
        <f>VLOOKUP($A168,Data!$C$2:$H$384,6,FALSE)</f>
        <v>0</v>
      </c>
    </row>
    <row r="169" spans="1:2" ht="13.95" customHeight="1" x14ac:dyDescent="0.25">
      <c r="A169" s="1118" t="s">
        <v>976</v>
      </c>
      <c r="B169" s="1119">
        <f>VLOOKUP($A169,Data!$C$2:$H$384,6,FALSE)</f>
        <v>0</v>
      </c>
    </row>
    <row r="170" spans="1:2" ht="13.95" customHeight="1" x14ac:dyDescent="0.25">
      <c r="A170" s="1118" t="s">
        <v>977</v>
      </c>
      <c r="B170" s="1119">
        <f>VLOOKUP($A170,Data!$C$2:$H$384,6,FALSE)</f>
        <v>0</v>
      </c>
    </row>
    <row r="171" spans="1:2" ht="13.95" customHeight="1" x14ac:dyDescent="0.25">
      <c r="A171" s="1118" t="s">
        <v>978</v>
      </c>
      <c r="B171" s="1119">
        <f>VLOOKUP($A171,Data!$C$2:$H$384,6,FALSE)</f>
        <v>0</v>
      </c>
    </row>
    <row r="172" spans="1:2" ht="13.95" customHeight="1" x14ac:dyDescent="0.25">
      <c r="A172" s="1118" t="s">
        <v>979</v>
      </c>
      <c r="B172" s="1119">
        <f>VLOOKUP($A172,Data!$C$2:$H$384,6,FALSE)</f>
        <v>0</v>
      </c>
    </row>
    <row r="173" spans="1:2" ht="13.95" customHeight="1" x14ac:dyDescent="0.25">
      <c r="A173" s="1118" t="s">
        <v>980</v>
      </c>
      <c r="B173" s="1119">
        <f>VLOOKUP($A173,Data!$C$2:$H$384,6,FALSE)</f>
        <v>0</v>
      </c>
    </row>
    <row r="174" spans="1:2" ht="13.95" customHeight="1" x14ac:dyDescent="0.25">
      <c r="A174" s="1118" t="s">
        <v>981</v>
      </c>
      <c r="B174" s="1119">
        <f>VLOOKUP($A174,Data!$C$2:$H$384,6,FALSE)</f>
        <v>0</v>
      </c>
    </row>
    <row r="175" spans="1:2" ht="13.95" customHeight="1" x14ac:dyDescent="0.25">
      <c r="A175" s="1118" t="s">
        <v>84</v>
      </c>
      <c r="B175" s="1119">
        <f>VLOOKUP($A175,Data!$C$2:$H$384,6,FALSE)</f>
        <v>0</v>
      </c>
    </row>
    <row r="176" spans="1:2" ht="13.95" customHeight="1" x14ac:dyDescent="0.25">
      <c r="A176" s="1118" t="s">
        <v>86</v>
      </c>
      <c r="B176" s="1119">
        <f>VLOOKUP($A176,Data!$C$2:$H$384,6,FALSE)</f>
        <v>0</v>
      </c>
    </row>
    <row r="177" spans="1:2" ht="13.95" customHeight="1" x14ac:dyDescent="0.25">
      <c r="A177" s="1118" t="s">
        <v>87</v>
      </c>
      <c r="B177" s="1119">
        <f>VLOOKUP($A177,Data!$C$2:$H$384,6,FALSE)</f>
        <v>0</v>
      </c>
    </row>
    <row r="178" spans="1:2" ht="13.95" customHeight="1" x14ac:dyDescent="0.25">
      <c r="A178" s="1118" t="s">
        <v>89</v>
      </c>
      <c r="B178" s="1119">
        <f>VLOOKUP($A178,Data!$C$2:$H$384,6,FALSE)</f>
        <v>0</v>
      </c>
    </row>
    <row r="179" spans="1:2" ht="13.95" customHeight="1" x14ac:dyDescent="0.25">
      <c r="A179" s="1118" t="s">
        <v>91</v>
      </c>
      <c r="B179" s="1119">
        <f>VLOOKUP($A179,Data!$C$2:$H$384,6,FALSE)</f>
        <v>0</v>
      </c>
    </row>
    <row r="180" spans="1:2" ht="13.95" customHeight="1" x14ac:dyDescent="0.25">
      <c r="A180" s="1118" t="s">
        <v>93</v>
      </c>
      <c r="B180" s="1119">
        <f>VLOOKUP($A180,Data!$C$2:$H$384,6,FALSE)</f>
        <v>0</v>
      </c>
    </row>
    <row r="181" spans="1:2" ht="13.95" customHeight="1" x14ac:dyDescent="0.25">
      <c r="A181" s="1118" t="s">
        <v>906</v>
      </c>
      <c r="B181" s="1119">
        <f>VLOOKUP($A181,Data!$C$2:$H$384,6,FALSE)</f>
        <v>0</v>
      </c>
    </row>
    <row r="182" spans="1:2" ht="13.95" customHeight="1" x14ac:dyDescent="0.25">
      <c r="A182" s="1118" t="s">
        <v>907</v>
      </c>
      <c r="B182" s="1119">
        <f>VLOOKUP($A182,Data!$C$2:$H$384,6,FALSE)</f>
        <v>0</v>
      </c>
    </row>
    <row r="183" spans="1:2" ht="13.95" customHeight="1" x14ac:dyDescent="0.25">
      <c r="A183" s="1118" t="s">
        <v>95</v>
      </c>
      <c r="B183" s="1119">
        <f>VLOOKUP($A183,Data!$C$2:$H$384,6,FALSE)</f>
        <v>0</v>
      </c>
    </row>
    <row r="184" spans="1:2" ht="13.95" customHeight="1" x14ac:dyDescent="0.25">
      <c r="A184" s="1118" t="s">
        <v>96</v>
      </c>
      <c r="B184" s="1119">
        <f>VLOOKUP($A184,Data!$C$2:$H$384,6,FALSE)</f>
        <v>0</v>
      </c>
    </row>
    <row r="185" spans="1:2" ht="13.95" customHeight="1" x14ac:dyDescent="0.25">
      <c r="A185" s="1118" t="s">
        <v>97</v>
      </c>
      <c r="B185" s="1119">
        <f>VLOOKUP($A185,Data!$C$2:$H$384,6,FALSE)</f>
        <v>0</v>
      </c>
    </row>
    <row r="186" spans="1:2" ht="13.95" customHeight="1" x14ac:dyDescent="0.25">
      <c r="A186" s="1118" t="s">
        <v>98</v>
      </c>
      <c r="B186" s="1119">
        <f>VLOOKUP($A186,Data!$C$2:$H$384,6,FALSE)</f>
        <v>0</v>
      </c>
    </row>
    <row r="187" spans="1:2" ht="13.95" customHeight="1" x14ac:dyDescent="0.25">
      <c r="A187" s="1118" t="s">
        <v>99</v>
      </c>
      <c r="B187" s="1119">
        <f>VLOOKUP($A187,Data!$C$2:$H$384,6,FALSE)</f>
        <v>0</v>
      </c>
    </row>
    <row r="188" spans="1:2" ht="13.95" customHeight="1" x14ac:dyDescent="0.25">
      <c r="A188" s="1118" t="s">
        <v>100</v>
      </c>
      <c r="B188" s="1119">
        <f>VLOOKUP($A188,Data!$C$2:$H$384,6,FALSE)</f>
        <v>0</v>
      </c>
    </row>
    <row r="189" spans="1:2" ht="13.95" customHeight="1" x14ac:dyDescent="0.25">
      <c r="A189" s="1118" t="s">
        <v>909</v>
      </c>
      <c r="B189" s="1119">
        <f>VLOOKUP($A189,Data!$C$2:$H$384,6,FALSE)</f>
        <v>0</v>
      </c>
    </row>
    <row r="190" spans="1:2" ht="13.95" customHeight="1" x14ac:dyDescent="0.25">
      <c r="A190" s="1118" t="s">
        <v>910</v>
      </c>
      <c r="B190" s="1119">
        <f>VLOOKUP($A190,Data!$C$2:$H$384,6,FALSE)</f>
        <v>0</v>
      </c>
    </row>
    <row r="191" spans="1:2" ht="13.95" customHeight="1" x14ac:dyDescent="0.25">
      <c r="A191" s="1118" t="s">
        <v>103</v>
      </c>
      <c r="B191" s="1119">
        <f>VLOOKUP($A191,Data!$C$2:$H$384,6,FALSE)</f>
        <v>0</v>
      </c>
    </row>
    <row r="192" spans="1:2" ht="13.95" customHeight="1" x14ac:dyDescent="0.25">
      <c r="A192" s="1118" t="s">
        <v>105</v>
      </c>
      <c r="B192" s="1119">
        <f>VLOOKUP($A192,Data!$C$2:$H$384,6,FALSE)</f>
        <v>0</v>
      </c>
    </row>
    <row r="193" spans="1:2" ht="13.95" customHeight="1" x14ac:dyDescent="0.25">
      <c r="A193" s="1118" t="s">
        <v>107</v>
      </c>
      <c r="B193" s="1119">
        <f>VLOOKUP($A193,Data!$C$2:$H$384,6,FALSE)</f>
        <v>0</v>
      </c>
    </row>
    <row r="194" spans="1:2" ht="13.95" customHeight="1" x14ac:dyDescent="0.25">
      <c r="A194" s="1118" t="s">
        <v>109</v>
      </c>
      <c r="B194" s="1119">
        <f>VLOOKUP($A194,Data!$C$2:$H$384,6,FALSE)</f>
        <v>0</v>
      </c>
    </row>
    <row r="195" spans="1:2" ht="13.95" customHeight="1" x14ac:dyDescent="0.25">
      <c r="A195" s="1118" t="s">
        <v>111</v>
      </c>
      <c r="B195" s="1119">
        <f>VLOOKUP($A195,Data!$C$2:$H$384,6,FALSE)</f>
        <v>0</v>
      </c>
    </row>
    <row r="196" spans="1:2" ht="13.95" customHeight="1" x14ac:dyDescent="0.25">
      <c r="A196" s="1118" t="s">
        <v>114</v>
      </c>
      <c r="B196" s="1119">
        <f>VLOOKUP($A196,Data!$C$2:$H$384,6,FALSE)</f>
        <v>0</v>
      </c>
    </row>
    <row r="197" spans="1:2" ht="13.95" customHeight="1" x14ac:dyDescent="0.25">
      <c r="A197" s="1118" t="s">
        <v>117</v>
      </c>
      <c r="B197" s="1119">
        <f>VLOOKUP($A197,Data!$C$2:$H$384,6,FALSE)</f>
        <v>0</v>
      </c>
    </row>
    <row r="198" spans="1:2" ht="13.95" customHeight="1" x14ac:dyDescent="0.25">
      <c r="A198" s="1118" t="s">
        <v>120</v>
      </c>
      <c r="B198" s="1119">
        <f>VLOOKUP($A198,Data!$C$2:$H$384,6,FALSE)</f>
        <v>0</v>
      </c>
    </row>
    <row r="199" spans="1:2" ht="13.95" customHeight="1" x14ac:dyDescent="0.25">
      <c r="A199" s="1118" t="s">
        <v>123</v>
      </c>
      <c r="B199" s="1119">
        <f>VLOOKUP($A199,Data!$C$2:$H$384,6,FALSE)</f>
        <v>0</v>
      </c>
    </row>
    <row r="200" spans="1:2" ht="13.95" customHeight="1" x14ac:dyDescent="0.25">
      <c r="A200" s="1118" t="s">
        <v>126</v>
      </c>
      <c r="B200" s="1119">
        <f>VLOOKUP($A200,Data!$C$2:$H$384,6,FALSE)</f>
        <v>0</v>
      </c>
    </row>
    <row r="201" spans="1:2" ht="13.95" customHeight="1" x14ac:dyDescent="0.25">
      <c r="A201" s="1118" t="s">
        <v>128</v>
      </c>
      <c r="B201" s="1119">
        <f>VLOOKUP($A201,Data!$C$2:$H$384,6,FALSE)</f>
        <v>0</v>
      </c>
    </row>
    <row r="202" spans="1:2" ht="13.95" customHeight="1" x14ac:dyDescent="0.25">
      <c r="A202" s="1118" t="s">
        <v>2533</v>
      </c>
      <c r="B202" s="1119">
        <f>VLOOKUP($A202,Data!$C$2:$H$384,6,FALSE)</f>
        <v>0</v>
      </c>
    </row>
    <row r="203" spans="1:2" ht="13.95" customHeight="1" x14ac:dyDescent="0.25">
      <c r="A203" s="1118" t="s">
        <v>2534</v>
      </c>
      <c r="B203" s="1119">
        <f>VLOOKUP($A203,Data!$C$2:$H$384,6,FALSE)</f>
        <v>0</v>
      </c>
    </row>
    <row r="204" spans="1:2" ht="13.95" customHeight="1" x14ac:dyDescent="0.25">
      <c r="A204" s="1118" t="s">
        <v>2535</v>
      </c>
      <c r="B204" s="1119">
        <f>VLOOKUP($A204,Data!$C$2:$H$384,6,FALSE)</f>
        <v>0</v>
      </c>
    </row>
    <row r="205" spans="1:2" ht="13.95" customHeight="1" x14ac:dyDescent="0.25">
      <c r="A205" s="1118" t="s">
        <v>131</v>
      </c>
      <c r="B205" s="1119">
        <f>VLOOKUP($A205,Data!$C$2:$H$384,6,FALSE)</f>
        <v>0</v>
      </c>
    </row>
    <row r="206" spans="1:2" ht="13.95" customHeight="1" x14ac:dyDescent="0.25">
      <c r="A206" s="1118" t="s">
        <v>134</v>
      </c>
      <c r="B206" s="1119">
        <f>VLOOKUP($A206,Data!$C$2:$H$384,6,FALSE)</f>
        <v>0</v>
      </c>
    </row>
    <row r="207" spans="1:2" ht="13.95" customHeight="1" x14ac:dyDescent="0.25">
      <c r="A207" s="1118" t="s">
        <v>137</v>
      </c>
      <c r="B207" s="1119">
        <f>VLOOKUP($A207,Data!$C$2:$H$384,6,FALSE)</f>
        <v>0</v>
      </c>
    </row>
    <row r="208" spans="1:2" ht="13.95" customHeight="1" x14ac:dyDescent="0.25">
      <c r="A208" s="1118" t="s">
        <v>139</v>
      </c>
      <c r="B208" s="1119">
        <f>VLOOKUP($A208,Data!$C$2:$H$384,6,FALSE)</f>
        <v>0</v>
      </c>
    </row>
    <row r="209" spans="1:2" ht="13.95" customHeight="1" x14ac:dyDescent="0.25">
      <c r="A209" s="1118" t="s">
        <v>141</v>
      </c>
      <c r="B209" s="1119">
        <f>VLOOKUP($A209,Data!$C$2:$H$384,6,FALSE)</f>
        <v>0</v>
      </c>
    </row>
    <row r="210" spans="1:2" ht="13.95" customHeight="1" x14ac:dyDescent="0.25">
      <c r="A210" s="1118" t="s">
        <v>143</v>
      </c>
      <c r="B210" s="1119">
        <f>VLOOKUP($A210,Data!$C$2:$H$384,6,FALSE)</f>
        <v>0</v>
      </c>
    </row>
    <row r="211" spans="1:2" ht="13.95" customHeight="1" x14ac:dyDescent="0.25">
      <c r="A211" s="1118" t="s">
        <v>360</v>
      </c>
      <c r="B211" s="1119">
        <f>VLOOKUP($A211,Data!$C$2:$H$384,6,FALSE)</f>
        <v>0</v>
      </c>
    </row>
    <row r="212" spans="1:2" ht="13.95" customHeight="1" x14ac:dyDescent="0.25">
      <c r="A212" s="1118" t="s">
        <v>361</v>
      </c>
      <c r="B212" s="1119">
        <f>VLOOKUP($A212,Data!$C$2:$H$384,6,FALSE)</f>
        <v>0</v>
      </c>
    </row>
    <row r="213" spans="1:2" ht="13.95" customHeight="1" x14ac:dyDescent="0.25">
      <c r="A213" s="1118" t="s">
        <v>362</v>
      </c>
      <c r="B213" s="1119">
        <f>VLOOKUP($A213,Data!$C$2:$H$384,6,FALSE)</f>
        <v>0</v>
      </c>
    </row>
    <row r="214" spans="1:2" ht="13.95" customHeight="1" x14ac:dyDescent="0.25">
      <c r="A214" s="1118" t="s">
        <v>363</v>
      </c>
      <c r="B214" s="1119">
        <f>VLOOKUP($A214,Data!$C$2:$H$384,6,FALSE)</f>
        <v>0</v>
      </c>
    </row>
    <row r="215" spans="1:2" ht="13.95" customHeight="1" x14ac:dyDescent="0.25">
      <c r="A215" s="1118" t="s">
        <v>364</v>
      </c>
      <c r="B215" s="1119">
        <f>VLOOKUP($A215,Data!$C$2:$H$384,6,FALSE)</f>
        <v>0</v>
      </c>
    </row>
    <row r="216" spans="1:2" ht="13.95" customHeight="1" x14ac:dyDescent="0.25">
      <c r="A216" s="1118" t="s">
        <v>365</v>
      </c>
      <c r="B216" s="1119">
        <f>VLOOKUP($A216,Data!$C$2:$H$384,6,FALSE)</f>
        <v>0</v>
      </c>
    </row>
    <row r="217" spans="1:2" ht="13.95" customHeight="1" x14ac:dyDescent="0.25">
      <c r="A217" s="1118" t="s">
        <v>366</v>
      </c>
      <c r="B217" s="1119">
        <f>VLOOKUP($A217,Data!$C$2:$H$384,6,FALSE)</f>
        <v>0</v>
      </c>
    </row>
    <row r="218" spans="1:2" ht="13.95" customHeight="1" x14ac:dyDescent="0.25">
      <c r="A218" s="1118" t="s">
        <v>367</v>
      </c>
      <c r="B218" s="1119">
        <f>VLOOKUP($A218,Data!$C$2:$H$384,6,FALSE)</f>
        <v>0</v>
      </c>
    </row>
    <row r="219" spans="1:2" ht="13.95" customHeight="1" x14ac:dyDescent="0.25">
      <c r="A219" s="1118" t="s">
        <v>368</v>
      </c>
      <c r="B219" s="1119">
        <f>VLOOKUP($A219,Data!$C$2:$H$384,6,FALSE)</f>
        <v>0</v>
      </c>
    </row>
    <row r="220" spans="1:2" ht="13.95" customHeight="1" x14ac:dyDescent="0.25">
      <c r="A220" s="1118" t="s">
        <v>369</v>
      </c>
      <c r="B220" s="1119">
        <f>VLOOKUP($A220,Data!$C$2:$H$384,6,FALSE)</f>
        <v>0</v>
      </c>
    </row>
    <row r="221" spans="1:2" ht="13.95" customHeight="1" x14ac:dyDescent="0.25">
      <c r="A221" s="1118" t="s">
        <v>370</v>
      </c>
      <c r="B221" s="1119">
        <f>VLOOKUP($A221,Data!$C$2:$H$384,6,FALSE)</f>
        <v>0</v>
      </c>
    </row>
    <row r="222" spans="1:2" ht="13.95" customHeight="1" x14ac:dyDescent="0.25">
      <c r="A222" s="1118" t="s">
        <v>371</v>
      </c>
      <c r="B222" s="1119">
        <f>VLOOKUP($A222,Data!$C$2:$H$384,6,FALSE)</f>
        <v>0</v>
      </c>
    </row>
    <row r="223" spans="1:2" ht="13.95" customHeight="1" x14ac:dyDescent="0.25">
      <c r="A223" s="1118" t="s">
        <v>372</v>
      </c>
      <c r="B223" s="1119">
        <f>VLOOKUP($A223,Data!$C$2:$H$384,6,FALSE)</f>
        <v>0</v>
      </c>
    </row>
    <row r="224" spans="1:2" ht="13.95" customHeight="1" x14ac:dyDescent="0.25">
      <c r="A224" s="1118" t="s">
        <v>373</v>
      </c>
      <c r="B224" s="1119">
        <f>VLOOKUP($A224,Data!$C$2:$H$384,6,FALSE)</f>
        <v>0</v>
      </c>
    </row>
    <row r="225" spans="1:2" ht="13.95" customHeight="1" x14ac:dyDescent="0.25">
      <c r="A225" s="1118" t="s">
        <v>374</v>
      </c>
      <c r="B225" s="1119">
        <f>VLOOKUP($A225,Data!$C$2:$H$384,6,FALSE)</f>
        <v>0</v>
      </c>
    </row>
    <row r="226" spans="1:2" ht="13.95" customHeight="1" x14ac:dyDescent="0.25">
      <c r="A226" s="1118" t="s">
        <v>375</v>
      </c>
      <c r="B226" s="1119">
        <f>VLOOKUP($A226,Data!$C$2:$H$384,6,FALSE)</f>
        <v>0</v>
      </c>
    </row>
    <row r="227" spans="1:2" ht="13.95" customHeight="1" x14ac:dyDescent="0.25">
      <c r="A227" s="1118" t="s">
        <v>376</v>
      </c>
      <c r="B227" s="1119">
        <f>VLOOKUP($A227,Data!$C$2:$H$384,6,FALSE)</f>
        <v>0</v>
      </c>
    </row>
    <row r="228" spans="1:2" ht="13.95" customHeight="1" x14ac:dyDescent="0.25">
      <c r="A228" s="1118" t="s">
        <v>377</v>
      </c>
      <c r="B228" s="1119">
        <f>VLOOKUP($A228,Data!$C$2:$H$384,6,FALSE)</f>
        <v>0</v>
      </c>
    </row>
    <row r="229" spans="1:2" ht="13.95" customHeight="1" x14ac:dyDescent="0.25">
      <c r="A229" s="1118" t="s">
        <v>378</v>
      </c>
      <c r="B229" s="1119">
        <f>VLOOKUP($A229,Data!$C$2:$H$384,6,FALSE)</f>
        <v>0</v>
      </c>
    </row>
    <row r="230" spans="1:2" ht="13.95" customHeight="1" x14ac:dyDescent="0.25">
      <c r="A230" s="1118" t="s">
        <v>379</v>
      </c>
      <c r="B230" s="1119">
        <f>VLOOKUP($A230,Data!$C$2:$H$384,6,FALSE)</f>
        <v>0</v>
      </c>
    </row>
    <row r="231" spans="1:2" ht="13.95" customHeight="1" x14ac:dyDescent="0.25">
      <c r="A231" s="1118" t="s">
        <v>380</v>
      </c>
      <c r="B231" s="1119">
        <f>VLOOKUP($A231,Data!$C$2:$H$384,6,FALSE)</f>
        <v>0</v>
      </c>
    </row>
    <row r="232" spans="1:2" ht="13.95" customHeight="1" x14ac:dyDescent="0.25">
      <c r="A232" s="1118" t="s">
        <v>381</v>
      </c>
      <c r="B232" s="1119">
        <f>VLOOKUP($A232,Data!$C$2:$H$384,6,FALSE)</f>
        <v>0</v>
      </c>
    </row>
    <row r="233" spans="1:2" ht="13.95" customHeight="1" x14ac:dyDescent="0.25">
      <c r="A233" s="1118" t="s">
        <v>382</v>
      </c>
      <c r="B233" s="1119">
        <f>VLOOKUP($A233,Data!$C$2:$H$384,6,FALSE)</f>
        <v>0</v>
      </c>
    </row>
    <row r="234" spans="1:2" ht="13.95" customHeight="1" x14ac:dyDescent="0.25">
      <c r="A234" s="1118" t="s">
        <v>383</v>
      </c>
      <c r="B234" s="1119">
        <f>VLOOKUP($A234,Data!$C$2:$H$384,6,FALSE)</f>
        <v>0</v>
      </c>
    </row>
    <row r="235" spans="1:2" ht="13.95" customHeight="1" x14ac:dyDescent="0.25">
      <c r="A235" s="1118" t="s">
        <v>384</v>
      </c>
      <c r="B235" s="1119">
        <f>VLOOKUP($A235,Data!$C$2:$H$384,6,FALSE)</f>
        <v>0</v>
      </c>
    </row>
    <row r="236" spans="1:2" ht="13.95" customHeight="1" x14ac:dyDescent="0.25">
      <c r="A236" s="1118" t="s">
        <v>385</v>
      </c>
      <c r="B236" s="1119">
        <f>VLOOKUP($A236,Data!$C$2:$H$384,6,FALSE)</f>
        <v>0</v>
      </c>
    </row>
    <row r="237" spans="1:2" ht="13.95" customHeight="1" x14ac:dyDescent="0.25">
      <c r="A237" s="1118" t="s">
        <v>386</v>
      </c>
      <c r="B237" s="1119">
        <f>VLOOKUP($A237,Data!$C$2:$H$384,6,FALSE)</f>
        <v>0</v>
      </c>
    </row>
    <row r="238" spans="1:2" ht="13.95" customHeight="1" x14ac:dyDescent="0.25">
      <c r="A238" s="1118" t="s">
        <v>334</v>
      </c>
      <c r="B238" s="1119">
        <f>VLOOKUP($A238,Data!$C$2:$H$384,6,FALSE)</f>
        <v>0</v>
      </c>
    </row>
    <row r="239" spans="1:2" ht="13.95" customHeight="1" x14ac:dyDescent="0.25">
      <c r="A239" s="1118" t="s">
        <v>335</v>
      </c>
      <c r="B239" s="1119">
        <f>VLOOKUP($A239,Data!$C$2:$H$384,6,FALSE)</f>
        <v>0</v>
      </c>
    </row>
    <row r="240" spans="1:2" ht="13.95" customHeight="1" x14ac:dyDescent="0.25">
      <c r="A240" s="1118" t="s">
        <v>336</v>
      </c>
      <c r="B240" s="1119">
        <f>VLOOKUP($A240,Data!$C$2:$H$384,6,FALSE)</f>
        <v>0</v>
      </c>
    </row>
    <row r="241" spans="1:2" ht="13.95" customHeight="1" x14ac:dyDescent="0.25">
      <c r="A241" s="1118" t="s">
        <v>337</v>
      </c>
      <c r="B241" s="1119">
        <f>VLOOKUP($A241,Data!$C$2:$H$384,6,FALSE)</f>
        <v>0</v>
      </c>
    </row>
    <row r="242" spans="1:2" ht="13.95" customHeight="1" x14ac:dyDescent="0.25">
      <c r="A242" s="1118" t="s">
        <v>338</v>
      </c>
      <c r="B242" s="1119">
        <f>VLOOKUP($A242,Data!$C$2:$H$384,6,FALSE)</f>
        <v>0</v>
      </c>
    </row>
    <row r="243" spans="1:2" ht="13.95" customHeight="1" x14ac:dyDescent="0.25">
      <c r="A243" s="1118" t="s">
        <v>339</v>
      </c>
      <c r="B243" s="1119">
        <f>VLOOKUP($A243,Data!$C$2:$H$384,6,FALSE)</f>
        <v>0</v>
      </c>
    </row>
    <row r="244" spans="1:2" ht="13.95" customHeight="1" x14ac:dyDescent="0.25">
      <c r="A244" s="1118" t="s">
        <v>340</v>
      </c>
      <c r="B244" s="1119">
        <f>VLOOKUP($A244,Data!$C$2:$H$384,6,FALSE)</f>
        <v>0</v>
      </c>
    </row>
    <row r="245" spans="1:2" ht="13.95" customHeight="1" x14ac:dyDescent="0.25">
      <c r="A245" s="1118" t="s">
        <v>341</v>
      </c>
      <c r="B245" s="1119">
        <f>VLOOKUP($A245,Data!$C$2:$H$384,6,FALSE)</f>
        <v>0</v>
      </c>
    </row>
    <row r="246" spans="1:2" ht="13.95" customHeight="1" x14ac:dyDescent="0.25">
      <c r="A246" s="1118" t="s">
        <v>342</v>
      </c>
      <c r="B246" s="1119">
        <f>VLOOKUP($A246,Data!$C$2:$H$384,6,FALSE)</f>
        <v>0</v>
      </c>
    </row>
    <row r="247" spans="1:2" ht="13.95" customHeight="1" x14ac:dyDescent="0.25">
      <c r="A247" s="1118" t="s">
        <v>343</v>
      </c>
      <c r="B247" s="1119">
        <f>VLOOKUP($A247,Data!$C$2:$H$384,6,FALSE)</f>
        <v>0</v>
      </c>
    </row>
    <row r="248" spans="1:2" ht="13.95" customHeight="1" x14ac:dyDescent="0.25">
      <c r="A248" s="1118" t="s">
        <v>344</v>
      </c>
      <c r="B248" s="1119">
        <f>VLOOKUP($A248,Data!$C$2:$H$384,6,FALSE)</f>
        <v>0</v>
      </c>
    </row>
    <row r="249" spans="1:2" ht="13.95" customHeight="1" x14ac:dyDescent="0.25">
      <c r="A249" s="1118" t="s">
        <v>345</v>
      </c>
      <c r="B249" s="1119">
        <f>VLOOKUP($A249,Data!$C$2:$H$384,6,FALSE)</f>
        <v>0</v>
      </c>
    </row>
    <row r="250" spans="1:2" ht="13.95" customHeight="1" x14ac:dyDescent="0.25">
      <c r="A250" s="1118" t="s">
        <v>346</v>
      </c>
      <c r="B250" s="1119">
        <f>VLOOKUP($A250,Data!$C$2:$H$384,6,FALSE)</f>
        <v>0</v>
      </c>
    </row>
    <row r="251" spans="1:2" ht="13.95" customHeight="1" x14ac:dyDescent="0.25">
      <c r="A251" s="1118" t="s">
        <v>347</v>
      </c>
      <c r="B251" s="1119">
        <f>VLOOKUP($A251,Data!$C$2:$H$384,6,FALSE)</f>
        <v>0</v>
      </c>
    </row>
    <row r="252" spans="1:2" ht="13.95" customHeight="1" x14ac:dyDescent="0.25">
      <c r="A252" s="1118" t="s">
        <v>348</v>
      </c>
      <c r="B252" s="1119">
        <f>VLOOKUP($A252,Data!$C$2:$H$384,6,FALSE)</f>
        <v>0</v>
      </c>
    </row>
    <row r="253" spans="1:2" ht="13.95" customHeight="1" x14ac:dyDescent="0.25">
      <c r="A253" s="1118" t="s">
        <v>349</v>
      </c>
      <c r="B253" s="1119">
        <f>VLOOKUP($A253,Data!$C$2:$H$384,6,FALSE)</f>
        <v>0</v>
      </c>
    </row>
    <row r="254" spans="1:2" ht="13.95" customHeight="1" x14ac:dyDescent="0.25">
      <c r="A254" s="1118" t="s">
        <v>350</v>
      </c>
      <c r="B254" s="1119">
        <f>VLOOKUP($A254,Data!$C$2:$H$384,6,FALSE)</f>
        <v>0</v>
      </c>
    </row>
    <row r="255" spans="1:2" ht="13.95" customHeight="1" x14ac:dyDescent="0.25">
      <c r="A255" s="1118" t="s">
        <v>351</v>
      </c>
      <c r="B255" s="1119">
        <f>VLOOKUP($A255,Data!$C$2:$H$384,6,FALSE)</f>
        <v>0</v>
      </c>
    </row>
    <row r="256" spans="1:2" ht="13.95" customHeight="1" x14ac:dyDescent="0.25">
      <c r="A256" s="1118" t="s">
        <v>353</v>
      </c>
      <c r="B256" s="1119">
        <f>VLOOKUP($A256,Data!$C$2:$H$384,6,FALSE)</f>
        <v>0</v>
      </c>
    </row>
    <row r="257" spans="1:2" ht="13.95" customHeight="1" x14ac:dyDescent="0.25">
      <c r="A257" s="1118" t="s">
        <v>354</v>
      </c>
      <c r="B257" s="1119">
        <f>VLOOKUP($A257,Data!$C$2:$H$384,6,FALSE)</f>
        <v>0</v>
      </c>
    </row>
    <row r="258" spans="1:2" ht="13.95" customHeight="1" x14ac:dyDescent="0.25">
      <c r="A258" s="1118" t="s">
        <v>355</v>
      </c>
      <c r="B258" s="1119">
        <f>VLOOKUP($A258,Data!$C$2:$H$384,6,FALSE)</f>
        <v>0</v>
      </c>
    </row>
    <row r="259" spans="1:2" ht="13.95" customHeight="1" x14ac:dyDescent="0.25">
      <c r="A259" s="1118" t="s">
        <v>356</v>
      </c>
      <c r="B259" s="1119">
        <f>VLOOKUP($A259,Data!$C$2:$H$384,6,FALSE)</f>
        <v>0</v>
      </c>
    </row>
    <row r="260" spans="1:2" ht="13.95" customHeight="1" x14ac:dyDescent="0.25">
      <c r="A260" s="1118" t="s">
        <v>357</v>
      </c>
      <c r="B260" s="1119">
        <f>VLOOKUP($A260,Data!$C$2:$H$384,6,FALSE)</f>
        <v>0</v>
      </c>
    </row>
    <row r="261" spans="1:2" ht="13.95" customHeight="1" x14ac:dyDescent="0.25">
      <c r="A261" s="1118" t="s">
        <v>358</v>
      </c>
      <c r="B261" s="1119">
        <f>VLOOKUP($A261,Data!$C$2:$H$384,6,FALSE)</f>
        <v>0</v>
      </c>
    </row>
    <row r="262" spans="1:2" ht="13.95" customHeight="1" x14ac:dyDescent="0.25">
      <c r="A262" s="1118" t="s">
        <v>238</v>
      </c>
      <c r="B262" s="1119">
        <f>VLOOKUP($A262,Data!$C$2:$H$384,6,FALSE)</f>
        <v>0</v>
      </c>
    </row>
    <row r="263" spans="1:2" ht="13.95" customHeight="1" x14ac:dyDescent="0.25">
      <c r="A263" s="1118" t="s">
        <v>239</v>
      </c>
      <c r="B263" s="1119">
        <f>VLOOKUP($A263,Data!$C$2:$H$384,6,FALSE)</f>
        <v>0</v>
      </c>
    </row>
    <row r="264" spans="1:2" ht="13.95" customHeight="1" x14ac:dyDescent="0.25">
      <c r="A264" s="1118" t="s">
        <v>240</v>
      </c>
      <c r="B264" s="1119">
        <f>VLOOKUP($A264,Data!$C$2:$H$384,6,FALSE)</f>
        <v>0</v>
      </c>
    </row>
    <row r="265" spans="1:2" ht="13.95" customHeight="1" x14ac:dyDescent="0.25">
      <c r="A265" s="1118" t="s">
        <v>241</v>
      </c>
      <c r="B265" s="1119">
        <f>VLOOKUP($A265,Data!$C$2:$H$384,6,FALSE)</f>
        <v>0</v>
      </c>
    </row>
    <row r="266" spans="1:2" ht="13.95" customHeight="1" x14ac:dyDescent="0.25">
      <c r="A266" s="1118" t="s">
        <v>242</v>
      </c>
      <c r="B266" s="1119">
        <f>VLOOKUP($A266,Data!$C$2:$H$384,6,FALSE)</f>
        <v>0</v>
      </c>
    </row>
    <row r="267" spans="1:2" ht="13.95" customHeight="1" x14ac:dyDescent="0.25">
      <c r="A267" s="1118" t="s">
        <v>243</v>
      </c>
      <c r="B267" s="1119">
        <f>VLOOKUP($A267,Data!$C$2:$H$384,6,FALSE)</f>
        <v>0</v>
      </c>
    </row>
    <row r="268" spans="1:2" ht="13.95" customHeight="1" x14ac:dyDescent="0.25">
      <c r="A268" s="1118" t="s">
        <v>244</v>
      </c>
      <c r="B268" s="1119">
        <f>VLOOKUP($A268,Data!$C$2:$H$384,6,FALSE)</f>
        <v>0</v>
      </c>
    </row>
    <row r="269" spans="1:2" ht="13.95" customHeight="1" x14ac:dyDescent="0.25">
      <c r="A269" s="1118" t="s">
        <v>245</v>
      </c>
      <c r="B269" s="1119">
        <f>VLOOKUP($A269,Data!$C$2:$H$384,6,FALSE)</f>
        <v>0</v>
      </c>
    </row>
    <row r="270" spans="1:2" ht="13.95" customHeight="1" x14ac:dyDescent="0.25">
      <c r="A270" s="1118" t="s">
        <v>246</v>
      </c>
      <c r="B270" s="1119">
        <f>VLOOKUP($A270,Data!$C$2:$H$384,6,FALSE)</f>
        <v>0</v>
      </c>
    </row>
    <row r="271" spans="1:2" ht="13.95" customHeight="1" x14ac:dyDescent="0.25">
      <c r="A271" s="1118" t="s">
        <v>247</v>
      </c>
      <c r="B271" s="1119">
        <f>VLOOKUP($A271,Data!$C$2:$H$384,6,FALSE)</f>
        <v>0</v>
      </c>
    </row>
    <row r="272" spans="1:2" ht="13.95" customHeight="1" x14ac:dyDescent="0.25">
      <c r="A272" s="1118" t="s">
        <v>248</v>
      </c>
      <c r="B272" s="1119">
        <f>VLOOKUP($A272,Data!$C$2:$H$384,6,FALSE)</f>
        <v>0</v>
      </c>
    </row>
    <row r="273" spans="1:2" ht="13.95" customHeight="1" x14ac:dyDescent="0.25">
      <c r="A273" s="1118" t="s">
        <v>249</v>
      </c>
      <c r="B273" s="1119">
        <f>VLOOKUP($A273,Data!$C$2:$H$384,6,FALSE)</f>
        <v>0</v>
      </c>
    </row>
    <row r="274" spans="1:2" ht="13.95" customHeight="1" x14ac:dyDescent="0.25">
      <c r="A274" s="1118" t="s">
        <v>250</v>
      </c>
      <c r="B274" s="1119">
        <f>VLOOKUP($A274,Data!$C$2:$H$384,6,FALSE)</f>
        <v>0</v>
      </c>
    </row>
    <row r="275" spans="1:2" ht="13.95" customHeight="1" x14ac:dyDescent="0.25">
      <c r="A275" s="1118" t="s">
        <v>251</v>
      </c>
      <c r="B275" s="1119">
        <f>VLOOKUP($A275,Data!$C$2:$H$384,6,FALSE)</f>
        <v>0</v>
      </c>
    </row>
    <row r="276" spans="1:2" ht="13.95" customHeight="1" x14ac:dyDescent="0.25">
      <c r="A276" s="1118" t="s">
        <v>252</v>
      </c>
      <c r="B276" s="1119">
        <f>VLOOKUP($A276,Data!$C$2:$H$384,6,FALSE)</f>
        <v>0</v>
      </c>
    </row>
    <row r="277" spans="1:2" ht="13.95" customHeight="1" x14ac:dyDescent="0.25">
      <c r="A277" s="1118" t="s">
        <v>253</v>
      </c>
      <c r="B277" s="1119">
        <f>VLOOKUP($A277,Data!$C$2:$H$384,6,FALSE)</f>
        <v>0</v>
      </c>
    </row>
    <row r="278" spans="1:2" ht="13.95" customHeight="1" x14ac:dyDescent="0.25">
      <c r="A278" s="1118" t="s">
        <v>254</v>
      </c>
      <c r="B278" s="1119">
        <f>VLOOKUP($A278,Data!$C$2:$H$384,6,FALSE)</f>
        <v>0</v>
      </c>
    </row>
    <row r="279" spans="1:2" ht="13.95" customHeight="1" x14ac:dyDescent="0.25">
      <c r="A279" s="1118" t="s">
        <v>255</v>
      </c>
      <c r="B279" s="1119">
        <f>VLOOKUP($A279,Data!$C$2:$H$384,6,FALSE)</f>
        <v>0</v>
      </c>
    </row>
    <row r="280" spans="1:2" ht="13.95" customHeight="1" x14ac:dyDescent="0.25">
      <c r="A280" s="1118" t="s">
        <v>256</v>
      </c>
      <c r="B280" s="1119">
        <f>VLOOKUP($A280,Data!$C$2:$H$384,6,FALSE)</f>
        <v>0</v>
      </c>
    </row>
    <row r="281" spans="1:2" ht="13.95" customHeight="1" x14ac:dyDescent="0.25">
      <c r="A281" s="1118" t="s">
        <v>257</v>
      </c>
      <c r="B281" s="1119">
        <f>VLOOKUP($A281,Data!$C$2:$H$384,6,FALSE)</f>
        <v>0</v>
      </c>
    </row>
    <row r="282" spans="1:2" ht="13.95" customHeight="1" x14ac:dyDescent="0.25">
      <c r="A282" s="1118" t="s">
        <v>258</v>
      </c>
      <c r="B282" s="1119">
        <f>VLOOKUP($A282,Data!$C$2:$H$384,6,FALSE)</f>
        <v>0</v>
      </c>
    </row>
    <row r="283" spans="1:2" ht="13.95" customHeight="1" x14ac:dyDescent="0.25">
      <c r="A283" s="1118" t="s">
        <v>259</v>
      </c>
      <c r="B283" s="1119">
        <f>VLOOKUP($A283,Data!$C$2:$H$384,6,FALSE)</f>
        <v>0</v>
      </c>
    </row>
    <row r="284" spans="1:2" ht="13.95" customHeight="1" x14ac:dyDescent="0.25">
      <c r="A284" s="1118" t="s">
        <v>260</v>
      </c>
      <c r="B284" s="1119">
        <f>VLOOKUP($A284,Data!$C$2:$H$384,6,FALSE)</f>
        <v>0</v>
      </c>
    </row>
    <row r="285" spans="1:2" ht="13.95" customHeight="1" x14ac:dyDescent="0.25">
      <c r="A285" s="1118" t="s">
        <v>261</v>
      </c>
      <c r="B285" s="1119">
        <f>VLOOKUP($A285,Data!$C$2:$H$384,6,FALSE)</f>
        <v>0</v>
      </c>
    </row>
    <row r="286" spans="1:2" ht="13.95" customHeight="1" x14ac:dyDescent="0.25">
      <c r="A286" s="1118" t="s">
        <v>263</v>
      </c>
      <c r="B286" s="1119">
        <f>VLOOKUP($A286,Data!$C$2:$H$384,6,FALSE)</f>
        <v>0</v>
      </c>
    </row>
    <row r="287" spans="1:2" ht="13.95" customHeight="1" x14ac:dyDescent="0.25">
      <c r="A287" s="1118" t="s">
        <v>941</v>
      </c>
      <c r="B287" s="1119">
        <f>VLOOKUP($A287,Data!$C$2:$H$384,6,FALSE)</f>
        <v>0</v>
      </c>
    </row>
    <row r="288" spans="1:2" ht="13.95" customHeight="1" x14ac:dyDescent="0.25">
      <c r="A288" s="1118" t="s">
        <v>2536</v>
      </c>
      <c r="B288" s="1119">
        <f>VLOOKUP($A288,Data!$C$2:$H$384,6,FALSE)</f>
        <v>0</v>
      </c>
    </row>
    <row r="289" spans="1:2" ht="13.95" customHeight="1" x14ac:dyDescent="0.25">
      <c r="A289" s="1118" t="s">
        <v>265</v>
      </c>
      <c r="B289" s="1119">
        <f>VLOOKUP($A289,Data!$C$2:$H$384,6,FALSE)</f>
        <v>0</v>
      </c>
    </row>
    <row r="290" spans="1:2" ht="13.95" customHeight="1" x14ac:dyDescent="0.25">
      <c r="A290" s="1118" t="s">
        <v>266</v>
      </c>
      <c r="B290" s="1119">
        <f>VLOOKUP($A290,Data!$C$2:$H$384,6,FALSE)</f>
        <v>0</v>
      </c>
    </row>
    <row r="291" spans="1:2" ht="13.95" customHeight="1" x14ac:dyDescent="0.25">
      <c r="A291" s="1118" t="s">
        <v>267</v>
      </c>
      <c r="B291" s="1119">
        <f>VLOOKUP($A291,Data!$C$2:$H$384,6,FALSE)</f>
        <v>0</v>
      </c>
    </row>
    <row r="292" spans="1:2" ht="13.95" customHeight="1" x14ac:dyDescent="0.25">
      <c r="A292" s="1118" t="s">
        <v>268</v>
      </c>
      <c r="B292" s="1119">
        <f>VLOOKUP($A292,Data!$C$2:$H$384,6,FALSE)</f>
        <v>0</v>
      </c>
    </row>
    <row r="293" spans="1:2" ht="13.95" customHeight="1" x14ac:dyDescent="0.25">
      <c r="A293" s="1118" t="s">
        <v>269</v>
      </c>
      <c r="B293" s="1119">
        <f>VLOOKUP($A293,Data!$C$2:$H$384,6,FALSE)</f>
        <v>0</v>
      </c>
    </row>
    <row r="294" spans="1:2" ht="13.95" customHeight="1" x14ac:dyDescent="0.25">
      <c r="A294" s="1118" t="s">
        <v>270</v>
      </c>
      <c r="B294" s="1119">
        <f>VLOOKUP($A294,Data!$C$2:$H$384,6,FALSE)</f>
        <v>0</v>
      </c>
    </row>
    <row r="295" spans="1:2" ht="13.95" customHeight="1" x14ac:dyDescent="0.25">
      <c r="A295" s="1118" t="s">
        <v>271</v>
      </c>
      <c r="B295" s="1119">
        <f>VLOOKUP($A295,Data!$C$2:$H$384,6,FALSE)</f>
        <v>0</v>
      </c>
    </row>
    <row r="296" spans="1:2" ht="13.95" customHeight="1" x14ac:dyDescent="0.25">
      <c r="A296" s="1118" t="s">
        <v>942</v>
      </c>
      <c r="B296" s="1119">
        <f>VLOOKUP($A296,Data!$C$2:$H$384,6,FALSE)</f>
        <v>0</v>
      </c>
    </row>
    <row r="297" spans="1:2" ht="13.95" customHeight="1" x14ac:dyDescent="0.25">
      <c r="A297" s="1118" t="s">
        <v>943</v>
      </c>
      <c r="B297" s="1119">
        <f>VLOOKUP($A297,Data!$C$2:$H$384,6,FALSE)</f>
        <v>0</v>
      </c>
    </row>
    <row r="298" spans="1:2" ht="13.95" customHeight="1" x14ac:dyDescent="0.25">
      <c r="A298" s="1118" t="s">
        <v>944</v>
      </c>
      <c r="B298" s="1119">
        <f>VLOOKUP($A298,Data!$C$2:$H$384,6,FALSE)</f>
        <v>0</v>
      </c>
    </row>
    <row r="299" spans="1:2" ht="13.95" customHeight="1" x14ac:dyDescent="0.25">
      <c r="A299" s="1118" t="s">
        <v>945</v>
      </c>
      <c r="B299" s="1119">
        <f>VLOOKUP($A299,Data!$C$2:$H$384,6,FALSE)</f>
        <v>0</v>
      </c>
    </row>
    <row r="300" spans="1:2" ht="13.95" customHeight="1" x14ac:dyDescent="0.25">
      <c r="A300" s="1118" t="s">
        <v>946</v>
      </c>
      <c r="B300" s="1119">
        <f>VLOOKUP($A300,Data!$C$2:$H$384,6,FALSE)</f>
        <v>0</v>
      </c>
    </row>
    <row r="301" spans="1:2" ht="13.95" customHeight="1" x14ac:dyDescent="0.25">
      <c r="A301" s="1118" t="s">
        <v>947</v>
      </c>
      <c r="B301" s="1119">
        <f>VLOOKUP($A301,Data!$C$2:$H$384,6,FALSE)</f>
        <v>0</v>
      </c>
    </row>
    <row r="302" spans="1:2" ht="13.95" customHeight="1" x14ac:dyDescent="0.25">
      <c r="A302" s="1118" t="s">
        <v>948</v>
      </c>
      <c r="B302" s="1119">
        <f>VLOOKUP($A302,Data!$C$2:$H$384,6,FALSE)</f>
        <v>0</v>
      </c>
    </row>
    <row r="303" spans="1:2" ht="13.95" customHeight="1" x14ac:dyDescent="0.25">
      <c r="A303" s="1118" t="s">
        <v>949</v>
      </c>
      <c r="B303" s="1119">
        <f>VLOOKUP($A303,Data!$C$2:$H$384,6,FALSE)</f>
        <v>0</v>
      </c>
    </row>
    <row r="304" spans="1:2" ht="13.95" customHeight="1" x14ac:dyDescent="0.25">
      <c r="A304" s="1118" t="s">
        <v>950</v>
      </c>
      <c r="B304" s="1119">
        <f>VLOOKUP($A304,Data!$C$2:$H$384,6,FALSE)</f>
        <v>0</v>
      </c>
    </row>
    <row r="305" spans="1:2" ht="13.95" customHeight="1" x14ac:dyDescent="0.25">
      <c r="A305" s="1118" t="s">
        <v>952</v>
      </c>
      <c r="B305" s="1119">
        <f>VLOOKUP($A305,Data!$C$2:$H$384,6,FALSE)</f>
        <v>0</v>
      </c>
    </row>
    <row r="306" spans="1:2" ht="13.95" customHeight="1" x14ac:dyDescent="0.25">
      <c r="A306" s="1118" t="s">
        <v>953</v>
      </c>
      <c r="B306" s="1119">
        <f>VLOOKUP($A306,Data!$C$2:$H$384,6,FALSE)</f>
        <v>0</v>
      </c>
    </row>
    <row r="307" spans="1:2" ht="13.95" customHeight="1" x14ac:dyDescent="0.25">
      <c r="A307" s="1118" t="s">
        <v>954</v>
      </c>
      <c r="B307" s="1119">
        <f>VLOOKUP($A307,Data!$C$2:$H$384,6,FALSE)</f>
        <v>0</v>
      </c>
    </row>
    <row r="308" spans="1:2" ht="13.95" customHeight="1" x14ac:dyDescent="0.25">
      <c r="A308" s="1118" t="s">
        <v>955</v>
      </c>
      <c r="B308" s="1119">
        <f>VLOOKUP($A308,Data!$C$2:$H$384,6,FALSE)</f>
        <v>0</v>
      </c>
    </row>
    <row r="309" spans="1:2" ht="13.95" customHeight="1" x14ac:dyDescent="0.25">
      <c r="A309" s="1118" t="s">
        <v>956</v>
      </c>
      <c r="B309" s="1119">
        <f>VLOOKUP($A309,Data!$C$2:$H$384,6,FALSE)</f>
        <v>0</v>
      </c>
    </row>
    <row r="310" spans="1:2" ht="13.95" customHeight="1" x14ac:dyDescent="0.25">
      <c r="A310" s="1118" t="s">
        <v>957</v>
      </c>
      <c r="B310" s="1119">
        <f>VLOOKUP($A310,Data!$C$2:$H$384,6,FALSE)</f>
        <v>0</v>
      </c>
    </row>
    <row r="311" spans="1:2" ht="13.95" customHeight="1" x14ac:dyDescent="0.25">
      <c r="A311" s="1118" t="s">
        <v>39</v>
      </c>
      <c r="B311" s="1119">
        <f>VLOOKUP($A311,Data!$C$2:$H$384,6,FALSE)</f>
        <v>0</v>
      </c>
    </row>
    <row r="312" spans="1:2" ht="13.95" customHeight="1" x14ac:dyDescent="0.25">
      <c r="A312" s="1118" t="s">
        <v>40</v>
      </c>
      <c r="B312" s="1119">
        <f>VLOOKUP($A312,Data!$C$2:$H$384,6,FALSE)</f>
        <v>0</v>
      </c>
    </row>
    <row r="313" spans="1:2" ht="13.95" customHeight="1" x14ac:dyDescent="0.25">
      <c r="A313" s="1118" t="s">
        <v>41</v>
      </c>
      <c r="B313" s="1119">
        <f>VLOOKUP($A313,Data!$C$2:$H$384,6,FALSE)</f>
        <v>0</v>
      </c>
    </row>
    <row r="314" spans="1:2" ht="13.95" customHeight="1" x14ac:dyDescent="0.25">
      <c r="A314" s="1118" t="s">
        <v>43</v>
      </c>
      <c r="B314" s="1119">
        <f>VLOOKUP($A314,Data!$C$2:$H$384,6,FALSE)</f>
        <v>0</v>
      </c>
    </row>
    <row r="315" spans="1:2" ht="13.95" customHeight="1" x14ac:dyDescent="0.25">
      <c r="A315" s="1118" t="s">
        <v>45</v>
      </c>
      <c r="B315" s="1119">
        <f>VLOOKUP($A315,Data!$C$2:$H$384,6,FALSE)</f>
        <v>0</v>
      </c>
    </row>
    <row r="316" spans="1:2" ht="13.95" customHeight="1" x14ac:dyDescent="0.25">
      <c r="A316" s="1118" t="s">
        <v>47</v>
      </c>
      <c r="B316" s="1119">
        <f>VLOOKUP($A316,Data!$C$2:$H$384,6,FALSE)</f>
        <v>0</v>
      </c>
    </row>
    <row r="317" spans="1:2" ht="13.95" customHeight="1" x14ac:dyDescent="0.25">
      <c r="A317" s="1118" t="s">
        <v>49</v>
      </c>
      <c r="B317" s="1119">
        <f>VLOOKUP($A317,Data!$C$2:$H$384,6,FALSE)</f>
        <v>0</v>
      </c>
    </row>
    <row r="318" spans="1:2" ht="13.95" customHeight="1" x14ac:dyDescent="0.25">
      <c r="A318" s="1118" t="s">
        <v>51</v>
      </c>
      <c r="B318" s="1119">
        <f>VLOOKUP($A318,Data!$C$2:$H$384,6,FALSE)</f>
        <v>0</v>
      </c>
    </row>
    <row r="319" spans="1:2" ht="13.95" customHeight="1" x14ac:dyDescent="0.25">
      <c r="A319" s="1118" t="s">
        <v>56</v>
      </c>
      <c r="B319" s="1119">
        <f>VLOOKUP($A319,Data!$C$2:$H$384,6,FALSE)</f>
        <v>0</v>
      </c>
    </row>
    <row r="320" spans="1:2" ht="13.95" customHeight="1" x14ac:dyDescent="0.25">
      <c r="A320" s="1118" t="s">
        <v>58</v>
      </c>
      <c r="B320" s="1119">
        <f>VLOOKUP($A320,Data!$C$2:$H$384,6,FALSE)</f>
        <v>0</v>
      </c>
    </row>
    <row r="321" spans="1:2" ht="13.95" customHeight="1" x14ac:dyDescent="0.25">
      <c r="A321" s="1118" t="s">
        <v>60</v>
      </c>
      <c r="B321" s="1119">
        <f>VLOOKUP($A321,Data!$C$2:$H$384,6,FALSE)</f>
        <v>0</v>
      </c>
    </row>
    <row r="322" spans="1:2" ht="13.95" customHeight="1" x14ac:dyDescent="0.25">
      <c r="A322" s="1118" t="s">
        <v>63</v>
      </c>
      <c r="B322" s="1119">
        <f>VLOOKUP($A322,Data!$C$2:$H$384,6,FALSE)</f>
        <v>0</v>
      </c>
    </row>
    <row r="323" spans="1:2" ht="13.95" customHeight="1" x14ac:dyDescent="0.25">
      <c r="A323" s="1118" t="s">
        <v>66</v>
      </c>
      <c r="B323" s="1119">
        <f>VLOOKUP($A323,Data!$C$2:$H$384,6,FALSE)</f>
        <v>0</v>
      </c>
    </row>
    <row r="324" spans="1:2" ht="13.95" customHeight="1" x14ac:dyDescent="0.25">
      <c r="A324" s="1118" t="s">
        <v>912</v>
      </c>
      <c r="B324" s="1119">
        <f>VLOOKUP($A324,Data!$C$2:$H$384,6,FALSE)</f>
        <v>0</v>
      </c>
    </row>
    <row r="325" spans="1:2" ht="13.95" customHeight="1" x14ac:dyDescent="0.25">
      <c r="A325" s="1118" t="s">
        <v>913</v>
      </c>
      <c r="B325" s="1119">
        <f>VLOOKUP($A325,Data!$C$2:$H$384,6,FALSE)</f>
        <v>0</v>
      </c>
    </row>
    <row r="326" spans="1:2" ht="13.95" customHeight="1" x14ac:dyDescent="0.25">
      <c r="A326" s="1118" t="s">
        <v>914</v>
      </c>
      <c r="B326" s="1119">
        <f>VLOOKUP($A326,Data!$C$2:$H$384,6,FALSE)</f>
        <v>0</v>
      </c>
    </row>
    <row r="327" spans="1:2" ht="13.95" customHeight="1" x14ac:dyDescent="0.25">
      <c r="A327" s="1118" t="s">
        <v>915</v>
      </c>
      <c r="B327" s="1119">
        <f>VLOOKUP($A327,Data!$C$2:$H$384,6,FALSE)</f>
        <v>0</v>
      </c>
    </row>
    <row r="328" spans="1:2" ht="13.95" customHeight="1" x14ac:dyDescent="0.25">
      <c r="A328" s="1118" t="s">
        <v>916</v>
      </c>
      <c r="B328" s="1119">
        <f>VLOOKUP($A328,Data!$C$2:$H$384,6,FALSE)</f>
        <v>0</v>
      </c>
    </row>
    <row r="329" spans="1:2" ht="13.95" customHeight="1" x14ac:dyDescent="0.25">
      <c r="A329" s="1118" t="s">
        <v>917</v>
      </c>
      <c r="B329" s="1119">
        <f>VLOOKUP($A329,Data!$C$2:$H$384,6,FALSE)</f>
        <v>0</v>
      </c>
    </row>
    <row r="330" spans="1:2" ht="13.95" customHeight="1" x14ac:dyDescent="0.25">
      <c r="A330" s="1118" t="s">
        <v>918</v>
      </c>
      <c r="B330" s="1119">
        <f>VLOOKUP($A330,Data!$C$2:$H$384,6,FALSE)</f>
        <v>0</v>
      </c>
    </row>
    <row r="331" spans="1:2" ht="13.95" customHeight="1" x14ac:dyDescent="0.25">
      <c r="A331" s="1118" t="s">
        <v>919</v>
      </c>
      <c r="B331" s="1119">
        <f>VLOOKUP($A331,Data!$C$2:$H$384,6,FALSE)</f>
        <v>0</v>
      </c>
    </row>
    <row r="332" spans="1:2" ht="13.95" customHeight="1" x14ac:dyDescent="0.25">
      <c r="A332" s="1118" t="s">
        <v>68</v>
      </c>
      <c r="B332" s="1119">
        <f>VLOOKUP($A332,Data!$C$2:$H$384,6,FALSE)</f>
        <v>0</v>
      </c>
    </row>
    <row r="333" spans="1:2" ht="13.95" customHeight="1" x14ac:dyDescent="0.25">
      <c r="A333" s="1118" t="s">
        <v>70</v>
      </c>
      <c r="B333" s="1119">
        <f>VLOOKUP($A333,Data!$C$2:$H$384,6,FALSE)</f>
        <v>0</v>
      </c>
    </row>
    <row r="334" spans="1:2" ht="13.95" customHeight="1" x14ac:dyDescent="0.25">
      <c r="A334" s="1118" t="s">
        <v>73</v>
      </c>
      <c r="B334" s="1119">
        <f>VLOOKUP($A334,Data!$C$2:$H$384,6,FALSE)</f>
        <v>0</v>
      </c>
    </row>
    <row r="335" spans="1:2" ht="13.95" customHeight="1" x14ac:dyDescent="0.25">
      <c r="A335" s="1118" t="s">
        <v>76</v>
      </c>
      <c r="B335" s="1119">
        <f>VLOOKUP($A335,Data!$C$2:$H$384,6,FALSE)</f>
        <v>0</v>
      </c>
    </row>
    <row r="336" spans="1:2" ht="13.95" customHeight="1" x14ac:dyDescent="0.25">
      <c r="A336" s="1118" t="s">
        <v>78</v>
      </c>
      <c r="B336" s="1119">
        <f>VLOOKUP($A336,Data!$C$2:$H$384,6,FALSE)</f>
        <v>0</v>
      </c>
    </row>
    <row r="337" spans="1:2" ht="13.95" customHeight="1" x14ac:dyDescent="0.25">
      <c r="A337" s="1118" t="s">
        <v>80</v>
      </c>
      <c r="B337" s="1119">
        <f>VLOOKUP($A337,Data!$C$2:$H$384,6,FALSE)</f>
        <v>0</v>
      </c>
    </row>
    <row r="338" spans="1:2" ht="13.95" customHeight="1" x14ac:dyDescent="0.25">
      <c r="A338" s="1118" t="s">
        <v>82</v>
      </c>
      <c r="B338" s="1119">
        <f>VLOOKUP($A338,Data!$C$2:$H$384,6,FALSE)</f>
        <v>0</v>
      </c>
    </row>
    <row r="339" spans="1:2" ht="13.95" customHeight="1" x14ac:dyDescent="0.25">
      <c r="A339" s="1118" t="s">
        <v>920</v>
      </c>
      <c r="B339" s="1119">
        <f>VLOOKUP($A339,Data!$C$2:$H$384,6,FALSE)</f>
        <v>0</v>
      </c>
    </row>
    <row r="340" spans="1:2" ht="13.95" customHeight="1" x14ac:dyDescent="0.25">
      <c r="A340" s="1118" t="s">
        <v>921</v>
      </c>
      <c r="B340" s="1119">
        <f>VLOOKUP($A340,Data!$C$2:$H$384,6,FALSE)</f>
        <v>0</v>
      </c>
    </row>
    <row r="341" spans="1:2" ht="13.95" customHeight="1" x14ac:dyDescent="0.25">
      <c r="A341" s="1118" t="s">
        <v>922</v>
      </c>
      <c r="B341" s="1119">
        <f>VLOOKUP($A341,Data!$C$2:$H$384,6,FALSE)</f>
        <v>0</v>
      </c>
    </row>
    <row r="342" spans="1:2" ht="13.95" customHeight="1" x14ac:dyDescent="0.25">
      <c r="A342" s="1118" t="s">
        <v>923</v>
      </c>
      <c r="B342" s="1119">
        <f>VLOOKUP($A342,Data!$C$2:$H$384,6,FALSE)</f>
        <v>0</v>
      </c>
    </row>
    <row r="343" spans="1:2" ht="13.95" customHeight="1" x14ac:dyDescent="0.25">
      <c r="A343" s="1118" t="s">
        <v>924</v>
      </c>
      <c r="B343" s="1119">
        <f>VLOOKUP($A343,Data!$C$2:$H$384,6,FALSE)</f>
        <v>0</v>
      </c>
    </row>
    <row r="344" spans="1:2" ht="13.95" customHeight="1" x14ac:dyDescent="0.25">
      <c r="A344" s="1118" t="s">
        <v>925</v>
      </c>
      <c r="B344" s="1119">
        <f>VLOOKUP($A344,Data!$C$2:$H$384,6,FALSE)</f>
        <v>0</v>
      </c>
    </row>
    <row r="345" spans="1:2" ht="13.95" customHeight="1" x14ac:dyDescent="0.25">
      <c r="A345" s="1118" t="s">
        <v>926</v>
      </c>
      <c r="B345" s="1119">
        <f>VLOOKUP($A345,Data!$C$2:$H$384,6,FALSE)</f>
        <v>0</v>
      </c>
    </row>
    <row r="346" spans="1:2" ht="13.95" customHeight="1" x14ac:dyDescent="0.25">
      <c r="A346" s="1118" t="s">
        <v>927</v>
      </c>
      <c r="B346" s="1119">
        <f>VLOOKUP($A346,Data!$C$2:$H$384,6,FALSE)</f>
        <v>0</v>
      </c>
    </row>
    <row r="347" spans="1:2" ht="13.95" customHeight="1" x14ac:dyDescent="0.25">
      <c r="A347" s="1118" t="s">
        <v>928</v>
      </c>
      <c r="B347" s="1119">
        <f>VLOOKUP($A347,Data!$C$2:$H$384,6,FALSE)</f>
        <v>0</v>
      </c>
    </row>
    <row r="348" spans="1:2" ht="13.95" customHeight="1" x14ac:dyDescent="0.25">
      <c r="A348" s="1118" t="s">
        <v>929</v>
      </c>
      <c r="B348" s="1119">
        <f>VLOOKUP($A348,Data!$C$2:$H$384,6,FALSE)</f>
        <v>0</v>
      </c>
    </row>
    <row r="349" spans="1:2" ht="13.95" customHeight="1" x14ac:dyDescent="0.25">
      <c r="A349" s="1118" t="s">
        <v>930</v>
      </c>
      <c r="B349" s="1119">
        <f>VLOOKUP($A349,Data!$C$2:$H$384,6,FALSE)</f>
        <v>0</v>
      </c>
    </row>
    <row r="350" spans="1:2" ht="13.95" customHeight="1" x14ac:dyDescent="0.25">
      <c r="A350" s="1118" t="s">
        <v>209</v>
      </c>
      <c r="B350" s="1119">
        <f>VLOOKUP($A350,Data!$C$2:$H$384,6,FALSE)</f>
        <v>0</v>
      </c>
    </row>
    <row r="351" spans="1:2" ht="13.95" customHeight="1" x14ac:dyDescent="0.25">
      <c r="A351" s="1118" t="s">
        <v>210</v>
      </c>
      <c r="B351" s="1119">
        <f>VLOOKUP($A351,Data!$C$2:$H$384,6,FALSE)</f>
        <v>0</v>
      </c>
    </row>
    <row r="352" spans="1:2" ht="13.95" customHeight="1" x14ac:dyDescent="0.25">
      <c r="A352" s="1118" t="s">
        <v>211</v>
      </c>
      <c r="B352" s="1119">
        <f>VLOOKUP($A352,Data!$C$2:$H$384,6,FALSE)</f>
        <v>0</v>
      </c>
    </row>
    <row r="353" spans="1:2" ht="13.95" customHeight="1" x14ac:dyDescent="0.25">
      <c r="A353" s="1118" t="s">
        <v>212</v>
      </c>
      <c r="B353" s="1119">
        <f>VLOOKUP($A353,Data!$C$2:$H$384,6,FALSE)</f>
        <v>0</v>
      </c>
    </row>
    <row r="354" spans="1:2" ht="13.95" customHeight="1" x14ac:dyDescent="0.25">
      <c r="A354" s="1118" t="s">
        <v>940</v>
      </c>
      <c r="B354" s="1119">
        <f>VLOOKUP($A354,Data!$C$2:$H$384,6,FALSE)</f>
        <v>0</v>
      </c>
    </row>
    <row r="355" spans="1:2" ht="13.95" customHeight="1" x14ac:dyDescent="0.25">
      <c r="A355" s="1118" t="s">
        <v>2537</v>
      </c>
      <c r="B355" s="1119">
        <f>VLOOKUP($A355,Data!$C$2:$H$384,6,FALSE)</f>
        <v>0</v>
      </c>
    </row>
    <row r="356" spans="1:2" ht="13.95" customHeight="1" x14ac:dyDescent="0.25">
      <c r="A356" s="1118" t="s">
        <v>213</v>
      </c>
      <c r="B356" s="1119">
        <f>VLOOKUP($A356,Data!$C$2:$H$384,6,FALSE)</f>
        <v>0</v>
      </c>
    </row>
    <row r="357" spans="1:2" ht="13.95" customHeight="1" x14ac:dyDescent="0.25">
      <c r="A357" s="1118" t="s">
        <v>214</v>
      </c>
      <c r="B357" s="1119">
        <f>VLOOKUP($A357,Data!$C$2:$H$384,6,FALSE)</f>
        <v>0</v>
      </c>
    </row>
    <row r="358" spans="1:2" ht="13.95" customHeight="1" x14ac:dyDescent="0.25">
      <c r="A358" s="1118" t="s">
        <v>215</v>
      </c>
      <c r="B358" s="1119">
        <f>VLOOKUP($A358,Data!$C$2:$H$384,6,FALSE)</f>
        <v>0</v>
      </c>
    </row>
    <row r="359" spans="1:2" ht="13.95" customHeight="1" x14ac:dyDescent="0.25">
      <c r="A359" s="1118" t="s">
        <v>216</v>
      </c>
      <c r="B359" s="1119">
        <f>VLOOKUP($A359,Data!$C$2:$H$384,6,FALSE)</f>
        <v>0</v>
      </c>
    </row>
    <row r="360" spans="1:2" ht="13.95" customHeight="1" x14ac:dyDescent="0.25">
      <c r="A360" s="1118" t="s">
        <v>217</v>
      </c>
      <c r="B360" s="1119">
        <f>VLOOKUP($A360,Data!$C$2:$H$384,6,FALSE)</f>
        <v>0</v>
      </c>
    </row>
    <row r="361" spans="1:2" ht="13.95" customHeight="1" x14ac:dyDescent="0.25">
      <c r="A361" s="1118" t="s">
        <v>218</v>
      </c>
      <c r="B361" s="1119">
        <f>VLOOKUP($A361,Data!$C$2:$H$384,6,FALSE)</f>
        <v>0</v>
      </c>
    </row>
    <row r="362" spans="1:2" ht="13.95" customHeight="1" x14ac:dyDescent="0.25">
      <c r="A362" s="1118" t="s">
        <v>219</v>
      </c>
      <c r="B362" s="1119">
        <f>VLOOKUP($A362,Data!$C$2:$H$384,6,FALSE)</f>
        <v>0</v>
      </c>
    </row>
    <row r="363" spans="1:2" ht="13.95" customHeight="1" x14ac:dyDescent="0.25">
      <c r="A363" s="1118" t="s">
        <v>220</v>
      </c>
      <c r="B363" s="1119">
        <f>VLOOKUP($A363,Data!$C$2:$H$384,6,FALSE)</f>
        <v>0</v>
      </c>
    </row>
    <row r="364" spans="1:2" ht="13.95" customHeight="1" x14ac:dyDescent="0.25">
      <c r="A364" s="1118" t="s">
        <v>221</v>
      </c>
      <c r="B364" s="1119">
        <f>VLOOKUP($A364,Data!$C$2:$H$384,6,FALSE)</f>
        <v>0</v>
      </c>
    </row>
    <row r="365" spans="1:2" ht="13.95" customHeight="1" x14ac:dyDescent="0.25">
      <c r="A365" s="1118" t="s">
        <v>223</v>
      </c>
      <c r="B365" s="1119">
        <f>VLOOKUP($A365,Data!$C$2:$H$384,6,FALSE)</f>
        <v>0</v>
      </c>
    </row>
    <row r="366" spans="1:2" ht="13.95" customHeight="1" x14ac:dyDescent="0.25">
      <c r="A366" s="1118" t="s">
        <v>224</v>
      </c>
      <c r="B366" s="1119">
        <f>VLOOKUP($A366,Data!$C$2:$H$384,6,FALSE)</f>
        <v>0</v>
      </c>
    </row>
    <row r="367" spans="1:2" ht="13.95" customHeight="1" x14ac:dyDescent="0.25">
      <c r="A367" s="1118" t="s">
        <v>225</v>
      </c>
      <c r="B367" s="1119">
        <f>VLOOKUP($A367,Data!$C$2:$H$384,6,FALSE)</f>
        <v>0</v>
      </c>
    </row>
    <row r="368" spans="1:2" ht="13.95" customHeight="1" x14ac:dyDescent="0.25">
      <c r="A368" s="1118" t="s">
        <v>226</v>
      </c>
      <c r="B368" s="1119">
        <f>VLOOKUP($A368,Data!$C$2:$H$384,6,FALSE)</f>
        <v>0</v>
      </c>
    </row>
    <row r="369" spans="1:2" ht="13.95" customHeight="1" x14ac:dyDescent="0.25">
      <c r="A369" s="1118" t="s">
        <v>227</v>
      </c>
      <c r="B369" s="1119">
        <f>VLOOKUP($A369,Data!$C$2:$H$384,6,FALSE)</f>
        <v>0</v>
      </c>
    </row>
    <row r="370" spans="1:2" ht="13.95" customHeight="1" x14ac:dyDescent="0.25">
      <c r="A370" s="1118" t="s">
        <v>228</v>
      </c>
      <c r="B370" s="1119">
        <f>VLOOKUP($A370,Data!$C$2:$H$384,6,FALSE)</f>
        <v>0</v>
      </c>
    </row>
    <row r="371" spans="1:2" ht="13.95" customHeight="1" x14ac:dyDescent="0.25">
      <c r="A371" s="1118" t="s">
        <v>229</v>
      </c>
      <c r="B371" s="1119">
        <f>VLOOKUP($A371,Data!$C$2:$H$384,6,FALSE)</f>
        <v>0</v>
      </c>
    </row>
    <row r="372" spans="1:2" ht="13.95" customHeight="1" x14ac:dyDescent="0.25">
      <c r="A372" s="1118" t="s">
        <v>231</v>
      </c>
      <c r="B372" s="1119">
        <f>VLOOKUP($A372,Data!$C$2:$H$384,6,FALSE)</f>
        <v>0</v>
      </c>
    </row>
    <row r="373" spans="1:2" ht="13.95" customHeight="1" x14ac:dyDescent="0.25">
      <c r="A373" s="1118" t="s">
        <v>232</v>
      </c>
      <c r="B373" s="1119">
        <f>VLOOKUP($A373,Data!$C$2:$H$384,6,FALSE)</f>
        <v>0</v>
      </c>
    </row>
    <row r="374" spans="1:2" ht="13.95" customHeight="1" x14ac:dyDescent="0.25">
      <c r="A374" s="1118" t="s">
        <v>233</v>
      </c>
      <c r="B374" s="1119">
        <f>VLOOKUP($A374,Data!$C$2:$H$384,6,FALSE)</f>
        <v>0</v>
      </c>
    </row>
    <row r="375" spans="1:2" ht="13.95" customHeight="1" x14ac:dyDescent="0.25">
      <c r="A375" s="1118" t="s">
        <v>234</v>
      </c>
      <c r="B375" s="1119">
        <f>VLOOKUP($A375,Data!$C$2:$H$384,6,FALSE)</f>
        <v>0</v>
      </c>
    </row>
    <row r="376" spans="1:2" ht="13.95" customHeight="1" x14ac:dyDescent="0.25">
      <c r="A376" s="1118" t="s">
        <v>235</v>
      </c>
      <c r="B376" s="1119">
        <f>VLOOKUP($A376,Data!$C$2:$H$384,6,FALSE)</f>
        <v>0</v>
      </c>
    </row>
    <row r="377" spans="1:2" ht="13.95" customHeight="1" x14ac:dyDescent="0.25">
      <c r="A377" s="1118" t="s">
        <v>236</v>
      </c>
      <c r="B377" s="1119">
        <f>VLOOKUP($A377,Data!$C$2:$H$384,6,FALSE)</f>
        <v>0</v>
      </c>
    </row>
    <row r="378" spans="1:2" ht="13.95" customHeight="1" x14ac:dyDescent="0.25">
      <c r="A378" s="1118" t="s">
        <v>2542</v>
      </c>
      <c r="B378" s="1119">
        <f>VLOOKUP($A378,Data!$C$2:$H$384,6,FALSE)</f>
        <v>0</v>
      </c>
    </row>
    <row r="379" spans="1:2" ht="13.95" customHeight="1" x14ac:dyDescent="0.25">
      <c r="A379" s="1118" t="s">
        <v>2543</v>
      </c>
      <c r="B379" s="1119">
        <f>VLOOKUP($A379,Data!$C$2:$H$384,6,FALSE)</f>
        <v>0</v>
      </c>
    </row>
    <row r="380" spans="1:2" ht="13.95" customHeight="1" x14ac:dyDescent="0.25">
      <c r="A380" s="1118" t="s">
        <v>2544</v>
      </c>
      <c r="B380" s="1119">
        <f>VLOOKUP($A380,Data!$C$2:$H$384,6,FALSE)</f>
        <v>0</v>
      </c>
    </row>
    <row r="381" spans="1:2" ht="13.95" customHeight="1" x14ac:dyDescent="0.25">
      <c r="A381" s="1118" t="s">
        <v>2545</v>
      </c>
      <c r="B381" s="1119">
        <f>VLOOKUP($A381,Data!$C$2:$H$384,6,FALSE)</f>
        <v>0</v>
      </c>
    </row>
    <row r="382" spans="1:2" ht="13.95" customHeight="1" x14ac:dyDescent="0.25">
      <c r="A382" s="1118" t="s">
        <v>2546</v>
      </c>
      <c r="B382" s="1119">
        <f>VLOOKUP($A382,Data!$C$2:$H$384,6,FALSE)</f>
        <v>0</v>
      </c>
    </row>
    <row r="383" spans="1:2" ht="13.95" customHeight="1" x14ac:dyDescent="0.25">
      <c r="A383" s="1118" t="s">
        <v>2547</v>
      </c>
      <c r="B383" s="1119">
        <f>VLOOKUP($A383,Data!$C$2:$H$384,6,FALSE)</f>
        <v>0</v>
      </c>
    </row>
    <row r="384" spans="1:2" ht="13.95" customHeight="1" x14ac:dyDescent="0.25">
      <c r="A384" s="1118" t="s">
        <v>2550</v>
      </c>
      <c r="B384" s="1119">
        <f>VLOOKUP($A384,Data!$C$2:$H$384,6,FALSE)</f>
        <v>0</v>
      </c>
    </row>
    <row r="385" spans="1:2" ht="13.95" customHeight="1" x14ac:dyDescent="0.25">
      <c r="A385" s="1118" t="s">
        <v>2551</v>
      </c>
      <c r="B385" s="1119">
        <f>VLOOKUP($A385,Data!$C$2:$H$384,6,FALSE)</f>
        <v>0</v>
      </c>
    </row>
    <row r="386" spans="1:2" ht="13.95" customHeight="1" x14ac:dyDescent="0.25">
      <c r="A386" s="1118" t="s">
        <v>2552</v>
      </c>
      <c r="B386" s="1119">
        <f>VLOOKUP($A386,Data!$C$2:$H$384,6,FALSE)</f>
        <v>0</v>
      </c>
    </row>
    <row r="387" spans="1:2" ht="13.95" customHeight="1" x14ac:dyDescent="0.25">
      <c r="A387" s="1118" t="s">
        <v>2553</v>
      </c>
      <c r="B387" s="1119">
        <f>VLOOKUP($A387,Data!$C$2:$H$384,6,FALSE)</f>
        <v>0</v>
      </c>
    </row>
    <row r="388" spans="1:2" ht="13.95" customHeight="1" x14ac:dyDescent="0.25">
      <c r="A388" s="1118" t="s">
        <v>2554</v>
      </c>
      <c r="B388" s="1119">
        <f>VLOOKUP($A388,Data!$C$2:$H$384,6,FALSE)</f>
        <v>0</v>
      </c>
    </row>
    <row r="389" spans="1:2" ht="13.95" customHeight="1" x14ac:dyDescent="0.25">
      <c r="A389" s="1118" t="s">
        <v>2555</v>
      </c>
      <c r="B389" s="1119">
        <f>VLOOKUP($A389,Data!$C$2:$H$384,6,FALSE)</f>
        <v>0</v>
      </c>
    </row>
    <row r="390" spans="1:2" ht="13.95" customHeight="1" x14ac:dyDescent="0.25">
      <c r="A390" s="1118" t="s">
        <v>2556</v>
      </c>
      <c r="B390" s="1119">
        <f>VLOOKUP($A390,Data!$C$2:$H$384,6,FALSE)</f>
        <v>0</v>
      </c>
    </row>
    <row r="391" spans="1:2" ht="13.95" customHeight="1" x14ac:dyDescent="0.25">
      <c r="A391" s="1118" t="s">
        <v>2557</v>
      </c>
      <c r="B391" s="1119">
        <f>VLOOKUP($A391,Data!$C$2:$H$384,6,FALSE)</f>
        <v>0</v>
      </c>
    </row>
    <row r="392" spans="1:2" ht="13.95" customHeight="1" x14ac:dyDescent="0.25">
      <c r="A392" s="1118" t="s">
        <v>2558</v>
      </c>
      <c r="B392" s="1119">
        <f>VLOOKUP($A392,Data!$C$2:$H$384,6,FALSE)</f>
        <v>0</v>
      </c>
    </row>
    <row r="393" spans="1:2" ht="13.95" customHeight="1" x14ac:dyDescent="0.25">
      <c r="A393" s="1118" t="s">
        <v>2559</v>
      </c>
      <c r="B393" s="1119">
        <f>VLOOKUP($A393,Data!$C$2:$H$384,6,FALSE)</f>
        <v>0</v>
      </c>
    </row>
    <row r="394" spans="1:2" ht="13.95" customHeight="1" x14ac:dyDescent="0.25">
      <c r="A394" s="1118" t="s">
        <v>2560</v>
      </c>
      <c r="B394" s="1119">
        <f>VLOOKUP($A394,Data!$C$2:$H$384,6,FALSE)</f>
        <v>0</v>
      </c>
    </row>
    <row r="395" spans="1:2" ht="13.95" customHeight="1" x14ac:dyDescent="0.25">
      <c r="A395" s="1118" t="s">
        <v>2561</v>
      </c>
      <c r="B395" s="1119">
        <f>VLOOKUP($A395,Data!$C$2:$H$384,6,FALSE)</f>
        <v>0</v>
      </c>
    </row>
    <row r="396" spans="1:2" ht="13.95" customHeight="1" x14ac:dyDescent="0.25">
      <c r="A396" s="1118" t="s">
        <v>2562</v>
      </c>
      <c r="B396" s="1119">
        <f>VLOOKUP($A396,Data!$C$2:$H$384,6,FALSE)</f>
        <v>0</v>
      </c>
    </row>
    <row r="397" spans="1:2" ht="13.95" customHeight="1" x14ac:dyDescent="0.25">
      <c r="A397" s="1118" t="s">
        <v>2565</v>
      </c>
      <c r="B397" s="1119">
        <f>VLOOKUP($A397,Data!$C$2:$H$384,6,FALSE)</f>
        <v>0</v>
      </c>
    </row>
    <row r="398" spans="1:2" ht="13.95" customHeight="1" x14ac:dyDescent="0.25">
      <c r="A398" s="1118" t="s">
        <v>2566</v>
      </c>
      <c r="B398" s="1119">
        <f>VLOOKUP($A398,Data!$C$2:$H$384,6,FALSE)</f>
        <v>0</v>
      </c>
    </row>
    <row r="399" spans="1:2" ht="13.95" customHeight="1" x14ac:dyDescent="0.25">
      <c r="A399" s="1118" t="s">
        <v>2567</v>
      </c>
      <c r="B399" s="1119">
        <f>VLOOKUP($A399,Data!$C$2:$H$384,6,FALSE)</f>
        <v>0</v>
      </c>
    </row>
    <row r="400" spans="1:2" ht="13.95" customHeight="1" x14ac:dyDescent="0.25">
      <c r="A400" s="1118" t="s">
        <v>2568</v>
      </c>
      <c r="B400" s="1119">
        <f>VLOOKUP($A400,Data!$C$2:$H$384,6,FALSE)</f>
        <v>0</v>
      </c>
    </row>
    <row r="401" spans="1:2" ht="13.95" customHeight="1" x14ac:dyDescent="0.25">
      <c r="A401" s="1118" t="s">
        <v>2569</v>
      </c>
      <c r="B401" s="1119">
        <f>VLOOKUP($A401,Data!$C$2:$H$384,6,FALSE)</f>
        <v>0</v>
      </c>
    </row>
    <row r="402" spans="1:2" ht="13.95" customHeight="1" x14ac:dyDescent="0.25">
      <c r="A402" s="1118" t="s">
        <v>2570</v>
      </c>
      <c r="B402" s="1119">
        <f>VLOOKUP($A402,Data!$C$2:$H$384,6,FALSE)</f>
        <v>0</v>
      </c>
    </row>
    <row r="403" spans="1:2" ht="13.95" customHeight="1" x14ac:dyDescent="0.25">
      <c r="A403" s="1118" t="s">
        <v>173</v>
      </c>
      <c r="B403" s="1119">
        <f>VLOOKUP($A403,Data!$C$2:$H$384,6,FALSE)</f>
        <v>0</v>
      </c>
    </row>
    <row r="404" spans="1:2" ht="13.95" customHeight="1" x14ac:dyDescent="0.25">
      <c r="A404" s="1118" t="s">
        <v>174</v>
      </c>
      <c r="B404" s="1119">
        <f>VLOOKUP($A404,Data!$C$2:$H$384,6,FALSE)</f>
        <v>0</v>
      </c>
    </row>
    <row r="405" spans="1:2" ht="13.95" customHeight="1" x14ac:dyDescent="0.25">
      <c r="A405" s="1118" t="s">
        <v>175</v>
      </c>
      <c r="B405" s="1119">
        <f>VLOOKUP($A405,Data!$C$2:$H$384,6,FALSE)</f>
        <v>0</v>
      </c>
    </row>
    <row r="406" spans="1:2" ht="13.95" customHeight="1" x14ac:dyDescent="0.25">
      <c r="A406" s="1118" t="s">
        <v>176</v>
      </c>
      <c r="B406" s="1119">
        <f>VLOOKUP($A406,Data!$C$2:$H$384,6,FALSE)</f>
        <v>0</v>
      </c>
    </row>
    <row r="407" spans="1:2" ht="13.95" customHeight="1" x14ac:dyDescent="0.25">
      <c r="A407" s="1118" t="s">
        <v>177</v>
      </c>
      <c r="B407" s="1119">
        <f>VLOOKUP($A407,Data!$C$2:$H$384,6,FALSE)</f>
        <v>0</v>
      </c>
    </row>
    <row r="408" spans="1:2" ht="13.95" customHeight="1" x14ac:dyDescent="0.25">
      <c r="A408" s="1118" t="s">
        <v>178</v>
      </c>
      <c r="B408" s="1119">
        <f>VLOOKUP($A408,Data!$C$2:$H$384,6,FALSE)</f>
        <v>0</v>
      </c>
    </row>
    <row r="409" spans="1:2" ht="13.95" customHeight="1" x14ac:dyDescent="0.25">
      <c r="A409" s="1118" t="s">
        <v>179</v>
      </c>
      <c r="B409" s="1119">
        <f>VLOOKUP($A409,Data!$C$2:$H$384,6,FALSE)</f>
        <v>0</v>
      </c>
    </row>
    <row r="410" spans="1:2" ht="13.95" customHeight="1" x14ac:dyDescent="0.25">
      <c r="A410" s="1118" t="s">
        <v>180</v>
      </c>
      <c r="B410" s="1119">
        <f>VLOOKUP($A410,Data!$C$2:$H$384,6,FALSE)</f>
        <v>0</v>
      </c>
    </row>
    <row r="411" spans="1:2" ht="13.95" customHeight="1" x14ac:dyDescent="0.25">
      <c r="A411" s="1118" t="s">
        <v>181</v>
      </c>
      <c r="B411" s="1119">
        <f>VLOOKUP($A411,Data!$C$2:$H$384,6,FALSE)</f>
        <v>0</v>
      </c>
    </row>
    <row r="412" spans="1:2" ht="13.95" customHeight="1" x14ac:dyDescent="0.25">
      <c r="A412" s="1118" t="s">
        <v>182</v>
      </c>
      <c r="B412" s="1119">
        <f>VLOOKUP($A412,Data!$C$2:$H$384,6,FALSE)</f>
        <v>0</v>
      </c>
    </row>
    <row r="413" spans="1:2" ht="13.95" customHeight="1" x14ac:dyDescent="0.25">
      <c r="A413" s="1118" t="s">
        <v>183</v>
      </c>
      <c r="B413" s="1119">
        <f>VLOOKUP($A413,Data!$C$2:$H$384,6,FALSE)</f>
        <v>0</v>
      </c>
    </row>
    <row r="414" spans="1:2" ht="13.95" customHeight="1" x14ac:dyDescent="0.25">
      <c r="A414" s="1118" t="s">
        <v>185</v>
      </c>
      <c r="B414" s="1119">
        <f>VLOOKUP($A414,Data!$C$2:$H$384,6,FALSE)</f>
        <v>0</v>
      </c>
    </row>
    <row r="415" spans="1:2" ht="13.95" customHeight="1" x14ac:dyDescent="0.25">
      <c r="A415" s="1118" t="s">
        <v>2571</v>
      </c>
      <c r="B415" s="1119">
        <f>VLOOKUP($A415,Data!$C$2:$H$384,6,FALSE)</f>
        <v>0</v>
      </c>
    </row>
    <row r="416" spans="1:2" ht="13.95" customHeight="1" x14ac:dyDescent="0.25">
      <c r="A416" s="1118" t="s">
        <v>187</v>
      </c>
      <c r="B416" s="1119">
        <f>VLOOKUP($A416,Data!$C$2:$H$384,6,FALSE)</f>
        <v>0</v>
      </c>
    </row>
    <row r="417" spans="1:2" ht="13.95" customHeight="1" x14ac:dyDescent="0.25">
      <c r="A417" s="1118" t="s">
        <v>188</v>
      </c>
      <c r="B417" s="1119">
        <f>VLOOKUP($A417,Data!$C$2:$H$384,6,FALSE)</f>
        <v>0</v>
      </c>
    </row>
    <row r="418" spans="1:2" ht="13.95" customHeight="1" x14ac:dyDescent="0.25">
      <c r="A418" s="1118" t="s">
        <v>189</v>
      </c>
      <c r="B418" s="1119">
        <f>VLOOKUP($A418,Data!$C$2:$H$384,6,FALSE)</f>
        <v>0</v>
      </c>
    </row>
    <row r="419" spans="1:2" ht="13.95" customHeight="1" x14ac:dyDescent="0.25">
      <c r="A419" s="1118" t="s">
        <v>190</v>
      </c>
      <c r="B419" s="1119">
        <f>VLOOKUP($A419,Data!$C$2:$H$384,6,FALSE)</f>
        <v>0</v>
      </c>
    </row>
    <row r="420" spans="1:2" ht="13.95" customHeight="1" x14ac:dyDescent="0.25">
      <c r="A420" s="1118" t="s">
        <v>191</v>
      </c>
      <c r="B420" s="1119">
        <f>VLOOKUP($A420,Data!$C$2:$H$384,6,FALSE)</f>
        <v>0</v>
      </c>
    </row>
    <row r="421" spans="1:2" ht="13.95" customHeight="1" x14ac:dyDescent="0.25">
      <c r="A421" s="1118" t="s">
        <v>192</v>
      </c>
      <c r="B421" s="1119">
        <f>VLOOKUP($A421,Data!$C$2:$H$384,6,FALSE)</f>
        <v>0</v>
      </c>
    </row>
    <row r="422" spans="1:2" ht="13.95" customHeight="1" x14ac:dyDescent="0.25">
      <c r="A422" s="1118" t="s">
        <v>193</v>
      </c>
      <c r="B422" s="1119">
        <f>VLOOKUP($A422,Data!$C$2:$H$384,6,FALSE)</f>
        <v>0</v>
      </c>
    </row>
    <row r="423" spans="1:2" ht="13.95" customHeight="1" x14ac:dyDescent="0.25">
      <c r="A423" s="1118" t="s">
        <v>194</v>
      </c>
      <c r="B423" s="1119">
        <f>VLOOKUP($A423,Data!$C$2:$H$384,6,FALSE)</f>
        <v>0</v>
      </c>
    </row>
    <row r="424" spans="1:2" ht="13.95" customHeight="1" x14ac:dyDescent="0.25">
      <c r="A424" s="1118" t="s">
        <v>195</v>
      </c>
      <c r="B424" s="1119">
        <f>VLOOKUP($A424,Data!$C$2:$H$384,6,FALSE)</f>
        <v>0</v>
      </c>
    </row>
    <row r="425" spans="1:2" ht="13.95" customHeight="1" x14ac:dyDescent="0.25">
      <c r="A425" s="1118" t="s">
        <v>197</v>
      </c>
      <c r="B425" s="1119">
        <f>VLOOKUP($A425,Data!$C$2:$H$384,6,FALSE)</f>
        <v>0</v>
      </c>
    </row>
    <row r="426" spans="1:2" ht="13.95" customHeight="1" x14ac:dyDescent="0.25">
      <c r="A426" s="1118" t="s">
        <v>199</v>
      </c>
      <c r="B426" s="1119">
        <f>VLOOKUP($A426,Data!$C$2:$H$384,6,FALSE)</f>
        <v>0</v>
      </c>
    </row>
    <row r="427" spans="1:2" ht="13.95" customHeight="1" x14ac:dyDescent="0.25">
      <c r="A427" s="1118" t="s">
        <v>203</v>
      </c>
      <c r="B427" s="1119">
        <f>VLOOKUP($A427,Data!$C$2:$H$384,6,FALSE)</f>
        <v>0</v>
      </c>
    </row>
    <row r="428" spans="1:2" ht="13.95" customHeight="1" x14ac:dyDescent="0.25">
      <c r="A428" s="1118" t="s">
        <v>204</v>
      </c>
      <c r="B428" s="1119">
        <f>VLOOKUP($A428,Data!$C$2:$H$384,6,FALSE)</f>
        <v>0</v>
      </c>
    </row>
    <row r="429" spans="1:2" ht="13.95" customHeight="1" x14ac:dyDescent="0.25">
      <c r="A429" s="1118" t="s">
        <v>205</v>
      </c>
      <c r="B429" s="1119">
        <f>VLOOKUP($A429,Data!$C$2:$H$384,6,FALSE)</f>
        <v>0</v>
      </c>
    </row>
    <row r="430" spans="1:2" ht="13.95" customHeight="1" x14ac:dyDescent="0.25">
      <c r="A430" s="1118" t="s">
        <v>206</v>
      </c>
      <c r="B430" s="1119">
        <f>VLOOKUP($A430,Data!$C$2:$H$384,6,FALSE)</f>
        <v>0</v>
      </c>
    </row>
    <row r="431" spans="1:2" ht="13.95" customHeight="1" x14ac:dyDescent="0.25">
      <c r="A431" s="1118" t="s">
        <v>207</v>
      </c>
      <c r="B431" s="1119">
        <f>VLOOKUP($A431,Data!$C$2:$H$384,6,FALSE)</f>
        <v>0</v>
      </c>
    </row>
    <row r="432" spans="1:2" ht="13.95" customHeight="1" x14ac:dyDescent="0.25">
      <c r="A432" s="1118" t="s">
        <v>208</v>
      </c>
      <c r="B432" s="1119">
        <f>VLOOKUP($A432,Data!$C$2:$H$384,6,FALSE)</f>
        <v>0</v>
      </c>
    </row>
    <row r="433" spans="1:2" ht="13.95" customHeight="1" x14ac:dyDescent="0.25">
      <c r="A433" s="1118" t="s">
        <v>272</v>
      </c>
      <c r="B433" s="1119">
        <f>VLOOKUP($A433,Data!$C$2:$H$384,6,FALSE)</f>
        <v>0</v>
      </c>
    </row>
    <row r="434" spans="1:2" ht="13.95" customHeight="1" x14ac:dyDescent="0.25">
      <c r="A434" s="1118" t="s">
        <v>273</v>
      </c>
      <c r="B434" s="1119">
        <f>VLOOKUP($A434,Data!$C$2:$H$384,6,FALSE)</f>
        <v>0</v>
      </c>
    </row>
    <row r="435" spans="1:2" ht="13.95" customHeight="1" x14ac:dyDescent="0.25">
      <c r="A435" s="1118" t="s">
        <v>274</v>
      </c>
      <c r="B435" s="1119">
        <f>VLOOKUP($A435,Data!$C$2:$H$384,6,FALSE)</f>
        <v>0</v>
      </c>
    </row>
    <row r="436" spans="1:2" ht="13.95" customHeight="1" x14ac:dyDescent="0.25">
      <c r="A436" s="1118" t="s">
        <v>275</v>
      </c>
      <c r="B436" s="1119">
        <f>VLOOKUP($A436,Data!$C$2:$H$384,6,FALSE)</f>
        <v>0</v>
      </c>
    </row>
    <row r="437" spans="1:2" ht="13.95" customHeight="1" x14ac:dyDescent="0.25">
      <c r="A437" s="1118" t="s">
        <v>276</v>
      </c>
      <c r="B437" s="1119">
        <f>VLOOKUP($A437,Data!$C$2:$H$384,6,FALSE)</f>
        <v>0</v>
      </c>
    </row>
    <row r="438" spans="1:2" ht="13.95" customHeight="1" x14ac:dyDescent="0.25">
      <c r="A438" s="1118" t="s">
        <v>277</v>
      </c>
      <c r="B438" s="1119">
        <f>VLOOKUP($A438,Data!$C$2:$H$384,6,FALSE)</f>
        <v>0</v>
      </c>
    </row>
    <row r="439" spans="1:2" ht="13.95" customHeight="1" x14ac:dyDescent="0.25">
      <c r="A439" s="1118" t="s">
        <v>2572</v>
      </c>
      <c r="B439" s="1119">
        <f>VLOOKUP($A439,Data!$C$2:$H$384,6,FALSE)</f>
        <v>0</v>
      </c>
    </row>
    <row r="440" spans="1:2" ht="13.95" customHeight="1" x14ac:dyDescent="0.25">
      <c r="A440" s="1118" t="s">
        <v>278</v>
      </c>
      <c r="B440" s="1119">
        <f>VLOOKUP($A440,Data!$C$2:$H$384,6,FALSE)</f>
        <v>0</v>
      </c>
    </row>
    <row r="441" spans="1:2" ht="13.95" customHeight="1" x14ac:dyDescent="0.25">
      <c r="A441" s="1118" t="s">
        <v>279</v>
      </c>
      <c r="B441" s="1119">
        <f>VLOOKUP($A441,Data!$C$2:$H$384,6,FALSE)</f>
        <v>0</v>
      </c>
    </row>
    <row r="442" spans="1:2" ht="13.95" customHeight="1" x14ac:dyDescent="0.25">
      <c r="A442" s="1118" t="s">
        <v>280</v>
      </c>
      <c r="B442" s="1119">
        <f>VLOOKUP($A442,Data!$C$2:$H$384,6,FALSE)</f>
        <v>0</v>
      </c>
    </row>
    <row r="443" spans="1:2" ht="13.95" customHeight="1" x14ac:dyDescent="0.25">
      <c r="A443" s="1118" t="s">
        <v>281</v>
      </c>
      <c r="B443" s="1119">
        <f>VLOOKUP($A443,Data!$C$2:$H$384,6,FALSE)</f>
        <v>0</v>
      </c>
    </row>
    <row r="444" spans="1:2" ht="13.95" customHeight="1" x14ac:dyDescent="0.25">
      <c r="A444" s="1118" t="s">
        <v>282</v>
      </c>
      <c r="B444" s="1119">
        <f>VLOOKUP($A444,Data!$C$2:$H$384,6,FALSE)</f>
        <v>0</v>
      </c>
    </row>
    <row r="445" spans="1:2" ht="13.95" customHeight="1" x14ac:dyDescent="0.25">
      <c r="A445" s="1118" t="s">
        <v>283</v>
      </c>
      <c r="B445" s="1119">
        <f>VLOOKUP($A445,Data!$C$2:$H$384,6,FALSE)</f>
        <v>0</v>
      </c>
    </row>
    <row r="446" spans="1:2" ht="13.95" customHeight="1" x14ac:dyDescent="0.25">
      <c r="A446" s="1118" t="s">
        <v>2573</v>
      </c>
      <c r="B446" s="1119">
        <f>VLOOKUP($A446,Data!$C$2:$H$384,6,FALSE)</f>
        <v>0</v>
      </c>
    </row>
    <row r="447" spans="1:2" ht="13.95" customHeight="1" x14ac:dyDescent="0.25">
      <c r="A447" s="1118" t="s">
        <v>284</v>
      </c>
      <c r="B447" s="1119">
        <f>VLOOKUP($A447,Data!$C$2:$H$384,6,FALSE)</f>
        <v>0</v>
      </c>
    </row>
    <row r="448" spans="1:2" ht="13.95" customHeight="1" x14ac:dyDescent="0.25">
      <c r="A448" s="1118" t="s">
        <v>285</v>
      </c>
      <c r="B448" s="1119">
        <f>VLOOKUP($A448,Data!$C$2:$H$384,6,FALSE)</f>
        <v>0</v>
      </c>
    </row>
    <row r="449" spans="1:2" ht="13.95" customHeight="1" x14ac:dyDescent="0.25">
      <c r="A449" s="1118" t="s">
        <v>286</v>
      </c>
      <c r="B449" s="1119">
        <f>VLOOKUP($A449,Data!$C$2:$H$384,6,FALSE)</f>
        <v>0</v>
      </c>
    </row>
    <row r="450" spans="1:2" ht="13.95" customHeight="1" x14ac:dyDescent="0.25">
      <c r="A450" s="1118" t="s">
        <v>287</v>
      </c>
      <c r="B450" s="1119">
        <f>VLOOKUP($A450,Data!$C$2:$H$384,6,FALSE)</f>
        <v>0</v>
      </c>
    </row>
    <row r="451" spans="1:2" ht="13.95" customHeight="1" x14ac:dyDescent="0.25">
      <c r="A451" s="1118" t="s">
        <v>288</v>
      </c>
      <c r="B451" s="1119">
        <f>VLOOKUP($A451,Data!$C$2:$H$384,6,FALSE)</f>
        <v>0</v>
      </c>
    </row>
    <row r="452" spans="1:2" ht="13.95" customHeight="1" x14ac:dyDescent="0.25">
      <c r="A452" s="1118" t="s">
        <v>289</v>
      </c>
      <c r="B452" s="1119">
        <f>VLOOKUP($A452,Data!$C$2:$H$384,6,FALSE)</f>
        <v>0</v>
      </c>
    </row>
    <row r="453" spans="1:2" ht="13.95" customHeight="1" x14ac:dyDescent="0.25">
      <c r="A453" s="1118" t="s">
        <v>290</v>
      </c>
      <c r="B453" s="1119">
        <f>VLOOKUP($A453,Data!$C$2:$H$384,6,FALSE)</f>
        <v>0</v>
      </c>
    </row>
    <row r="454" spans="1:2" ht="13.95" customHeight="1" x14ac:dyDescent="0.25">
      <c r="A454" s="1118" t="s">
        <v>291</v>
      </c>
      <c r="B454" s="1119">
        <f>VLOOKUP($A454,Data!$C$2:$H$384,6,FALSE)</f>
        <v>0</v>
      </c>
    </row>
    <row r="455" spans="1:2" ht="13.95" customHeight="1" x14ac:dyDescent="0.25">
      <c r="A455" s="1118" t="s">
        <v>292</v>
      </c>
      <c r="B455" s="1119">
        <f>VLOOKUP($A455,Data!$C$2:$H$384,6,FALSE)</f>
        <v>0</v>
      </c>
    </row>
    <row r="456" spans="1:2" ht="13.95" customHeight="1" x14ac:dyDescent="0.25">
      <c r="A456" s="1118" t="s">
        <v>293</v>
      </c>
      <c r="B456" s="1119">
        <f>VLOOKUP($A456,Data!$C$2:$H$384,6,FALSE)</f>
        <v>0</v>
      </c>
    </row>
    <row r="457" spans="1:2" ht="13.95" customHeight="1" x14ac:dyDescent="0.25">
      <c r="A457" s="1118" t="s">
        <v>294</v>
      </c>
      <c r="B457" s="1119">
        <f>VLOOKUP($A457,Data!$C$2:$H$384,6,FALSE)</f>
        <v>0</v>
      </c>
    </row>
    <row r="458" spans="1:2" ht="13.95" customHeight="1" x14ac:dyDescent="0.25">
      <c r="A458" s="1118" t="s">
        <v>2574</v>
      </c>
      <c r="B458" s="1119">
        <f>VLOOKUP($A458,Data!$C$2:$H$384,6,FALSE)</f>
        <v>0</v>
      </c>
    </row>
    <row r="459" spans="1:2" ht="13.95" customHeight="1" x14ac:dyDescent="0.25">
      <c r="A459" s="1118" t="s">
        <v>295</v>
      </c>
      <c r="B459" s="1119">
        <f>VLOOKUP($A459,Data!$C$2:$H$384,6,FALSE)</f>
        <v>0</v>
      </c>
    </row>
    <row r="460" spans="1:2" ht="13.95" customHeight="1" x14ac:dyDescent="0.25">
      <c r="A460" s="1118" t="s">
        <v>296</v>
      </c>
      <c r="B460" s="1119">
        <f>VLOOKUP($A460,Data!$C$2:$H$384,6,FALSE)</f>
        <v>0</v>
      </c>
    </row>
    <row r="461" spans="1:2" ht="13.95" customHeight="1" x14ac:dyDescent="0.25">
      <c r="A461" s="1118" t="s">
        <v>297</v>
      </c>
      <c r="B461" s="1119">
        <f>VLOOKUP($A461,Data!$C$2:$H$384,6,FALSE)</f>
        <v>0</v>
      </c>
    </row>
    <row r="462" spans="1:2" ht="13.95" customHeight="1" x14ac:dyDescent="0.25">
      <c r="A462" s="1118" t="s">
        <v>298</v>
      </c>
      <c r="B462" s="1119">
        <f>VLOOKUP($A462,Data!$C$2:$H$384,6,FALSE)</f>
        <v>0</v>
      </c>
    </row>
    <row r="463" spans="1:2" ht="13.95" customHeight="1" x14ac:dyDescent="0.25">
      <c r="A463" s="1118" t="s">
        <v>299</v>
      </c>
      <c r="B463" s="1119">
        <f>VLOOKUP($A463,Data!$C$2:$H$384,6,FALSE)</f>
        <v>0</v>
      </c>
    </row>
    <row r="464" spans="1:2" ht="13.95" customHeight="1" thickBot="1" x14ac:dyDescent="0.3">
      <c r="A464" s="1120" t="s">
        <v>300</v>
      </c>
      <c r="B464" s="1121">
        <f>VLOOKUP($A464,Data!$C$2:$H$384,6,FALSE)</f>
        <v>0</v>
      </c>
    </row>
  </sheetData>
  <sheetProtection sheet="1" formatCells="0" formatColumns="0" formatRows="0" autoFilter="0"/>
  <mergeCells count="1">
    <mergeCell ref="A3:B3"/>
  </mergeCells>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tabColor rgb="FFFFC000"/>
  </sheetPr>
  <dimension ref="A1:L17"/>
  <sheetViews>
    <sheetView zoomScale="80" zoomScaleNormal="80" workbookViewId="0"/>
  </sheetViews>
  <sheetFormatPr defaultRowHeight="13.8" x14ac:dyDescent="0.25"/>
  <cols>
    <col min="1" max="1" width="3.81640625" style="397" customWidth="1"/>
    <col min="2" max="2" width="21.81640625" style="397" customWidth="1"/>
    <col min="3" max="3" width="40.08984375" style="397" customWidth="1"/>
    <col min="4" max="4" width="8.7265625" style="397"/>
    <col min="5" max="5" width="37.26953125" style="397" customWidth="1"/>
    <col min="6" max="6" width="40.54296875" style="397" customWidth="1"/>
    <col min="7" max="7" width="43.36328125" style="397" customWidth="1"/>
    <col min="8" max="8" width="5.08984375" style="397" customWidth="1"/>
    <col min="9" max="10" width="8.7265625" style="397"/>
    <col min="11" max="11" width="80.6328125" style="397" customWidth="1"/>
    <col min="12" max="16384" width="8.7265625" style="397"/>
  </cols>
  <sheetData>
    <row r="1" spans="1:12" x14ac:dyDescent="0.25">
      <c r="A1" s="589"/>
      <c r="B1" s="589"/>
      <c r="C1" s="589"/>
      <c r="D1" s="589"/>
      <c r="E1" s="589"/>
      <c r="F1" s="589"/>
      <c r="G1" s="589"/>
      <c r="H1" s="589"/>
      <c r="J1" s="542"/>
      <c r="K1" s="542"/>
      <c r="L1" s="543"/>
    </row>
    <row r="2" spans="1:12" x14ac:dyDescent="0.25">
      <c r="A2" s="589"/>
      <c r="B2" s="623" t="s">
        <v>2472</v>
      </c>
      <c r="C2" s="623">
        <f>MATCH(Summary!H7,Languages!1:1,0)</f>
        <v>3</v>
      </c>
      <c r="D2" s="624"/>
      <c r="E2" s="589"/>
      <c r="F2" s="589"/>
      <c r="G2" s="589"/>
      <c r="H2" s="589"/>
      <c r="J2" s="542"/>
      <c r="K2" s="583" t="s">
        <v>1882</v>
      </c>
      <c r="L2" s="543"/>
    </row>
    <row r="3" spans="1:12" x14ac:dyDescent="0.25">
      <c r="A3" s="589"/>
      <c r="B3" s="625" t="s">
        <v>387</v>
      </c>
      <c r="C3" s="625" t="s">
        <v>2471</v>
      </c>
      <c r="D3" s="626" t="s">
        <v>444</v>
      </c>
      <c r="E3" s="605" t="s">
        <v>589</v>
      </c>
      <c r="F3" s="605" t="s">
        <v>588</v>
      </c>
      <c r="G3" s="605" t="s">
        <v>590</v>
      </c>
      <c r="H3" s="589"/>
      <c r="J3" s="542"/>
      <c r="K3" s="584"/>
      <c r="L3" s="543"/>
    </row>
    <row r="4" spans="1:12" ht="100.05" customHeight="1" x14ac:dyDescent="0.25">
      <c r="A4" s="589"/>
      <c r="B4" s="627" t="s">
        <v>54</v>
      </c>
      <c r="C4" s="628" t="str">
        <f>VLOOKUP($D4,$D$4:$G$14,$C$2,FALSE)</f>
        <v xml:space="preserve">CRITICAL, tiedot Infoimport-välilehdeltä 
</v>
      </c>
      <c r="D4" s="629">
        <v>1</v>
      </c>
      <c r="E4" s="630" t="s">
        <v>54</v>
      </c>
      <c r="F4" s="630" t="s">
        <v>3531</v>
      </c>
      <c r="G4" s="630" t="s">
        <v>54</v>
      </c>
      <c r="H4" s="589"/>
      <c r="J4" s="542"/>
      <c r="K4" s="1286" t="s">
        <v>2511</v>
      </c>
      <c r="L4" s="543"/>
    </row>
    <row r="5" spans="1:12" ht="100.05" customHeight="1" x14ac:dyDescent="0.25">
      <c r="A5" s="589"/>
      <c r="B5" s="627" t="s">
        <v>46</v>
      </c>
      <c r="C5" s="628" t="str">
        <f t="shared" ref="C5:C14" si="0">VLOOKUP($D5,$D$4:$G$14,$C$2,FALSE)</f>
        <v xml:space="preserve">ASSET, tiedot Infoimport-välilehdeltä
</v>
      </c>
      <c r="D5" s="629">
        <v>2</v>
      </c>
      <c r="E5" s="630" t="s">
        <v>46</v>
      </c>
      <c r="F5" s="630" t="s">
        <v>3530</v>
      </c>
      <c r="G5" s="630" t="s">
        <v>46</v>
      </c>
      <c r="H5" s="589"/>
      <c r="J5" s="542"/>
      <c r="K5" s="1286"/>
      <c r="L5" s="543"/>
    </row>
    <row r="6" spans="1:12" ht="100.05" customHeight="1" x14ac:dyDescent="0.25">
      <c r="A6" s="589"/>
      <c r="B6" s="627" t="s">
        <v>62</v>
      </c>
      <c r="C6" s="628" t="str">
        <f t="shared" si="0"/>
        <v xml:space="preserve">THREAT, tiedot Infoimport-välilehdeltä
</v>
      </c>
      <c r="D6" s="629">
        <v>3</v>
      </c>
      <c r="E6" s="630" t="s">
        <v>62</v>
      </c>
      <c r="F6" s="630" t="s">
        <v>3529</v>
      </c>
      <c r="G6" s="630" t="s">
        <v>62</v>
      </c>
      <c r="H6" s="589"/>
      <c r="J6" s="542"/>
      <c r="K6" s="1286"/>
      <c r="L6" s="542"/>
    </row>
    <row r="7" spans="1:12" ht="100.05" customHeight="1" x14ac:dyDescent="0.25">
      <c r="A7" s="589"/>
      <c r="B7" s="627" t="s">
        <v>0</v>
      </c>
      <c r="C7" s="628" t="str">
        <f t="shared" si="0"/>
        <v xml:space="preserve">RISK, tiedot Infoimport-välilehdeltä
</v>
      </c>
      <c r="D7" s="629">
        <v>4</v>
      </c>
      <c r="E7" s="630" t="s">
        <v>0</v>
      </c>
      <c r="F7" s="630" t="s">
        <v>3528</v>
      </c>
      <c r="G7" s="630" t="s">
        <v>0</v>
      </c>
      <c r="H7" s="589"/>
      <c r="J7" s="542"/>
      <c r="K7" s="1286"/>
      <c r="L7" s="542"/>
    </row>
    <row r="8" spans="1:12" ht="100.05" customHeight="1" x14ac:dyDescent="0.25">
      <c r="A8" s="589"/>
      <c r="B8" s="627" t="s">
        <v>57</v>
      </c>
      <c r="C8" s="628" t="str">
        <f t="shared" si="0"/>
        <v xml:space="preserve">ACCESS, tiedot Infoimport-välilehdeltä
</v>
      </c>
      <c r="D8" s="629">
        <v>5</v>
      </c>
      <c r="E8" s="630" t="s">
        <v>57</v>
      </c>
      <c r="F8" s="630" t="s">
        <v>3527</v>
      </c>
      <c r="G8" s="630" t="s">
        <v>57</v>
      </c>
      <c r="H8" s="589"/>
      <c r="J8" s="542"/>
      <c r="K8" s="1286"/>
      <c r="L8" s="542"/>
    </row>
    <row r="9" spans="1:12" ht="100.05" customHeight="1" x14ac:dyDescent="0.25">
      <c r="A9" s="589"/>
      <c r="B9" s="627" t="s">
        <v>65</v>
      </c>
      <c r="C9" s="628" t="str">
        <f t="shared" si="0"/>
        <v xml:space="preserve">SITUATION, tiedot Infoimport-välilehdeltä
</v>
      </c>
      <c r="D9" s="629">
        <v>6</v>
      </c>
      <c r="E9" s="630" t="s">
        <v>65</v>
      </c>
      <c r="F9" s="630" t="s">
        <v>3526</v>
      </c>
      <c r="G9" s="630" t="s">
        <v>65</v>
      </c>
      <c r="H9" s="589"/>
      <c r="J9" s="542"/>
      <c r="K9" s="1286"/>
      <c r="L9" s="542"/>
    </row>
    <row r="10" spans="1:12" ht="100.05" customHeight="1" x14ac:dyDescent="0.25">
      <c r="A10" s="589"/>
      <c r="B10" s="627" t="s">
        <v>67</v>
      </c>
      <c r="C10" s="628" t="str">
        <f t="shared" si="0"/>
        <v xml:space="preserve">RESPONSE, tiedot Infoimport-välilehdeltä
</v>
      </c>
      <c r="D10" s="629">
        <v>7</v>
      </c>
      <c r="E10" s="630" t="s">
        <v>67</v>
      </c>
      <c r="F10" s="630" t="s">
        <v>3525</v>
      </c>
      <c r="G10" s="630" t="s">
        <v>67</v>
      </c>
      <c r="H10" s="589"/>
      <c r="J10" s="542"/>
      <c r="K10" s="1286"/>
      <c r="L10" s="542"/>
    </row>
    <row r="11" spans="1:12" ht="100.05" customHeight="1" x14ac:dyDescent="0.25">
      <c r="A11" s="589"/>
      <c r="B11" s="627" t="s">
        <v>2538</v>
      </c>
      <c r="C11" s="628" t="str">
        <f>VLOOKUP($D11,$D$4:$G$14,$C$2,FALSE)</f>
        <v xml:space="preserve">THIRDPARTY, tiedot Infoimport-välilehdeltä
</v>
      </c>
      <c r="D11" s="629">
        <v>8</v>
      </c>
      <c r="E11" s="630" t="s">
        <v>2538</v>
      </c>
      <c r="F11" s="630" t="s">
        <v>3524</v>
      </c>
      <c r="G11" s="630" t="s">
        <v>2538</v>
      </c>
      <c r="H11" s="589"/>
      <c r="J11" s="542"/>
      <c r="K11" s="1286"/>
      <c r="L11" s="542"/>
    </row>
    <row r="12" spans="1:12" ht="100.05" customHeight="1" x14ac:dyDescent="0.25">
      <c r="A12" s="589"/>
      <c r="B12" s="627" t="s">
        <v>72</v>
      </c>
      <c r="C12" s="628" t="str">
        <f t="shared" si="0"/>
        <v xml:space="preserve">WORKFORCE, tiedot Infoimport-välilehdeltä
</v>
      </c>
      <c r="D12" s="629">
        <v>9</v>
      </c>
      <c r="E12" s="630" t="s">
        <v>72</v>
      </c>
      <c r="F12" s="630" t="s">
        <v>3523</v>
      </c>
      <c r="G12" s="630" t="s">
        <v>72</v>
      </c>
      <c r="H12" s="589"/>
      <c r="J12" s="542"/>
      <c r="K12" s="1286"/>
      <c r="L12" s="542"/>
    </row>
    <row r="13" spans="1:12" ht="100.05" customHeight="1" x14ac:dyDescent="0.25">
      <c r="A13" s="589"/>
      <c r="B13" s="627" t="s">
        <v>75</v>
      </c>
      <c r="C13" s="628" t="str">
        <f t="shared" si="0"/>
        <v xml:space="preserve">ARCHITECTURE, tiedot Infoimport-välilehdeltä
</v>
      </c>
      <c r="D13" s="629">
        <v>10</v>
      </c>
      <c r="E13" s="630" t="s">
        <v>75</v>
      </c>
      <c r="F13" s="630" t="s">
        <v>3522</v>
      </c>
      <c r="G13" s="630" t="s">
        <v>75</v>
      </c>
      <c r="H13" s="589"/>
      <c r="J13" s="542"/>
      <c r="K13" s="1286"/>
      <c r="L13" s="542"/>
    </row>
    <row r="14" spans="1:12" ht="100.05" customHeight="1" x14ac:dyDescent="0.25">
      <c r="A14" s="589"/>
      <c r="B14" s="627" t="s">
        <v>77</v>
      </c>
      <c r="C14" s="628" t="str">
        <f t="shared" si="0"/>
        <v>PROGRAM, tiedot Infoimport-välilehdeltä</v>
      </c>
      <c r="D14" s="629">
        <v>11</v>
      </c>
      <c r="E14" s="630" t="s">
        <v>77</v>
      </c>
      <c r="F14" s="630" t="s">
        <v>2473</v>
      </c>
      <c r="G14" s="630" t="s">
        <v>77</v>
      </c>
      <c r="H14" s="589"/>
      <c r="J14" s="542"/>
      <c r="K14" s="1286"/>
      <c r="L14" s="542"/>
    </row>
    <row r="15" spans="1:12" x14ac:dyDescent="0.25">
      <c r="A15" s="589"/>
      <c r="B15" s="589"/>
      <c r="C15" s="589"/>
      <c r="D15" s="589"/>
      <c r="E15" s="589"/>
      <c r="F15" s="589"/>
      <c r="G15" s="589"/>
      <c r="H15" s="589"/>
      <c r="J15" s="542"/>
      <c r="K15" s="1286"/>
      <c r="L15" s="542"/>
    </row>
    <row r="16" spans="1:12" x14ac:dyDescent="0.25">
      <c r="J16" s="542"/>
      <c r="K16" s="1287"/>
      <c r="L16" s="542"/>
    </row>
    <row r="17" spans="10:12" x14ac:dyDescent="0.25">
      <c r="J17" s="542"/>
      <c r="K17" s="542"/>
      <c r="L17" s="542"/>
    </row>
  </sheetData>
  <sheetProtection sheet="1" objects="1" scenarios="1" formatCells="0" formatColumns="0" formatRows="0"/>
  <mergeCells count="1">
    <mergeCell ref="K4:K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1">
    <tabColor rgb="FF7030A0"/>
  </sheetPr>
  <dimension ref="A1:AB384"/>
  <sheetViews>
    <sheetView showGridLines="0" zoomScale="80" zoomScaleNormal="80" workbookViewId="0">
      <pane ySplit="1" topLeftCell="A353" activePane="bottomLeft" state="frozen"/>
      <selection pane="bottomLeft" activeCell="H384" sqref="H384"/>
    </sheetView>
  </sheetViews>
  <sheetFormatPr defaultColWidth="9.1796875" defaultRowHeight="11.4" x14ac:dyDescent="0.2"/>
  <cols>
    <col min="1" max="1" width="16.54296875" style="121" customWidth="1"/>
    <col min="2" max="2" width="15.36328125" style="121" customWidth="1"/>
    <col min="3" max="3" width="17.6328125" style="121" customWidth="1"/>
    <col min="4" max="4" width="12.36328125" style="22" bestFit="1" customWidth="1"/>
    <col min="5" max="5" width="6" style="121" customWidth="1"/>
    <col min="6" max="6" width="17.08984375" style="121" customWidth="1"/>
    <col min="7" max="7" width="3.6328125" style="121" customWidth="1"/>
    <col min="8" max="8" width="9.26953125" style="22" customWidth="1"/>
    <col min="9" max="9" width="5.6328125" style="22" customWidth="1"/>
    <col min="10" max="10" width="12.6328125" style="682" customWidth="1"/>
    <col min="11" max="11" width="15.54296875" style="25" customWidth="1"/>
    <col min="12" max="15" width="9.1796875" style="25"/>
    <col min="16" max="16" width="12.6328125" style="121" customWidth="1"/>
    <col min="17" max="17" width="13.7265625" style="25" bestFit="1" customWidth="1"/>
    <col min="18" max="18" width="20.81640625" style="25" customWidth="1"/>
    <col min="19" max="21" width="9.1796875" style="25"/>
    <col min="22" max="22" width="12.6328125" style="25" customWidth="1"/>
    <col min="23" max="23" width="8.6328125" style="25" customWidth="1"/>
    <col min="24" max="24" width="18.26953125" style="25" customWidth="1"/>
    <col min="25" max="25" width="6.6328125" style="120" customWidth="1"/>
    <col min="26" max="26" width="9.7265625" style="22" customWidth="1"/>
    <col min="27" max="27" width="9.36328125" style="120" customWidth="1"/>
    <col min="28" max="28" width="8.6328125" style="25" customWidth="1"/>
    <col min="29" max="16384" width="9.1796875" style="25"/>
  </cols>
  <sheetData>
    <row r="1" spans="1:28" s="2" customFormat="1" ht="74.400000000000006" thickBot="1" x14ac:dyDescent="0.3">
      <c r="A1" s="647" t="s">
        <v>27</v>
      </c>
      <c r="B1" s="647" t="s">
        <v>28</v>
      </c>
      <c r="C1" s="647" t="s">
        <v>29</v>
      </c>
      <c r="D1" s="648" t="s">
        <v>30</v>
      </c>
      <c r="E1" s="647" t="s">
        <v>31</v>
      </c>
      <c r="F1" s="647" t="s">
        <v>34</v>
      </c>
      <c r="G1" s="647" t="s">
        <v>35</v>
      </c>
      <c r="H1" s="648" t="s">
        <v>32</v>
      </c>
      <c r="I1" s="648" t="s">
        <v>33</v>
      </c>
      <c r="J1" s="680"/>
      <c r="K1" s="94" t="s">
        <v>36</v>
      </c>
      <c r="L1" s="94">
        <v>1</v>
      </c>
      <c r="M1" s="94">
        <v>2</v>
      </c>
      <c r="N1" s="94">
        <v>3</v>
      </c>
      <c r="O1" s="94" t="s">
        <v>37</v>
      </c>
      <c r="P1" s="110"/>
      <c r="Q1" s="96" t="s">
        <v>27</v>
      </c>
      <c r="R1" s="97" t="s">
        <v>777</v>
      </c>
      <c r="S1" s="98" t="s">
        <v>778</v>
      </c>
      <c r="T1" s="98" t="s">
        <v>779</v>
      </c>
      <c r="U1" s="99" t="s">
        <v>780</v>
      </c>
      <c r="V1" s="95"/>
      <c r="W1" s="128" t="s">
        <v>444</v>
      </c>
      <c r="X1" s="128" t="s">
        <v>29</v>
      </c>
      <c r="Y1" s="99" t="s">
        <v>606</v>
      </c>
      <c r="Z1" s="99" t="s">
        <v>31</v>
      </c>
      <c r="AA1" s="99" t="s">
        <v>587</v>
      </c>
      <c r="AB1" s="128" t="s">
        <v>843</v>
      </c>
    </row>
    <row r="2" spans="1:28" s="23" customFormat="1" ht="15" customHeight="1" x14ac:dyDescent="0.2">
      <c r="A2" s="314" t="s">
        <v>57</v>
      </c>
      <c r="B2" s="314" t="s">
        <v>59</v>
      </c>
      <c r="C2" s="314" t="s">
        <v>148</v>
      </c>
      <c r="D2" s="643" t="s">
        <v>4</v>
      </c>
      <c r="E2" s="314">
        <v>1</v>
      </c>
      <c r="F2" s="100" t="str">
        <f t="shared" ref="F2:F74" si="0">CONCATENATE($B2,$E2)</f>
        <v>ACCESS-11</v>
      </c>
      <c r="G2" s="100">
        <f t="shared" ref="G2:G65" si="1">COUNTIF($F:$F,$F2)</f>
        <v>3</v>
      </c>
      <c r="H2" s="132">
        <f>VLOOKUP(C2,Table26[[(FIN) Käytäntö]:[(FIN) Vastaus]],2,FALSE)</f>
        <v>0</v>
      </c>
      <c r="I2" s="132">
        <f t="shared" ref="I2:I74" si="2">IFERROR(IF(H2&gt;2,1,0),0)</f>
        <v>0</v>
      </c>
      <c r="J2" s="681"/>
      <c r="K2" s="101" t="s">
        <v>57</v>
      </c>
      <c r="L2" s="498">
        <f>SUMIF($F:$F,CONCATENATE($K2,"-","?",L$1),$I:$I) /COUNTIF($F:$F,CONCATENATE($K2,"-","?",L$1))</f>
        <v>0</v>
      </c>
      <c r="M2" s="498">
        <f>SUMIF($F:$F,CONCATENATE($K2,"-","?",M$1),$I:$I) /COUNTIF($F:$F,CONCATENATE($K2,"-","?",M$1))</f>
        <v>0</v>
      </c>
      <c r="N2" s="498">
        <f>SUMIF($F:$F,CONCATENATE($K2,"-","?",N$1),$I:$I) /COUNTIF($F:$F,CONCATENATE($K2,"-","?",N$1))</f>
        <v>0</v>
      </c>
      <c r="O2" s="102">
        <f>MIN(O3:O5)</f>
        <v>0</v>
      </c>
      <c r="P2" s="110"/>
      <c r="Q2" s="104"/>
      <c r="R2" s="105"/>
      <c r="S2" s="95" t="str">
        <f>IF(VLOOKUP(S$1,Languages!$A:$D,1,TRUE)=S$1,VLOOKUP(S$1,Languages!$A:$D,Summary!$C$7,TRUE),NA())</f>
        <v>Kyberturvallisuuden kypsyystaso</v>
      </c>
      <c r="T2" s="95" t="str">
        <f>IF(VLOOKUP(T$1,Languages!$A:$D,1,TRUE)=T$1,VLOOKUP(T$1,Languages!$A:$D,Summary!$C$7,TRUE),NA())</f>
        <v>Nykytila</v>
      </c>
      <c r="U2" s="106" t="str">
        <f>IF(VLOOKUP(U$1,Languages!$A:$D,1,TRUE)=U$1,VLOOKUP(U$1,Languages!$A:$D,Summary!$C$7,TRUE),NA())</f>
        <v>Edellinen</v>
      </c>
      <c r="V2" s="92"/>
      <c r="W2" s="649" t="str">
        <f>AB2&amp;"-"&amp;COUNTIF($AB$2:$AB2,$AB2)</f>
        <v>0-1-0-1</v>
      </c>
      <c r="X2" s="650" t="s">
        <v>148</v>
      </c>
      <c r="Y2" s="651">
        <f t="shared" ref="Y2:Y33" si="3">VLOOKUP(LEFT($X2,LEN($X2)-1),$K:$O,5,FALSE)</f>
        <v>0</v>
      </c>
      <c r="Z2" s="652">
        <v>1</v>
      </c>
      <c r="AA2" s="651">
        <f t="shared" ref="AA2:AA65" si="4">VLOOKUP(X2,C:I,7,FALSE)</f>
        <v>0</v>
      </c>
      <c r="AB2" s="650" t="str">
        <f>Y2&amp;"-"&amp;Z2&amp;"-"&amp;AA2</f>
        <v>0-1-0</v>
      </c>
    </row>
    <row r="3" spans="1:28" s="2" customFormat="1" ht="15" customHeight="1" x14ac:dyDescent="0.2">
      <c r="A3" s="314" t="s">
        <v>57</v>
      </c>
      <c r="B3" s="314" t="s">
        <v>59</v>
      </c>
      <c r="C3" s="314" t="s">
        <v>150</v>
      </c>
      <c r="D3" s="643" t="s">
        <v>6</v>
      </c>
      <c r="E3" s="314">
        <v>1</v>
      </c>
      <c r="F3" s="100" t="str">
        <f t="shared" si="0"/>
        <v>ACCESS-11</v>
      </c>
      <c r="G3" s="100">
        <f t="shared" si="1"/>
        <v>3</v>
      </c>
      <c r="H3" s="132">
        <f>VLOOKUP(C3,Table26[[(FIN) Käytäntö]:[(FIN) Vastaus]],2,FALSE)</f>
        <v>0</v>
      </c>
      <c r="I3" s="132">
        <f t="shared" si="2"/>
        <v>0</v>
      </c>
      <c r="J3" s="680"/>
      <c r="K3" s="107" t="s">
        <v>59</v>
      </c>
      <c r="L3" s="21">
        <f t="shared" ref="L3:M5" si="5">SUMIF($F:$F,CONCATENATE($K3,L$1),$I:$I) / VLOOKUP(CONCATENATE($K3,L$1),$F:$G,2,FALSE)</f>
        <v>0</v>
      </c>
      <c r="M3" s="21">
        <f t="shared" si="5"/>
        <v>0</v>
      </c>
      <c r="N3" s="111">
        <v>1</v>
      </c>
      <c r="O3" s="108">
        <f>IF( AND($L3=1,$M3=1,$N3&gt;$O$61 ), 3,
    IF( AND($L3=1,$M3&gt;$O$61 ), 2,
      IF( $L3=1, 1, 0)
  )
) + N("MIL3 tarkistus 1. rivillä, MIL2 tarkistus 2. rivillä, ja lopuksi MIL1 tarkistus.")</f>
        <v>0</v>
      </c>
      <c r="P3" s="110"/>
      <c r="Q3" s="835" t="s">
        <v>54</v>
      </c>
      <c r="R3" s="836" t="str">
        <f>Parameters!B78</f>
        <v>Kriittiset
palvelut</v>
      </c>
      <c r="S3" s="837">
        <f>VLOOKUP($Q3,$K$1:$O$58,5,FALSE)</f>
        <v>0</v>
      </c>
      <c r="T3" s="363">
        <f>VLOOKUP(Data!$Q3,Table2[#All],2,FALSE)</f>
        <v>0</v>
      </c>
      <c r="U3" s="364">
        <f>VLOOKUP(Data!$Q3,Table4[#All],2,FALSE)</f>
        <v>0</v>
      </c>
      <c r="W3" s="653" t="str">
        <f>AB3&amp;"-"&amp;COUNTIF($AB$2:$AB3,$AB3)</f>
        <v>0-1-0-2</v>
      </c>
      <c r="X3" s="654" t="s">
        <v>150</v>
      </c>
      <c r="Y3" s="655">
        <f t="shared" si="3"/>
        <v>0</v>
      </c>
      <c r="Z3" s="656">
        <v>1</v>
      </c>
      <c r="AA3" s="655">
        <f t="shared" si="4"/>
        <v>0</v>
      </c>
      <c r="AB3" s="657" t="str">
        <f t="shared" ref="AB3:AB66" si="6">Y3&amp;"-"&amp;Z3&amp;"-"&amp;AA3</f>
        <v>0-1-0</v>
      </c>
    </row>
    <row r="4" spans="1:28" s="2" customFormat="1" ht="15" customHeight="1" x14ac:dyDescent="0.2">
      <c r="A4" s="314" t="s">
        <v>57</v>
      </c>
      <c r="B4" s="314" t="s">
        <v>59</v>
      </c>
      <c r="C4" s="314" t="s">
        <v>151</v>
      </c>
      <c r="D4" s="643" t="s">
        <v>7</v>
      </c>
      <c r="E4" s="314">
        <v>1</v>
      </c>
      <c r="F4" s="100" t="str">
        <f t="shared" si="0"/>
        <v>ACCESS-11</v>
      </c>
      <c r="G4" s="100">
        <f t="shared" si="1"/>
        <v>3</v>
      </c>
      <c r="H4" s="132">
        <f>VLOOKUP(C4,Table26[[(FIN) Käytäntö]:[(FIN) Vastaus]],2,FALSE)</f>
        <v>0</v>
      </c>
      <c r="I4" s="132">
        <f t="shared" si="2"/>
        <v>0</v>
      </c>
      <c r="J4" s="680"/>
      <c r="K4" s="107" t="s">
        <v>61</v>
      </c>
      <c r="L4" s="21">
        <f t="shared" si="5"/>
        <v>0</v>
      </c>
      <c r="M4" s="21">
        <f t="shared" si="5"/>
        <v>0</v>
      </c>
      <c r="N4" s="21">
        <f>SUMIF($F:$F,CONCATENATE($K4,N$1),$I:$I) / VLOOKUP(CONCATENATE($K4,N$1),$F:$G,2,FALSE)</f>
        <v>0</v>
      </c>
      <c r="O4" s="108">
        <f>IF( AND($L4=1,$M4=1,$N4&gt;$O$61 ), 3,
    IF( AND($L4=1,$M4&gt;$O$61 ), 2,
      IF( $L4=1, 1, 0)
  )
) + N("MIL3 tarkistus 1. rivillä, MIL2 tarkistus 2. rivillä, ja lopuksi MIL1 tarkistus.")</f>
        <v>0</v>
      </c>
      <c r="P4" s="110"/>
      <c r="Q4" s="109" t="s">
        <v>46</v>
      </c>
      <c r="R4" s="127" t="str">
        <f>Parameters!B79</f>
        <v>Omaisuuden
hallinta</v>
      </c>
      <c r="S4" s="103">
        <f t="shared" ref="S4:S13" si="7">VLOOKUP($Q4,$K$1:$O$58,5,FALSE)</f>
        <v>0</v>
      </c>
      <c r="T4" s="95">
        <f>VLOOKUP(Data!$Q4,Table2[#All],2,FALSE)</f>
        <v>0</v>
      </c>
      <c r="U4" s="106">
        <f>VLOOKUP(Data!$Q4,Table4[#All],2,FALSE)</f>
        <v>0</v>
      </c>
      <c r="W4" s="653" t="str">
        <f>AB4&amp;"-"&amp;COUNTIF($AB$2:$AB4,$AB4)</f>
        <v>0-1-0-3</v>
      </c>
      <c r="X4" s="654" t="s">
        <v>151</v>
      </c>
      <c r="Y4" s="655">
        <f t="shared" si="3"/>
        <v>0</v>
      </c>
      <c r="Z4" s="656">
        <v>1</v>
      </c>
      <c r="AA4" s="655">
        <f t="shared" si="4"/>
        <v>0</v>
      </c>
      <c r="AB4" s="657" t="str">
        <f t="shared" si="6"/>
        <v>0-1-0</v>
      </c>
    </row>
    <row r="5" spans="1:28" s="2" customFormat="1" ht="15" customHeight="1" x14ac:dyDescent="0.2">
      <c r="A5" s="314" t="s">
        <v>57</v>
      </c>
      <c r="B5" s="314" t="s">
        <v>59</v>
      </c>
      <c r="C5" s="314" t="s">
        <v>152</v>
      </c>
      <c r="D5" s="643" t="s">
        <v>8</v>
      </c>
      <c r="E5" s="314">
        <v>2</v>
      </c>
      <c r="F5" s="100" t="str">
        <f t="shared" si="0"/>
        <v>ACCESS-12</v>
      </c>
      <c r="G5" s="100">
        <f t="shared" si="1"/>
        <v>5</v>
      </c>
      <c r="H5" s="132">
        <f>VLOOKUP(C5,Table26[[(FIN) Käytäntö]:[(FIN) Vastaus]],2,FALSE)</f>
        <v>0</v>
      </c>
      <c r="I5" s="132">
        <f t="shared" si="2"/>
        <v>0</v>
      </c>
      <c r="J5" s="680"/>
      <c r="K5" s="107" t="s">
        <v>64</v>
      </c>
      <c r="L5" s="21">
        <f t="shared" si="5"/>
        <v>0</v>
      </c>
      <c r="M5" s="21">
        <f t="shared" si="5"/>
        <v>0</v>
      </c>
      <c r="N5" s="21">
        <f>SUMIF($F:$F,CONCATENATE($K5,N$1),$I:$I) / VLOOKUP(CONCATENATE($K5,N$1),$F:$G,2,FALSE)</f>
        <v>0</v>
      </c>
      <c r="O5" s="108">
        <f>IF( AND($L5=1,$M5=1,$N5&gt;$O$61 ), 3,
    IF( AND($L5=1,$M5&gt;$O$61 ), 2,
      IF( $L5=1, 1, 0)
  )
) + N("MIL3 tarkistus 1. rivillä, MIL2 tarkistus 2. rivillä, ja lopuksi MIL1 tarkistus.")</f>
        <v>0</v>
      </c>
      <c r="P5" s="110"/>
      <c r="Q5" s="109" t="s">
        <v>62</v>
      </c>
      <c r="R5" s="127" t="str">
        <f>Parameters!B80</f>
        <v>Uhkat ja
haavoittuvuudet</v>
      </c>
      <c r="S5" s="103">
        <f t="shared" si="7"/>
        <v>0</v>
      </c>
      <c r="T5" s="95">
        <f>VLOOKUP(Data!$Q5,Table2[#All],2,FALSE)</f>
        <v>0</v>
      </c>
      <c r="U5" s="106">
        <f>VLOOKUP(Data!$Q5,Table4[#All],2,FALSE)</f>
        <v>0</v>
      </c>
      <c r="W5" s="653" t="str">
        <f>AB5&amp;"-"&amp;COUNTIF($AB$2:$AB5,$AB5)</f>
        <v>0-2-0-1</v>
      </c>
      <c r="X5" s="654" t="s">
        <v>152</v>
      </c>
      <c r="Y5" s="655">
        <f t="shared" si="3"/>
        <v>0</v>
      </c>
      <c r="Z5" s="656">
        <v>2</v>
      </c>
      <c r="AA5" s="655">
        <f t="shared" si="4"/>
        <v>0</v>
      </c>
      <c r="AB5" s="657" t="str">
        <f t="shared" si="6"/>
        <v>0-2-0</v>
      </c>
    </row>
    <row r="6" spans="1:28" s="2" customFormat="1" ht="15" customHeight="1" x14ac:dyDescent="0.2">
      <c r="A6" s="314" t="s">
        <v>57</v>
      </c>
      <c r="B6" s="314" t="s">
        <v>59</v>
      </c>
      <c r="C6" s="314" t="s">
        <v>153</v>
      </c>
      <c r="D6" s="643" t="s">
        <v>9</v>
      </c>
      <c r="E6" s="314">
        <v>2</v>
      </c>
      <c r="F6" s="100" t="str">
        <f t="shared" si="0"/>
        <v>ACCESS-12</v>
      </c>
      <c r="G6" s="100">
        <f t="shared" si="1"/>
        <v>5</v>
      </c>
      <c r="H6" s="132">
        <f>VLOOKUP(C6,Table26[[(FIN) Käytäntö]:[(FIN) Vastaus]],2,FALSE)</f>
        <v>0</v>
      </c>
      <c r="I6" s="132">
        <f t="shared" si="2"/>
        <v>0</v>
      </c>
      <c r="J6" s="680"/>
      <c r="K6" s="107" t="s">
        <v>984</v>
      </c>
      <c r="L6" s="111">
        <v>1</v>
      </c>
      <c r="M6" s="21">
        <f>SUMIF($F:$F,CONCATENATE($K6,M$1),$I:$I) / VLOOKUP(CONCATENATE($K6,M$1),$F:$G,2,FALSE)</f>
        <v>0</v>
      </c>
      <c r="N6" s="21">
        <f>SUMIF($F:$F,CONCATENATE($K6,N$1),$I:$I) / VLOOKUP(CONCATENATE($K6,N$1),$F:$G,2,FALSE)</f>
        <v>0</v>
      </c>
      <c r="O6" s="108">
        <f>IF( AND($L6=1,$M6=1,$N6&gt;$O$61 ), 3,
    IF( AND($L6=1,$M6&gt;$O$61 ), 2,
      IF( $L6=1, 1, 0)
  )
) + N("MIL3 tarkistus 1. rivillä, MIL2 tarkistus 2. rivillä, ja lopuksi MIL1 tarkistus.")</f>
        <v>1</v>
      </c>
      <c r="P6" s="351"/>
      <c r="Q6" s="109" t="s">
        <v>0</v>
      </c>
      <c r="R6" s="127" t="str">
        <f>Parameters!B81</f>
        <v>Riskien
hallinta</v>
      </c>
      <c r="S6" s="103">
        <f t="shared" si="7"/>
        <v>0</v>
      </c>
      <c r="T6" s="95">
        <f>VLOOKUP(Data!$Q6,Table2[#All],2,FALSE)</f>
        <v>0</v>
      </c>
      <c r="U6" s="106">
        <f>VLOOKUP(Data!$Q6,Table4[#All],2,FALSE)</f>
        <v>0</v>
      </c>
      <c r="W6" s="653" t="str">
        <f>AB6&amp;"-"&amp;COUNTIF($AB$2:$AB6,$AB6)</f>
        <v>0-2-0-2</v>
      </c>
      <c r="X6" s="654" t="s">
        <v>153</v>
      </c>
      <c r="Y6" s="655">
        <f t="shared" si="3"/>
        <v>0</v>
      </c>
      <c r="Z6" s="656">
        <v>2</v>
      </c>
      <c r="AA6" s="655">
        <f t="shared" si="4"/>
        <v>0</v>
      </c>
      <c r="AB6" s="657" t="str">
        <f t="shared" si="6"/>
        <v>0-2-0</v>
      </c>
    </row>
    <row r="7" spans="1:28" ht="15" customHeight="1" x14ac:dyDescent="0.2">
      <c r="A7" s="314" t="s">
        <v>57</v>
      </c>
      <c r="B7" s="314" t="s">
        <v>59</v>
      </c>
      <c r="C7" s="314" t="s">
        <v>154</v>
      </c>
      <c r="D7" s="643" t="s">
        <v>10</v>
      </c>
      <c r="E7" s="314">
        <v>2</v>
      </c>
      <c r="F7" s="100" t="str">
        <f t="shared" si="0"/>
        <v>ACCESS-12</v>
      </c>
      <c r="G7" s="100">
        <f t="shared" si="1"/>
        <v>5</v>
      </c>
      <c r="H7" s="132">
        <f>VLOOKUP(C7,Table26[[(FIN) Käytäntö]:[(FIN) Vastaus]],2,FALSE)</f>
        <v>0</v>
      </c>
      <c r="I7" s="132">
        <f t="shared" si="2"/>
        <v>0</v>
      </c>
      <c r="K7" s="101" t="s">
        <v>75</v>
      </c>
      <c r="L7" s="498">
        <f>SUMIF($F:$F,CONCATENATE($K7,"-","?",L$1),$I:$I) /COUNTIF($F:$F,CONCATENATE($K7,"-","?",L$1))</f>
        <v>0</v>
      </c>
      <c r="M7" s="498">
        <f>SUMIF($F:$F,CONCATENATE($K7,"-","?",M$1),$I:$I) /COUNTIF($F:$F,CONCATENATE($K7,"-","?",M$1))</f>
        <v>0</v>
      </c>
      <c r="N7" s="498">
        <f>SUMIF($F:$F,CONCATENATE($K7,"-","?",N$1),$I:$I) /COUNTIF($F:$F,CONCATENATE($K7,"-","?",N$1))</f>
        <v>0</v>
      </c>
      <c r="O7" s="102">
        <f>MIN(O8:O13)</f>
        <v>0</v>
      </c>
      <c r="P7" s="110"/>
      <c r="Q7" s="109" t="s">
        <v>57</v>
      </c>
      <c r="R7" s="127" t="str">
        <f>Parameters!B82</f>
        <v>Pääsyn
hallinta</v>
      </c>
      <c r="S7" s="103">
        <f t="shared" si="7"/>
        <v>0</v>
      </c>
      <c r="T7" s="95">
        <f>VLOOKUP(Data!$Q7,Table2[#All],2,FALSE)</f>
        <v>0</v>
      </c>
      <c r="U7" s="106">
        <f>VLOOKUP(Data!$Q7,Table4[#All],2,FALSE)</f>
        <v>0</v>
      </c>
      <c r="W7" s="653" t="str">
        <f>AB7&amp;"-"&amp;COUNTIF($AB$2:$AB7,$AB7)</f>
        <v>0-2-0-3</v>
      </c>
      <c r="X7" s="653" t="s">
        <v>154</v>
      </c>
      <c r="Y7" s="655">
        <f t="shared" si="3"/>
        <v>0</v>
      </c>
      <c r="Z7" s="658">
        <v>2</v>
      </c>
      <c r="AA7" s="655">
        <f t="shared" si="4"/>
        <v>0</v>
      </c>
      <c r="AB7" s="657" t="str">
        <f t="shared" si="6"/>
        <v>0-2-0</v>
      </c>
    </row>
    <row r="8" spans="1:28" ht="15" customHeight="1" x14ac:dyDescent="0.2">
      <c r="A8" s="314" t="s">
        <v>57</v>
      </c>
      <c r="B8" s="314" t="s">
        <v>59</v>
      </c>
      <c r="C8" s="314" t="s">
        <v>155</v>
      </c>
      <c r="D8" s="643" t="s">
        <v>11</v>
      </c>
      <c r="E8" s="314">
        <v>2</v>
      </c>
      <c r="F8" s="100" t="str">
        <f t="shared" si="0"/>
        <v>ACCESS-12</v>
      </c>
      <c r="G8" s="100">
        <f t="shared" si="1"/>
        <v>5</v>
      </c>
      <c r="H8" s="132">
        <f>VLOOKUP(C8,Table26[[(FIN) Käytäntö]:[(FIN) Vastaus]],2,FALSE)</f>
        <v>0</v>
      </c>
      <c r="I8" s="132">
        <f t="shared" si="2"/>
        <v>0</v>
      </c>
      <c r="K8" s="107" t="s">
        <v>113</v>
      </c>
      <c r="L8" s="21">
        <f t="shared" ref="L8:N10" si="8">SUMIF($F:$F,CONCATENATE($K8,L$1),$I:$I) / VLOOKUP(CONCATENATE($K8,L$1),$F:$G,2,FALSE)</f>
        <v>0</v>
      </c>
      <c r="M8" s="21">
        <f t="shared" si="8"/>
        <v>0</v>
      </c>
      <c r="N8" s="21">
        <f t="shared" si="8"/>
        <v>0</v>
      </c>
      <c r="O8" s="108">
        <f t="shared" ref="O8:O13" si="9">IF( AND($L8=1,$M8=1,$N8&gt;$O$61 ), 3,
    IF( AND($L8=1,$M8&gt;$O$61 ), 2,
      IF( $L8=1, 1, 0)
  )
) + N("MIL3 tarkistus 1. rivillä, MIL2 tarkistus 2. rivillä, ja lopuksi MIL1 tarkistus.")</f>
        <v>0</v>
      </c>
      <c r="P8" s="110"/>
      <c r="Q8" s="109" t="s">
        <v>65</v>
      </c>
      <c r="R8" s="127" t="str">
        <f>Parameters!B83</f>
        <v>Tilanne
kuva</v>
      </c>
      <c r="S8" s="103">
        <f t="shared" si="7"/>
        <v>0</v>
      </c>
      <c r="T8" s="95">
        <f>VLOOKUP(Data!$Q8,Table2[#All],2,FALSE)</f>
        <v>0</v>
      </c>
      <c r="U8" s="106">
        <f>VLOOKUP(Data!$Q8,Table4[#All],2,FALSE)</f>
        <v>0</v>
      </c>
      <c r="W8" s="653" t="str">
        <f>AB8&amp;"-"&amp;COUNTIF($AB$2:$AB8,$AB8)</f>
        <v>0-2-0-4</v>
      </c>
      <c r="X8" s="653" t="s">
        <v>155</v>
      </c>
      <c r="Y8" s="655">
        <f t="shared" si="3"/>
        <v>0</v>
      </c>
      <c r="Z8" s="658">
        <v>2</v>
      </c>
      <c r="AA8" s="655">
        <f t="shared" si="4"/>
        <v>0</v>
      </c>
      <c r="AB8" s="657" t="str">
        <f t="shared" si="6"/>
        <v>0-2-0</v>
      </c>
    </row>
    <row r="9" spans="1:28" ht="15" customHeight="1" x14ac:dyDescent="0.2">
      <c r="A9" s="314" t="s">
        <v>57</v>
      </c>
      <c r="B9" s="314" t="s">
        <v>59</v>
      </c>
      <c r="C9" s="314" t="s">
        <v>2525</v>
      </c>
      <c r="D9" s="643" t="s">
        <v>12</v>
      </c>
      <c r="E9" s="314">
        <v>2</v>
      </c>
      <c r="F9" s="100" t="str">
        <f t="shared" si="0"/>
        <v>ACCESS-12</v>
      </c>
      <c r="G9" s="100">
        <f t="shared" si="1"/>
        <v>5</v>
      </c>
      <c r="H9" s="132">
        <f>VLOOKUP(C9,Table26[[(FIN) Käytäntö]:[(FIN) Vastaus]],2,FALSE)</f>
        <v>0</v>
      </c>
      <c r="I9" s="132">
        <f t="shared" si="2"/>
        <v>0</v>
      </c>
      <c r="K9" s="107" t="s">
        <v>116</v>
      </c>
      <c r="L9" s="21">
        <f t="shared" si="8"/>
        <v>0</v>
      </c>
      <c r="M9" s="21">
        <f t="shared" si="8"/>
        <v>0</v>
      </c>
      <c r="N9" s="21">
        <f t="shared" si="8"/>
        <v>0</v>
      </c>
      <c r="O9" s="108">
        <f t="shared" si="9"/>
        <v>0</v>
      </c>
      <c r="P9" s="110"/>
      <c r="Q9" s="109" t="s">
        <v>67</v>
      </c>
      <c r="R9" s="127" t="str">
        <f>Parameters!B84</f>
        <v>Tapahtumat
ja häiriöt</v>
      </c>
      <c r="S9" s="103">
        <f t="shared" si="7"/>
        <v>0</v>
      </c>
      <c r="T9" s="95">
        <f>VLOOKUP(Data!$Q9,Table2[#All],2,FALSE)</f>
        <v>0</v>
      </c>
      <c r="U9" s="106">
        <f>VLOOKUP(Data!$Q9,Table4[#All],2,FALSE)</f>
        <v>0</v>
      </c>
      <c r="W9" s="653" t="str">
        <f>AB9&amp;"-"&amp;COUNTIF($AB$2:$AB9,$AB9)</f>
        <v>0-2-0-5</v>
      </c>
      <c r="X9" s="653" t="s">
        <v>2525</v>
      </c>
      <c r="Y9" s="655">
        <f t="shared" si="3"/>
        <v>0</v>
      </c>
      <c r="Z9" s="658">
        <v>2</v>
      </c>
      <c r="AA9" s="655">
        <f t="shared" si="4"/>
        <v>0</v>
      </c>
      <c r="AB9" s="657" t="str">
        <f t="shared" si="6"/>
        <v>0-2-0</v>
      </c>
    </row>
    <row r="10" spans="1:28" ht="15" customHeight="1" x14ac:dyDescent="0.2">
      <c r="A10" s="314" t="s">
        <v>57</v>
      </c>
      <c r="B10" s="314" t="s">
        <v>59</v>
      </c>
      <c r="C10" s="314" t="s">
        <v>2526</v>
      </c>
      <c r="D10" s="643" t="s">
        <v>13</v>
      </c>
      <c r="E10" s="314">
        <v>3</v>
      </c>
      <c r="F10" s="100" t="str">
        <f t="shared" si="0"/>
        <v>ACCESS-13</v>
      </c>
      <c r="G10" s="100">
        <f t="shared" si="1"/>
        <v>2</v>
      </c>
      <c r="H10" s="132">
        <f>VLOOKUP(C10,Table26[[(FIN) Käytäntö]:[(FIN) Vastaus]],2,FALSE)</f>
        <v>0</v>
      </c>
      <c r="I10" s="132">
        <f t="shared" si="2"/>
        <v>0</v>
      </c>
      <c r="K10" s="107" t="s">
        <v>119</v>
      </c>
      <c r="L10" s="21">
        <f t="shared" si="8"/>
        <v>0</v>
      </c>
      <c r="M10" s="21">
        <f t="shared" si="8"/>
        <v>0</v>
      </c>
      <c r="N10" s="21">
        <f t="shared" si="8"/>
        <v>0</v>
      </c>
      <c r="O10" s="108">
        <f t="shared" si="9"/>
        <v>0</v>
      </c>
      <c r="P10" s="110"/>
      <c r="Q10" s="109" t="s">
        <v>2538</v>
      </c>
      <c r="R10" s="127" t="str">
        <f>Parameters!B85</f>
        <v>Kolmannet
osapuolet</v>
      </c>
      <c r="S10" s="103">
        <f t="shared" si="7"/>
        <v>0</v>
      </c>
      <c r="T10" s="95">
        <f>VLOOKUP(Data!$Q10,Table2[#All],2,FALSE)</f>
        <v>0</v>
      </c>
      <c r="U10" s="106">
        <f>VLOOKUP(Data!$Q10,Table4[#All],2,FALSE)</f>
        <v>0</v>
      </c>
      <c r="W10" s="653" t="str">
        <f>AB10&amp;"-"&amp;COUNTIF($AB$2:$AB10,$AB10)</f>
        <v>0-3-0-1</v>
      </c>
      <c r="X10" s="653" t="s">
        <v>2526</v>
      </c>
      <c r="Y10" s="655">
        <f t="shared" si="3"/>
        <v>0</v>
      </c>
      <c r="Z10" s="658">
        <v>3</v>
      </c>
      <c r="AA10" s="655">
        <f t="shared" si="4"/>
        <v>0</v>
      </c>
      <c r="AB10" s="657" t="str">
        <f t="shared" si="6"/>
        <v>0-3-0</v>
      </c>
    </row>
    <row r="11" spans="1:28" ht="15" customHeight="1" x14ac:dyDescent="0.2">
      <c r="A11" s="314" t="s">
        <v>57</v>
      </c>
      <c r="B11" s="314" t="s">
        <v>59</v>
      </c>
      <c r="C11" s="314" t="s">
        <v>2527</v>
      </c>
      <c r="D11" s="643" t="s">
        <v>14</v>
      </c>
      <c r="E11" s="314">
        <v>3</v>
      </c>
      <c r="F11" s="100" t="str">
        <f t="shared" si="0"/>
        <v>ACCESS-13</v>
      </c>
      <c r="G11" s="100">
        <f t="shared" si="1"/>
        <v>2</v>
      </c>
      <c r="H11" s="132">
        <f>VLOOKUP(C11,Table26[[(FIN) Käytäntö]:[(FIN) Vastaus]],2,FALSE)</f>
        <v>0</v>
      </c>
      <c r="I11" s="132">
        <f t="shared" si="2"/>
        <v>0</v>
      </c>
      <c r="K11" s="107" t="s">
        <v>122</v>
      </c>
      <c r="L11" s="111">
        <v>1</v>
      </c>
      <c r="M11" s="21">
        <f t="shared" ref="M11:N13" si="10">SUMIF($F:$F,CONCATENATE($K11,M$1),$I:$I) / VLOOKUP(CONCATENATE($K11,M$1),$F:$G,2,FALSE)</f>
        <v>0</v>
      </c>
      <c r="N11" s="21">
        <f t="shared" si="10"/>
        <v>0</v>
      </c>
      <c r="O11" s="108">
        <f t="shared" si="9"/>
        <v>1</v>
      </c>
      <c r="P11" s="110"/>
      <c r="Q11" s="109" t="s">
        <v>72</v>
      </c>
      <c r="R11" s="127" t="str">
        <f>Parameters!B86</f>
        <v>Henkilöstön
hallinta</v>
      </c>
      <c r="S11" s="103">
        <f t="shared" si="7"/>
        <v>0</v>
      </c>
      <c r="T11" s="95">
        <f>VLOOKUP(Data!$Q11,Table2[#All],2,FALSE)</f>
        <v>0</v>
      </c>
      <c r="U11" s="106">
        <f>VLOOKUP(Data!$Q11,Table4[#All],2,FALSE)</f>
        <v>0</v>
      </c>
      <c r="W11" s="653" t="str">
        <f>AB11&amp;"-"&amp;COUNTIF($AB$2:$AB11,$AB11)</f>
        <v>0-3-0-2</v>
      </c>
      <c r="X11" s="653" t="s">
        <v>2527</v>
      </c>
      <c r="Y11" s="655">
        <f t="shared" si="3"/>
        <v>0</v>
      </c>
      <c r="Z11" s="658">
        <v>3</v>
      </c>
      <c r="AA11" s="655">
        <f t="shared" si="4"/>
        <v>0</v>
      </c>
      <c r="AB11" s="657" t="str">
        <f t="shared" si="6"/>
        <v>0-3-0</v>
      </c>
    </row>
    <row r="12" spans="1:28" ht="15" customHeight="1" x14ac:dyDescent="0.2">
      <c r="A12" s="314" t="s">
        <v>57</v>
      </c>
      <c r="B12" s="314" t="s">
        <v>61</v>
      </c>
      <c r="C12" s="314" t="s">
        <v>156</v>
      </c>
      <c r="D12" s="643" t="s">
        <v>15</v>
      </c>
      <c r="E12" s="314">
        <v>1</v>
      </c>
      <c r="F12" s="100" t="str">
        <f t="shared" si="0"/>
        <v>ACCESS-21</v>
      </c>
      <c r="G12" s="100">
        <f t="shared" si="1"/>
        <v>2</v>
      </c>
      <c r="H12" s="132">
        <f>VLOOKUP(C12,Table26[[(FIN) Käytäntö]:[(FIN) Vastaus]],2,FALSE)</f>
        <v>0</v>
      </c>
      <c r="I12" s="132">
        <f t="shared" si="2"/>
        <v>0</v>
      </c>
      <c r="K12" s="107" t="s">
        <v>125</v>
      </c>
      <c r="L12" s="21">
        <f>SUMIF($F:$F,CONCATENATE($K12,L$1),$I:$I) / VLOOKUP(CONCATENATE($K12,L$1),$F:$G,2,FALSE)</f>
        <v>0</v>
      </c>
      <c r="M12" s="21">
        <f t="shared" si="10"/>
        <v>0</v>
      </c>
      <c r="N12" s="21">
        <f t="shared" si="10"/>
        <v>0</v>
      </c>
      <c r="O12" s="108">
        <f t="shared" si="9"/>
        <v>0</v>
      </c>
      <c r="P12" s="110"/>
      <c r="Q12" s="109" t="s">
        <v>75</v>
      </c>
      <c r="R12" s="127" t="str">
        <f>Parameters!B87</f>
        <v>Kyber
arkkitehtuuri</v>
      </c>
      <c r="S12" s="103">
        <f t="shared" si="7"/>
        <v>0</v>
      </c>
      <c r="T12" s="95">
        <f>VLOOKUP(Data!$Q12,Table2[#All],2,FALSE)</f>
        <v>0</v>
      </c>
      <c r="U12" s="106">
        <f>VLOOKUP(Data!$Q12,Table4[#All],2,FALSE)</f>
        <v>0</v>
      </c>
      <c r="W12" s="653" t="str">
        <f>AB12&amp;"-"&amp;COUNTIF($AB$2:$AB12,$AB12)</f>
        <v>0-1-0-4</v>
      </c>
      <c r="X12" s="653" t="s">
        <v>156</v>
      </c>
      <c r="Y12" s="655">
        <f t="shared" si="3"/>
        <v>0</v>
      </c>
      <c r="Z12" s="658">
        <v>1</v>
      </c>
      <c r="AA12" s="655">
        <f t="shared" si="4"/>
        <v>0</v>
      </c>
      <c r="AB12" s="657" t="str">
        <f t="shared" si="6"/>
        <v>0-1-0</v>
      </c>
    </row>
    <row r="13" spans="1:28" ht="15" customHeight="1" x14ac:dyDescent="0.2">
      <c r="A13" s="314" t="s">
        <v>57</v>
      </c>
      <c r="B13" s="314" t="s">
        <v>61</v>
      </c>
      <c r="C13" s="314" t="s">
        <v>157</v>
      </c>
      <c r="D13" s="643" t="s">
        <v>16</v>
      </c>
      <c r="E13" s="314">
        <v>1</v>
      </c>
      <c r="F13" s="100" t="str">
        <f t="shared" si="0"/>
        <v>ACCESS-21</v>
      </c>
      <c r="G13" s="100">
        <f t="shared" si="1"/>
        <v>2</v>
      </c>
      <c r="H13" s="132">
        <f>VLOOKUP(C13,Table26[[(FIN) Käytäntö]:[(FIN) Vastaus]],2,FALSE)</f>
        <v>0</v>
      </c>
      <c r="I13" s="132">
        <f t="shared" si="2"/>
        <v>0</v>
      </c>
      <c r="K13" s="107" t="s">
        <v>994</v>
      </c>
      <c r="L13" s="111">
        <v>1</v>
      </c>
      <c r="M13" s="21">
        <f t="shared" si="10"/>
        <v>0</v>
      </c>
      <c r="N13" s="21">
        <f t="shared" si="10"/>
        <v>0</v>
      </c>
      <c r="O13" s="108">
        <f t="shared" si="9"/>
        <v>1</v>
      </c>
      <c r="P13" s="110"/>
      <c r="Q13" s="112" t="s">
        <v>77</v>
      </c>
      <c r="R13" s="829" t="str">
        <f>Parameters!B88</f>
        <v>Kyberturv.
hallinta</v>
      </c>
      <c r="S13" s="113">
        <f t="shared" si="7"/>
        <v>0</v>
      </c>
      <c r="T13" s="114">
        <f>VLOOKUP(Data!$Q13,Table2[#All],2,FALSE)</f>
        <v>0</v>
      </c>
      <c r="U13" s="115">
        <f>VLOOKUP(Data!$Q13,Table4[#All],2,FALSE)</f>
        <v>0</v>
      </c>
      <c r="W13" s="653" t="str">
        <f>AB13&amp;"-"&amp;COUNTIF($AB$2:$AB13,$AB13)</f>
        <v>0-1-0-5</v>
      </c>
      <c r="X13" s="653" t="s">
        <v>157</v>
      </c>
      <c r="Y13" s="655">
        <f t="shared" si="3"/>
        <v>0</v>
      </c>
      <c r="Z13" s="658">
        <v>1</v>
      </c>
      <c r="AA13" s="655">
        <f t="shared" si="4"/>
        <v>0</v>
      </c>
      <c r="AB13" s="657" t="str">
        <f t="shared" si="6"/>
        <v>0-1-0</v>
      </c>
    </row>
    <row r="14" spans="1:28" ht="15" customHeight="1" x14ac:dyDescent="0.2">
      <c r="A14" s="314" t="s">
        <v>57</v>
      </c>
      <c r="B14" s="314" t="s">
        <v>61</v>
      </c>
      <c r="C14" s="314" t="s">
        <v>158</v>
      </c>
      <c r="D14" s="643" t="s">
        <v>17</v>
      </c>
      <c r="E14" s="314">
        <v>2</v>
      </c>
      <c r="F14" s="100" t="str">
        <f t="shared" si="0"/>
        <v>ACCESS-22</v>
      </c>
      <c r="G14" s="100">
        <f t="shared" si="1"/>
        <v>5</v>
      </c>
      <c r="H14" s="132">
        <f>VLOOKUP(C14,Table26[[(FIN) Käytäntö]:[(FIN) Vastaus]],2,FALSE)</f>
        <v>0</v>
      </c>
      <c r="I14" s="132">
        <f t="shared" si="2"/>
        <v>0</v>
      </c>
      <c r="K14" s="101" t="s">
        <v>46</v>
      </c>
      <c r="L14" s="498">
        <f>SUMIF($F:$F,CONCATENATE($K14,"-","?",L$1),$I:$I) /COUNTIF($F:$F,CONCATENATE($K14,"-","?",L$1))</f>
        <v>0</v>
      </c>
      <c r="M14" s="498">
        <f>SUMIF($F:$F,CONCATENATE($K14,"-","?",M$1),$I:$I) /COUNTIF($F:$F,CONCATENATE($K14,"-","?",M$1))</f>
        <v>0</v>
      </c>
      <c r="N14" s="498">
        <f>SUMIF($F:$F,CONCATENATE($K14,"-","?",N$1),$I:$I) /COUNTIF($F:$F,CONCATENATE($K14,"-","?",N$1))</f>
        <v>0</v>
      </c>
      <c r="O14" s="102">
        <f>MIN(O15:O19)</f>
        <v>0</v>
      </c>
      <c r="P14" s="110"/>
      <c r="Q14" s="95"/>
      <c r="R14" s="95"/>
      <c r="S14" s="95"/>
      <c r="T14" s="95"/>
      <c r="U14" s="95"/>
      <c r="V14" s="95"/>
      <c r="W14" s="653" t="str">
        <f>AB14&amp;"-"&amp;COUNTIF($AB$2:$AB14,$AB14)</f>
        <v>0-2-0-6</v>
      </c>
      <c r="X14" s="653" t="s">
        <v>158</v>
      </c>
      <c r="Y14" s="655">
        <f t="shared" si="3"/>
        <v>0</v>
      </c>
      <c r="Z14" s="658">
        <v>2</v>
      </c>
      <c r="AA14" s="655">
        <f t="shared" si="4"/>
        <v>0</v>
      </c>
      <c r="AB14" s="657" t="str">
        <f t="shared" si="6"/>
        <v>0-2-0</v>
      </c>
    </row>
    <row r="15" spans="1:28" ht="15" customHeight="1" thickBot="1" x14ac:dyDescent="0.25">
      <c r="A15" s="314" t="s">
        <v>57</v>
      </c>
      <c r="B15" s="314" t="s">
        <v>61</v>
      </c>
      <c r="C15" s="314" t="s">
        <v>159</v>
      </c>
      <c r="D15" s="643" t="s">
        <v>18</v>
      </c>
      <c r="E15" s="314">
        <v>2</v>
      </c>
      <c r="F15" s="100" t="str">
        <f t="shared" si="0"/>
        <v>ACCESS-22</v>
      </c>
      <c r="G15" s="100">
        <f t="shared" si="1"/>
        <v>5</v>
      </c>
      <c r="H15" s="132">
        <f>VLOOKUP(C15,Table26[[(FIN) Käytäntö]:[(FIN) Vastaus]],2,FALSE)</f>
        <v>0</v>
      </c>
      <c r="I15" s="132">
        <f t="shared" si="2"/>
        <v>0</v>
      </c>
      <c r="K15" s="107" t="s">
        <v>48</v>
      </c>
      <c r="L15" s="21">
        <f t="shared" ref="L15:N18" si="11">SUMIF($F:$F,CONCATENATE($K15,L$1),$I:$I) / VLOOKUP(CONCATENATE($K15,L$1),$F:$G,2,FALSE)</f>
        <v>0</v>
      </c>
      <c r="M15" s="21">
        <f t="shared" si="11"/>
        <v>0</v>
      </c>
      <c r="N15" s="21">
        <f t="shared" si="11"/>
        <v>0</v>
      </c>
      <c r="O15" s="108">
        <f t="shared" ref="O15:O58" si="12">IF( AND($L15=1,$M15=1,$N15&gt;$O$61 ), 3,
    IF( AND($L15=1,$M15&gt;$O$61 ), 2,
      IF( $L15=1, 1, 0)
  )
) + N("MIL3 tarkistus 1. rivillä, MIL2 tarkistus 2. rivillä, ja lopuksi MIL1 tarkistus.")</f>
        <v>0</v>
      </c>
      <c r="P15" s="110"/>
      <c r="Q15" s="832" t="s">
        <v>786</v>
      </c>
      <c r="R15" s="116" t="s">
        <v>787</v>
      </c>
      <c r="S15" s="98" t="s">
        <v>788</v>
      </c>
      <c r="T15" s="98" t="s">
        <v>789</v>
      </c>
      <c r="U15" s="99" t="s">
        <v>790</v>
      </c>
      <c r="V15" s="95"/>
      <c r="W15" s="653" t="str">
        <f>AB15&amp;"-"&amp;COUNTIF($AB$2:$AB15,$AB15)</f>
        <v>0-2-0-7</v>
      </c>
      <c r="X15" s="653" t="s">
        <v>159</v>
      </c>
      <c r="Y15" s="655">
        <f t="shared" si="3"/>
        <v>0</v>
      </c>
      <c r="Z15" s="658">
        <v>2</v>
      </c>
      <c r="AA15" s="655">
        <f t="shared" si="4"/>
        <v>0</v>
      </c>
      <c r="AB15" s="657" t="str">
        <f t="shared" si="6"/>
        <v>0-2-0</v>
      </c>
    </row>
    <row r="16" spans="1:28" ht="15" customHeight="1" x14ac:dyDescent="0.2">
      <c r="A16" s="314" t="s">
        <v>57</v>
      </c>
      <c r="B16" s="314" t="s">
        <v>61</v>
      </c>
      <c r="C16" s="314" t="s">
        <v>160</v>
      </c>
      <c r="D16" s="643" t="s">
        <v>19</v>
      </c>
      <c r="E16" s="314">
        <v>2</v>
      </c>
      <c r="F16" s="100" t="str">
        <f t="shared" si="0"/>
        <v>ACCESS-22</v>
      </c>
      <c r="G16" s="100">
        <f t="shared" si="1"/>
        <v>5</v>
      </c>
      <c r="H16" s="132">
        <f>VLOOKUP(C16,Table26[[(FIN) Käytäntö]:[(FIN) Vastaus]],2,FALSE)</f>
        <v>0</v>
      </c>
      <c r="I16" s="132">
        <f t="shared" si="2"/>
        <v>0</v>
      </c>
      <c r="K16" s="107" t="s">
        <v>50</v>
      </c>
      <c r="L16" s="21">
        <f t="shared" si="11"/>
        <v>0</v>
      </c>
      <c r="M16" s="21">
        <f t="shared" si="11"/>
        <v>0</v>
      </c>
      <c r="N16" s="21">
        <f t="shared" si="11"/>
        <v>0</v>
      </c>
      <c r="O16" s="108">
        <f t="shared" si="12"/>
        <v>0</v>
      </c>
      <c r="P16" s="110"/>
      <c r="Q16" s="117"/>
      <c r="R16" s="117">
        <v>0.8</v>
      </c>
      <c r="S16" s="95">
        <v>1</v>
      </c>
      <c r="T16" s="95">
        <v>1</v>
      </c>
      <c r="U16" s="106">
        <v>0.5</v>
      </c>
      <c r="V16" s="95"/>
      <c r="W16" s="653" t="str">
        <f>AB16&amp;"-"&amp;COUNTIF($AB$2:$AB16,$AB16)</f>
        <v>0-2-0-8</v>
      </c>
      <c r="X16" s="653" t="s">
        <v>160</v>
      </c>
      <c r="Y16" s="655">
        <f t="shared" si="3"/>
        <v>0</v>
      </c>
      <c r="Z16" s="658">
        <v>2</v>
      </c>
      <c r="AA16" s="655">
        <f t="shared" si="4"/>
        <v>0</v>
      </c>
      <c r="AB16" s="657" t="str">
        <f t="shared" si="6"/>
        <v>0-2-0</v>
      </c>
    </row>
    <row r="17" spans="1:28" ht="15" customHeight="1" x14ac:dyDescent="0.2">
      <c r="A17" s="314" t="s">
        <v>57</v>
      </c>
      <c r="B17" s="314" t="s">
        <v>61</v>
      </c>
      <c r="C17" s="314" t="s">
        <v>161</v>
      </c>
      <c r="D17" s="643" t="s">
        <v>101</v>
      </c>
      <c r="E17" s="314">
        <v>2</v>
      </c>
      <c r="F17" s="100" t="str">
        <f t="shared" si="0"/>
        <v>ACCESS-22</v>
      </c>
      <c r="G17" s="100">
        <f t="shared" si="1"/>
        <v>5</v>
      </c>
      <c r="H17" s="132">
        <f>VLOOKUP(C17,Table26[[(FIN) Käytäntö]:[(FIN) Vastaus]],2,FALSE)</f>
        <v>0</v>
      </c>
      <c r="I17" s="132">
        <f t="shared" si="2"/>
        <v>0</v>
      </c>
      <c r="K17" s="107" t="s">
        <v>52</v>
      </c>
      <c r="L17" s="21">
        <f t="shared" si="11"/>
        <v>0</v>
      </c>
      <c r="M17" s="21">
        <f t="shared" si="11"/>
        <v>0</v>
      </c>
      <c r="N17" s="21">
        <f t="shared" si="11"/>
        <v>0</v>
      </c>
      <c r="O17" s="108">
        <f t="shared" si="12"/>
        <v>0</v>
      </c>
      <c r="P17" s="110"/>
      <c r="Q17" s="117"/>
      <c r="R17" s="117">
        <v>0.8</v>
      </c>
      <c r="S17" s="95">
        <v>1</v>
      </c>
      <c r="T17" s="95">
        <v>1</v>
      </c>
      <c r="U17" s="106">
        <v>0.5</v>
      </c>
      <c r="V17" s="95"/>
      <c r="W17" s="653" t="str">
        <f>AB17&amp;"-"&amp;COUNTIF($AB$2:$AB17,$AB17)</f>
        <v>0-2-0-9</v>
      </c>
      <c r="X17" s="653" t="s">
        <v>161</v>
      </c>
      <c r="Y17" s="655">
        <f t="shared" si="3"/>
        <v>0</v>
      </c>
      <c r="Z17" s="658">
        <v>2</v>
      </c>
      <c r="AA17" s="655">
        <f t="shared" si="4"/>
        <v>0</v>
      </c>
      <c r="AB17" s="657" t="str">
        <f t="shared" si="6"/>
        <v>0-2-0</v>
      </c>
    </row>
    <row r="18" spans="1:28" ht="15" customHeight="1" x14ac:dyDescent="0.2">
      <c r="A18" s="314" t="s">
        <v>57</v>
      </c>
      <c r="B18" s="314" t="s">
        <v>61</v>
      </c>
      <c r="C18" s="314" t="s">
        <v>162</v>
      </c>
      <c r="D18" s="643" t="s">
        <v>163</v>
      </c>
      <c r="E18" s="314">
        <v>2</v>
      </c>
      <c r="F18" s="100" t="str">
        <f t="shared" si="0"/>
        <v>ACCESS-22</v>
      </c>
      <c r="G18" s="100">
        <f t="shared" si="1"/>
        <v>5</v>
      </c>
      <c r="H18" s="132">
        <f>VLOOKUP(C18,Table26[[(FIN) Käytäntö]:[(FIN) Vastaus]],2,FALSE)</f>
        <v>0</v>
      </c>
      <c r="I18" s="132">
        <f t="shared" si="2"/>
        <v>0</v>
      </c>
      <c r="K18" s="107" t="s">
        <v>53</v>
      </c>
      <c r="L18" s="21">
        <f t="shared" si="11"/>
        <v>0</v>
      </c>
      <c r="M18" s="21">
        <f t="shared" si="11"/>
        <v>0</v>
      </c>
      <c r="N18" s="21">
        <f t="shared" si="11"/>
        <v>0</v>
      </c>
      <c r="O18" s="108">
        <f t="shared" si="12"/>
        <v>0</v>
      </c>
      <c r="P18" s="127"/>
      <c r="Q18" s="833"/>
      <c r="R18" s="117">
        <v>0.8</v>
      </c>
      <c r="S18" s="95">
        <v>1</v>
      </c>
      <c r="T18" s="95">
        <v>1</v>
      </c>
      <c r="U18" s="106">
        <v>0.5</v>
      </c>
      <c r="V18" s="103"/>
      <c r="W18" s="653" t="str">
        <f>AB18&amp;"-"&amp;COUNTIF($AB$2:$AB18,$AB18)</f>
        <v>0-2-0-10</v>
      </c>
      <c r="X18" s="653" t="s">
        <v>162</v>
      </c>
      <c r="Y18" s="655">
        <f t="shared" si="3"/>
        <v>0</v>
      </c>
      <c r="Z18" s="658">
        <v>2</v>
      </c>
      <c r="AA18" s="655">
        <f t="shared" si="4"/>
        <v>0</v>
      </c>
      <c r="AB18" s="657" t="str">
        <f t="shared" si="6"/>
        <v>0-2-0</v>
      </c>
    </row>
    <row r="19" spans="1:28" ht="15" customHeight="1" x14ac:dyDescent="0.2">
      <c r="A19" s="314" t="s">
        <v>57</v>
      </c>
      <c r="B19" s="314" t="s">
        <v>61</v>
      </c>
      <c r="C19" s="314" t="s">
        <v>164</v>
      </c>
      <c r="D19" s="643" t="s">
        <v>165</v>
      </c>
      <c r="E19" s="314">
        <v>3</v>
      </c>
      <c r="F19" s="100" t="str">
        <f t="shared" si="0"/>
        <v>ACCESS-23</v>
      </c>
      <c r="G19" s="100">
        <f t="shared" si="1"/>
        <v>2</v>
      </c>
      <c r="H19" s="132">
        <f>VLOOKUP(C19,Table26[[(FIN) Käytäntö]:[(FIN) Vastaus]],2,FALSE)</f>
        <v>0</v>
      </c>
      <c r="I19" s="132">
        <f t="shared" si="2"/>
        <v>0</v>
      </c>
      <c r="K19" s="107" t="s">
        <v>55</v>
      </c>
      <c r="L19" s="111">
        <v>1</v>
      </c>
      <c r="M19" s="21">
        <f>SUMIF($F:$F,CONCATENATE($K19,M$1),$I:$I) / VLOOKUP(CONCATENATE($K19,M$1),$F:$G,2,FALSE)</f>
        <v>0</v>
      </c>
      <c r="N19" s="21">
        <f>SUMIF($F:$F,CONCATENATE($K19,N$1),$I:$I) / VLOOKUP(CONCATENATE($K19,N$1),$F:$G,2,FALSE)</f>
        <v>0</v>
      </c>
      <c r="O19" s="108">
        <f t="shared" si="12"/>
        <v>1</v>
      </c>
      <c r="P19" s="110"/>
      <c r="Q19" s="117"/>
      <c r="R19" s="117">
        <v>0.8</v>
      </c>
      <c r="S19" s="95">
        <v>1</v>
      </c>
      <c r="T19" s="95">
        <v>1</v>
      </c>
      <c r="U19" s="106">
        <v>0.5</v>
      </c>
      <c r="V19" s="95"/>
      <c r="W19" s="653" t="str">
        <f>AB19&amp;"-"&amp;COUNTIF($AB$2:$AB19,$AB19)</f>
        <v>0-3-0-3</v>
      </c>
      <c r="X19" s="653" t="s">
        <v>164</v>
      </c>
      <c r="Y19" s="655">
        <f t="shared" si="3"/>
        <v>0</v>
      </c>
      <c r="Z19" s="658">
        <v>3</v>
      </c>
      <c r="AA19" s="655">
        <f t="shared" si="4"/>
        <v>0</v>
      </c>
      <c r="AB19" s="657" t="str">
        <f t="shared" si="6"/>
        <v>0-3-0</v>
      </c>
    </row>
    <row r="20" spans="1:28" ht="15" customHeight="1" x14ac:dyDescent="0.2">
      <c r="A20" s="314" t="s">
        <v>57</v>
      </c>
      <c r="B20" s="314" t="s">
        <v>61</v>
      </c>
      <c r="C20" s="314" t="s">
        <v>931</v>
      </c>
      <c r="D20" s="643" t="s">
        <v>196</v>
      </c>
      <c r="E20" s="314">
        <v>3</v>
      </c>
      <c r="F20" s="100" t="str">
        <f t="shared" si="0"/>
        <v>ACCESS-23</v>
      </c>
      <c r="G20" s="100">
        <f t="shared" si="1"/>
        <v>2</v>
      </c>
      <c r="H20" s="132">
        <f>VLOOKUP(C20,Table26[[(FIN) Käytäntö]:[(FIN) Vastaus]],2,FALSE)</f>
        <v>0</v>
      </c>
      <c r="I20" s="132">
        <f t="shared" si="2"/>
        <v>0</v>
      </c>
      <c r="K20" s="101" t="s">
        <v>54</v>
      </c>
      <c r="L20" s="498">
        <f>SUMIF($F:$F,CONCATENATE($K20,"-","?",L$1),$I:$I) /COUNTIF($F:$F,CONCATENATE($K20,"-","?",L$1))</f>
        <v>0</v>
      </c>
      <c r="M20" s="498">
        <f>SUMIF($F:$F,CONCATENATE($K20,"-","?",M$1),$I:$I) /COUNTIF($F:$F,CONCATENATE($K20,"-","?",M$1))</f>
        <v>0</v>
      </c>
      <c r="N20" s="498">
        <f>SUMIF($F:$F,CONCATENATE($K20,"-","?",N$1),$I:$I) /COUNTIF($F:$F,CONCATENATE($K20,"-","?",N$1))</f>
        <v>0</v>
      </c>
      <c r="O20" s="102">
        <f>MIN(O21:O23)</f>
        <v>0</v>
      </c>
      <c r="P20" s="110"/>
      <c r="Q20" s="117"/>
      <c r="R20" s="117">
        <v>0.8</v>
      </c>
      <c r="S20" s="95">
        <v>1</v>
      </c>
      <c r="T20" s="95">
        <v>1</v>
      </c>
      <c r="U20" s="106">
        <v>0.5</v>
      </c>
      <c r="V20" s="95"/>
      <c r="W20" s="653" t="str">
        <f>AB20&amp;"-"&amp;COUNTIF($AB$2:$AB20,$AB20)</f>
        <v>0-3-0-4</v>
      </c>
      <c r="X20" s="653" t="s">
        <v>931</v>
      </c>
      <c r="Y20" s="655">
        <f t="shared" si="3"/>
        <v>0</v>
      </c>
      <c r="Z20" s="658">
        <v>3</v>
      </c>
      <c r="AA20" s="655">
        <f t="shared" si="4"/>
        <v>0</v>
      </c>
      <c r="AB20" s="657" t="str">
        <f t="shared" si="6"/>
        <v>0-3-0</v>
      </c>
    </row>
    <row r="21" spans="1:28" ht="15" customHeight="1" x14ac:dyDescent="0.2">
      <c r="A21" s="314" t="s">
        <v>57</v>
      </c>
      <c r="B21" s="314" t="s">
        <v>64</v>
      </c>
      <c r="C21" s="314" t="s">
        <v>166</v>
      </c>
      <c r="D21" s="643" t="s">
        <v>20</v>
      </c>
      <c r="E21" s="314">
        <v>1</v>
      </c>
      <c r="F21" s="100" t="str">
        <f t="shared" si="0"/>
        <v>ACCESS-31</v>
      </c>
      <c r="G21" s="100">
        <f t="shared" si="1"/>
        <v>3</v>
      </c>
      <c r="H21" s="132">
        <f>VLOOKUP(C21,Table26[[(FIN) Käytäntö]:[(FIN) Vastaus]],2,FALSE)</f>
        <v>0</v>
      </c>
      <c r="I21" s="132">
        <f t="shared" si="2"/>
        <v>0</v>
      </c>
      <c r="K21" s="107" t="s">
        <v>145</v>
      </c>
      <c r="L21" s="21">
        <f t="shared" ref="L21:N22" si="13">SUMIF($F:$F,CONCATENATE($K21,L$1),$I:$I) / VLOOKUP(CONCATENATE($K21,L$1),$F:$G,2,FALSE)</f>
        <v>0</v>
      </c>
      <c r="M21" s="21">
        <f t="shared" si="13"/>
        <v>0</v>
      </c>
      <c r="N21" s="21">
        <f t="shared" si="13"/>
        <v>0</v>
      </c>
      <c r="O21" s="108">
        <f t="shared" si="12"/>
        <v>0</v>
      </c>
      <c r="P21" s="110"/>
      <c r="Q21" s="117"/>
      <c r="R21" s="117">
        <v>0.8</v>
      </c>
      <c r="S21" s="95">
        <v>1</v>
      </c>
      <c r="T21" s="95">
        <v>1</v>
      </c>
      <c r="U21" s="106">
        <v>0.5</v>
      </c>
      <c r="V21" s="95"/>
      <c r="W21" s="653" t="str">
        <f>AB21&amp;"-"&amp;COUNTIF($AB$2:$AB21,$AB21)</f>
        <v>0-1-0-6</v>
      </c>
      <c r="X21" s="653" t="s">
        <v>166</v>
      </c>
      <c r="Y21" s="655">
        <f t="shared" si="3"/>
        <v>0</v>
      </c>
      <c r="Z21" s="658">
        <v>1</v>
      </c>
      <c r="AA21" s="655">
        <f t="shared" si="4"/>
        <v>0</v>
      </c>
      <c r="AB21" s="657" t="str">
        <f t="shared" si="6"/>
        <v>0-1-0</v>
      </c>
    </row>
    <row r="22" spans="1:28" ht="15" customHeight="1" x14ac:dyDescent="0.2">
      <c r="A22" s="314" t="s">
        <v>57</v>
      </c>
      <c r="B22" s="314" t="s">
        <v>64</v>
      </c>
      <c r="C22" s="314" t="s">
        <v>167</v>
      </c>
      <c r="D22" s="643" t="s">
        <v>21</v>
      </c>
      <c r="E22" s="314">
        <v>1</v>
      </c>
      <c r="F22" s="100" t="str">
        <f t="shared" si="0"/>
        <v>ACCESS-31</v>
      </c>
      <c r="G22" s="100">
        <f t="shared" si="1"/>
        <v>3</v>
      </c>
      <c r="H22" s="132">
        <f>VLOOKUP(C22,Table26[[(FIN) Käytäntö]:[(FIN) Vastaus]],2,FALSE)</f>
        <v>0</v>
      </c>
      <c r="I22" s="132">
        <f t="shared" si="2"/>
        <v>0</v>
      </c>
      <c r="K22" s="107" t="s">
        <v>147</v>
      </c>
      <c r="L22" s="21">
        <f t="shared" si="13"/>
        <v>0</v>
      </c>
      <c r="M22" s="21">
        <f t="shared" si="13"/>
        <v>0</v>
      </c>
      <c r="N22" s="21">
        <f t="shared" si="13"/>
        <v>0</v>
      </c>
      <c r="O22" s="108">
        <f t="shared" si="12"/>
        <v>0</v>
      </c>
      <c r="P22" s="127"/>
      <c r="Q22" s="833"/>
      <c r="R22" s="117">
        <v>0.8</v>
      </c>
      <c r="S22" s="95">
        <v>1</v>
      </c>
      <c r="T22" s="95">
        <v>1</v>
      </c>
      <c r="U22" s="106">
        <v>0.5</v>
      </c>
      <c r="V22" s="103"/>
      <c r="W22" s="653" t="str">
        <f>AB22&amp;"-"&amp;COUNTIF($AB$2:$AB22,$AB22)</f>
        <v>0-1-0-7</v>
      </c>
      <c r="X22" s="653" t="s">
        <v>167</v>
      </c>
      <c r="Y22" s="655">
        <f t="shared" si="3"/>
        <v>0</v>
      </c>
      <c r="Z22" s="658">
        <v>1</v>
      </c>
      <c r="AA22" s="655">
        <f t="shared" si="4"/>
        <v>0</v>
      </c>
      <c r="AB22" s="657" t="str">
        <f t="shared" si="6"/>
        <v>0-1-0</v>
      </c>
    </row>
    <row r="23" spans="1:28" ht="15" customHeight="1" x14ac:dyDescent="0.2">
      <c r="A23" s="314" t="s">
        <v>57</v>
      </c>
      <c r="B23" s="314" t="s">
        <v>64</v>
      </c>
      <c r="C23" s="314" t="s">
        <v>168</v>
      </c>
      <c r="D23" s="643" t="s">
        <v>22</v>
      </c>
      <c r="E23" s="314">
        <v>1</v>
      </c>
      <c r="F23" s="100" t="str">
        <f t="shared" si="0"/>
        <v>ACCESS-31</v>
      </c>
      <c r="G23" s="100">
        <f t="shared" si="1"/>
        <v>3</v>
      </c>
      <c r="H23" s="132">
        <f>VLOOKUP(C23,Table26[[(FIN) Käytäntö]:[(FIN) Vastaus]],2,FALSE)</f>
        <v>0</v>
      </c>
      <c r="I23" s="132">
        <f t="shared" si="2"/>
        <v>0</v>
      </c>
      <c r="K23" s="107" t="s">
        <v>149</v>
      </c>
      <c r="L23" s="21">
        <f>SUMIF($F:$F,CONCATENATE($K23,L$1),$I:$I) / VLOOKUP(CONCATENATE($K23,L$1),$F:$G,2,FALSE)</f>
        <v>0</v>
      </c>
      <c r="M23" s="21">
        <f>SUMIF($F:$F,CONCATENATE($K23,M$1),$I:$I) / VLOOKUP(CONCATENATE($K23,M$1),$F:$G,2,FALSE)</f>
        <v>0</v>
      </c>
      <c r="N23" s="111">
        <v>1</v>
      </c>
      <c r="O23" s="108">
        <f t="shared" si="12"/>
        <v>0</v>
      </c>
      <c r="P23" s="110"/>
      <c r="Q23" s="117"/>
      <c r="R23" s="117">
        <v>0.8</v>
      </c>
      <c r="S23" s="95">
        <v>1</v>
      </c>
      <c r="T23" s="95">
        <v>1</v>
      </c>
      <c r="U23" s="106">
        <v>0.5</v>
      </c>
      <c r="V23" s="95"/>
      <c r="W23" s="653" t="str">
        <f>AB23&amp;"-"&amp;COUNTIF($AB$2:$AB23,$AB23)</f>
        <v>0-1-0-8</v>
      </c>
      <c r="X23" s="653" t="s">
        <v>168</v>
      </c>
      <c r="Y23" s="655">
        <f t="shared" si="3"/>
        <v>0</v>
      </c>
      <c r="Z23" s="658">
        <v>1</v>
      </c>
      <c r="AA23" s="655">
        <f t="shared" si="4"/>
        <v>0</v>
      </c>
      <c r="AB23" s="657" t="str">
        <f t="shared" si="6"/>
        <v>0-1-0</v>
      </c>
    </row>
    <row r="24" spans="1:28" ht="15" customHeight="1" x14ac:dyDescent="0.2">
      <c r="A24" s="314" t="s">
        <v>57</v>
      </c>
      <c r="B24" s="314" t="s">
        <v>64</v>
      </c>
      <c r="C24" s="314" t="s">
        <v>169</v>
      </c>
      <c r="D24" s="643" t="s">
        <v>23</v>
      </c>
      <c r="E24" s="314">
        <v>2</v>
      </c>
      <c r="F24" s="100" t="str">
        <f t="shared" si="0"/>
        <v>ACCESS-32</v>
      </c>
      <c r="G24" s="100">
        <f t="shared" si="1"/>
        <v>5</v>
      </c>
      <c r="H24" s="132">
        <f>VLOOKUP(C24,Table26[[(FIN) Käytäntö]:[(FIN) Vastaus]],2,FALSE)</f>
        <v>0</v>
      </c>
      <c r="I24" s="132">
        <f t="shared" si="2"/>
        <v>0</v>
      </c>
      <c r="K24" s="101" t="s">
        <v>77</v>
      </c>
      <c r="L24" s="498">
        <f>SUMIF($F:$F,CONCATENATE($K24,"-","?",L$1),$I:$I) /COUNTIF($F:$F,CONCATENATE($K24,"-","?",L$1))</f>
        <v>0</v>
      </c>
      <c r="M24" s="498">
        <f>SUMIF($F:$F,CONCATENATE($K24,"-","?",M$1),$I:$I) /COUNTIF($F:$F,CONCATENATE($K24,"-","?",M$1))</f>
        <v>0</v>
      </c>
      <c r="N24" s="498">
        <f>SUMIF($F:$F,CONCATENATE($K24,"-","?",N$1),$I:$I) /COUNTIF($F:$F,CONCATENATE($K24,"-","?",N$1))</f>
        <v>0</v>
      </c>
      <c r="O24" s="102">
        <f>MIN(O25:O27)</f>
        <v>0</v>
      </c>
      <c r="P24" s="110"/>
      <c r="Q24" s="117"/>
      <c r="R24" s="117">
        <v>0.8</v>
      </c>
      <c r="S24" s="95">
        <v>1</v>
      </c>
      <c r="T24" s="95">
        <v>1</v>
      </c>
      <c r="U24" s="106">
        <v>0.5</v>
      </c>
      <c r="V24" s="95"/>
      <c r="W24" s="653" t="str">
        <f>AB24&amp;"-"&amp;COUNTIF($AB$2:$AB24,$AB24)</f>
        <v>0-2-0-11</v>
      </c>
      <c r="X24" s="653" t="s">
        <v>169</v>
      </c>
      <c r="Y24" s="655">
        <f t="shared" si="3"/>
        <v>0</v>
      </c>
      <c r="Z24" s="658">
        <v>2</v>
      </c>
      <c r="AA24" s="655">
        <f t="shared" si="4"/>
        <v>0</v>
      </c>
      <c r="AB24" s="657" t="str">
        <f t="shared" si="6"/>
        <v>0-2-0</v>
      </c>
    </row>
    <row r="25" spans="1:28" ht="15" customHeight="1" x14ac:dyDescent="0.2">
      <c r="A25" s="314" t="s">
        <v>57</v>
      </c>
      <c r="B25" s="314" t="s">
        <v>64</v>
      </c>
      <c r="C25" s="314" t="s">
        <v>170</v>
      </c>
      <c r="D25" s="643" t="s">
        <v>24</v>
      </c>
      <c r="E25" s="314">
        <v>2</v>
      </c>
      <c r="F25" s="100" t="str">
        <f t="shared" si="0"/>
        <v>ACCESS-32</v>
      </c>
      <c r="G25" s="100">
        <f t="shared" si="1"/>
        <v>5</v>
      </c>
      <c r="H25" s="132">
        <f>VLOOKUP(C25,Table26[[(FIN) Käytäntö]:[(FIN) Vastaus]],2,FALSE)</f>
        <v>0</v>
      </c>
      <c r="I25" s="132">
        <f t="shared" si="2"/>
        <v>0</v>
      </c>
      <c r="K25" s="107" t="s">
        <v>130</v>
      </c>
      <c r="L25" s="21">
        <f t="shared" ref="L25:N26" si="14">SUMIF($F:$F,CONCATENATE($K25,L$1),$I:$I) / VLOOKUP(CONCATENATE($K25,L$1),$F:$G,2,FALSE)</f>
        <v>0</v>
      </c>
      <c r="M25" s="21">
        <f t="shared" si="14"/>
        <v>0</v>
      </c>
      <c r="N25" s="21">
        <f t="shared" si="14"/>
        <v>0</v>
      </c>
      <c r="O25" s="108">
        <f t="shared" si="12"/>
        <v>0</v>
      </c>
      <c r="P25" s="110"/>
      <c r="Q25" s="117"/>
      <c r="R25" s="117">
        <v>0.8</v>
      </c>
      <c r="S25" s="95">
        <v>1</v>
      </c>
      <c r="T25" s="95">
        <v>1</v>
      </c>
      <c r="U25" s="106">
        <v>0.5</v>
      </c>
      <c r="V25" s="95"/>
      <c r="W25" s="653" t="str">
        <f>AB25&amp;"-"&amp;COUNTIF($AB$2:$AB25,$AB25)</f>
        <v>0-2-0-12</v>
      </c>
      <c r="X25" s="653" t="s">
        <v>170</v>
      </c>
      <c r="Y25" s="655">
        <f t="shared" si="3"/>
        <v>0</v>
      </c>
      <c r="Z25" s="658">
        <v>2</v>
      </c>
      <c r="AA25" s="655">
        <f t="shared" si="4"/>
        <v>0</v>
      </c>
      <c r="AB25" s="657" t="str">
        <f t="shared" si="6"/>
        <v>0-2-0</v>
      </c>
    </row>
    <row r="26" spans="1:28" ht="15" customHeight="1" x14ac:dyDescent="0.2">
      <c r="A26" s="314" t="s">
        <v>57</v>
      </c>
      <c r="B26" s="314" t="s">
        <v>64</v>
      </c>
      <c r="C26" s="314" t="s">
        <v>171</v>
      </c>
      <c r="D26" s="643" t="s">
        <v>25</v>
      </c>
      <c r="E26" s="314">
        <v>2</v>
      </c>
      <c r="F26" s="100" t="str">
        <f t="shared" si="0"/>
        <v>ACCESS-32</v>
      </c>
      <c r="G26" s="100">
        <f t="shared" si="1"/>
        <v>5</v>
      </c>
      <c r="H26" s="132">
        <f>VLOOKUP(C26,Table26[[(FIN) Käytäntö]:[(FIN) Vastaus]],2,FALSE)</f>
        <v>0</v>
      </c>
      <c r="I26" s="132">
        <f t="shared" si="2"/>
        <v>0</v>
      </c>
      <c r="K26" s="107" t="s">
        <v>133</v>
      </c>
      <c r="L26" s="21">
        <f t="shared" si="14"/>
        <v>0</v>
      </c>
      <c r="M26" s="21">
        <f t="shared" si="14"/>
        <v>0</v>
      </c>
      <c r="N26" s="21">
        <f t="shared" si="14"/>
        <v>0</v>
      </c>
      <c r="O26" s="108">
        <f t="shared" si="12"/>
        <v>0</v>
      </c>
      <c r="P26" s="127"/>
      <c r="Q26" s="834"/>
      <c r="R26" s="118">
        <v>0.8</v>
      </c>
      <c r="S26" s="114">
        <v>1</v>
      </c>
      <c r="T26" s="114">
        <v>1</v>
      </c>
      <c r="U26" s="115">
        <v>0.5</v>
      </c>
      <c r="V26" s="103"/>
      <c r="W26" s="653" t="str">
        <f>AB26&amp;"-"&amp;COUNTIF($AB$2:$AB26,$AB26)</f>
        <v>0-2-0-13</v>
      </c>
      <c r="X26" s="653" t="s">
        <v>171</v>
      </c>
      <c r="Y26" s="655">
        <f t="shared" si="3"/>
        <v>0</v>
      </c>
      <c r="Z26" s="658">
        <v>2</v>
      </c>
      <c r="AA26" s="655">
        <f t="shared" si="4"/>
        <v>0</v>
      </c>
      <c r="AB26" s="657" t="str">
        <f t="shared" si="6"/>
        <v>0-2-0</v>
      </c>
    </row>
    <row r="27" spans="1:28" ht="15" customHeight="1" x14ac:dyDescent="0.2">
      <c r="A27" s="314" t="s">
        <v>57</v>
      </c>
      <c r="B27" s="314" t="s">
        <v>64</v>
      </c>
      <c r="C27" s="314" t="s">
        <v>172</v>
      </c>
      <c r="D27" s="643" t="s">
        <v>26</v>
      </c>
      <c r="E27" s="314">
        <v>2</v>
      </c>
      <c r="F27" s="100" t="str">
        <f t="shared" si="0"/>
        <v>ACCESS-32</v>
      </c>
      <c r="G27" s="100">
        <f t="shared" si="1"/>
        <v>5</v>
      </c>
      <c r="H27" s="132">
        <f>VLOOKUP(C27,Table26[[(FIN) Käytäntö]:[(FIN) Vastaus]],2,FALSE)</f>
        <v>0</v>
      </c>
      <c r="I27" s="132">
        <f t="shared" si="2"/>
        <v>0</v>
      </c>
      <c r="K27" s="107" t="s">
        <v>136</v>
      </c>
      <c r="L27" s="111">
        <v>1</v>
      </c>
      <c r="M27" s="21">
        <f>SUMIF($F:$F,CONCATENATE($K27,M$1),$I:$I) / VLOOKUP(CONCATENATE($K27,M$1),$F:$G,2,FALSE)</f>
        <v>0</v>
      </c>
      <c r="N27" s="21">
        <f>SUMIF($F:$F,CONCATENATE($K27,N$1),$I:$I) / VLOOKUP(CONCATENATE($K27,N$1),$F:$G,2,FALSE)</f>
        <v>0</v>
      </c>
      <c r="O27" s="108">
        <f t="shared" si="12"/>
        <v>1</v>
      </c>
      <c r="P27" s="110"/>
      <c r="Q27" s="95"/>
      <c r="R27" s="95"/>
      <c r="V27" s="95"/>
      <c r="W27" s="653" t="str">
        <f>AB27&amp;"-"&amp;COUNTIF($AB$2:$AB27,$AB27)</f>
        <v>0-2-0-14</v>
      </c>
      <c r="X27" s="653" t="s">
        <v>172</v>
      </c>
      <c r="Y27" s="655">
        <f t="shared" si="3"/>
        <v>0</v>
      </c>
      <c r="Z27" s="658">
        <v>2</v>
      </c>
      <c r="AA27" s="655">
        <f t="shared" si="4"/>
        <v>0</v>
      </c>
      <c r="AB27" s="657" t="str">
        <f t="shared" si="6"/>
        <v>0-2-0</v>
      </c>
    </row>
    <row r="28" spans="1:28" ht="15" customHeight="1" x14ac:dyDescent="0.2">
      <c r="A28" s="314" t="s">
        <v>57</v>
      </c>
      <c r="B28" s="314" t="s">
        <v>64</v>
      </c>
      <c r="C28" s="314" t="s">
        <v>932</v>
      </c>
      <c r="D28" s="643" t="s">
        <v>230</v>
      </c>
      <c r="E28" s="314">
        <v>2</v>
      </c>
      <c r="F28" s="100" t="str">
        <f t="shared" si="0"/>
        <v>ACCESS-32</v>
      </c>
      <c r="G28" s="100">
        <f t="shared" si="1"/>
        <v>5</v>
      </c>
      <c r="H28" s="132">
        <f>VLOOKUP(C28,Table26[[(FIN) Käytäntö]:[(FIN) Vastaus]],2,FALSE)</f>
        <v>0</v>
      </c>
      <c r="I28" s="132">
        <f t="shared" si="2"/>
        <v>0</v>
      </c>
      <c r="K28" s="101" t="s">
        <v>67</v>
      </c>
      <c r="L28" s="498">
        <f>SUMIF($F:$F,CONCATENATE($K28,"-","?",L$1),$I:$I) /COUNTIF($F:$F,CONCATENATE($K28,"-","?",L$1))</f>
        <v>0</v>
      </c>
      <c r="M28" s="498">
        <f>SUMIF($F:$F,CONCATENATE($K28,"-","?",M$1),$I:$I) /COUNTIF($F:$F,CONCATENATE($K28,"-","?",M$1))</f>
        <v>0</v>
      </c>
      <c r="N28" s="498">
        <f>SUMIF($F:$F,CONCATENATE($K28,"-","?",N$1),$I:$I) /COUNTIF($F:$F,CONCATENATE($K28,"-","?",N$1))</f>
        <v>0</v>
      </c>
      <c r="O28" s="102">
        <f>MIN(O29:O33)</f>
        <v>0</v>
      </c>
      <c r="P28" s="110"/>
      <c r="Q28" s="95"/>
      <c r="R28" s="95"/>
      <c r="V28" s="95"/>
      <c r="W28" s="653" t="str">
        <f>AB28&amp;"-"&amp;COUNTIF($AB$2:$AB28,$AB28)</f>
        <v>0-2-0-15</v>
      </c>
      <c r="X28" s="653" t="s">
        <v>932</v>
      </c>
      <c r="Y28" s="655">
        <f t="shared" si="3"/>
        <v>0</v>
      </c>
      <c r="Z28" s="658">
        <v>2</v>
      </c>
      <c r="AA28" s="655">
        <f t="shared" si="4"/>
        <v>0</v>
      </c>
      <c r="AB28" s="657" t="str">
        <f t="shared" si="6"/>
        <v>0-2-0</v>
      </c>
    </row>
    <row r="29" spans="1:28" ht="15" customHeight="1" x14ac:dyDescent="0.2">
      <c r="A29" s="314" t="s">
        <v>57</v>
      </c>
      <c r="B29" s="314" t="s">
        <v>64</v>
      </c>
      <c r="C29" s="314" t="s">
        <v>933</v>
      </c>
      <c r="D29" s="643" t="s">
        <v>262</v>
      </c>
      <c r="E29" s="314">
        <v>3</v>
      </c>
      <c r="F29" s="100" t="str">
        <f t="shared" si="0"/>
        <v>ACCESS-33</v>
      </c>
      <c r="G29" s="100">
        <f t="shared" si="1"/>
        <v>2</v>
      </c>
      <c r="H29" s="132">
        <f>VLOOKUP(C29,Table26[[(FIN) Käytäntö]:[(FIN) Vastaus]],2,FALSE)</f>
        <v>0</v>
      </c>
      <c r="I29" s="132">
        <f t="shared" si="2"/>
        <v>0</v>
      </c>
      <c r="K29" s="107" t="s">
        <v>88</v>
      </c>
      <c r="L29" s="21">
        <f t="shared" ref="L29:N32" si="15">SUMIF($F:$F,CONCATENATE($K29,L$1),$I:$I) / VLOOKUP(CONCATENATE($K29,L$1),$F:$G,2,FALSE)</f>
        <v>0</v>
      </c>
      <c r="M29" s="21">
        <f t="shared" si="15"/>
        <v>0</v>
      </c>
      <c r="N29" s="21">
        <f t="shared" si="15"/>
        <v>0</v>
      </c>
      <c r="O29" s="108">
        <f t="shared" si="12"/>
        <v>0</v>
      </c>
      <c r="P29" s="110"/>
      <c r="Q29" s="95"/>
      <c r="R29" s="95"/>
      <c r="V29" s="95"/>
      <c r="W29" s="653" t="str">
        <f>AB29&amp;"-"&amp;COUNTIF($AB$2:$AB29,$AB29)</f>
        <v>0-3-0-5</v>
      </c>
      <c r="X29" s="653" t="s">
        <v>933</v>
      </c>
      <c r="Y29" s="655">
        <f t="shared" si="3"/>
        <v>0</v>
      </c>
      <c r="Z29" s="658">
        <v>3</v>
      </c>
      <c r="AA29" s="655">
        <f t="shared" si="4"/>
        <v>0</v>
      </c>
      <c r="AB29" s="657" t="str">
        <f t="shared" si="6"/>
        <v>0-3-0</v>
      </c>
    </row>
    <row r="30" spans="1:28" ht="15" customHeight="1" x14ac:dyDescent="0.2">
      <c r="A30" s="314" t="s">
        <v>57</v>
      </c>
      <c r="B30" s="314" t="s">
        <v>64</v>
      </c>
      <c r="C30" s="314" t="s">
        <v>2528</v>
      </c>
      <c r="D30" s="643" t="s">
        <v>264</v>
      </c>
      <c r="E30" s="314">
        <v>3</v>
      </c>
      <c r="F30" s="100" t="str">
        <f t="shared" si="0"/>
        <v>ACCESS-33</v>
      </c>
      <c r="G30" s="100">
        <f t="shared" si="1"/>
        <v>2</v>
      </c>
      <c r="H30" s="132">
        <f>VLOOKUP(C30,Table26[[(FIN) Käytäntö]:[(FIN) Vastaus]],2,FALSE)</f>
        <v>0</v>
      </c>
      <c r="I30" s="132">
        <f t="shared" si="2"/>
        <v>0</v>
      </c>
      <c r="K30" s="107" t="s">
        <v>90</v>
      </c>
      <c r="L30" s="21">
        <f t="shared" si="15"/>
        <v>0</v>
      </c>
      <c r="M30" s="21">
        <f t="shared" si="15"/>
        <v>0</v>
      </c>
      <c r="N30" s="21">
        <f t="shared" si="15"/>
        <v>0</v>
      </c>
      <c r="O30" s="108">
        <f t="shared" si="12"/>
        <v>0</v>
      </c>
      <c r="P30" s="110"/>
      <c r="Q30" s="95"/>
      <c r="R30" s="95"/>
      <c r="V30" s="95"/>
      <c r="W30" s="653" t="str">
        <f>AB30&amp;"-"&amp;COUNTIF($AB$2:$AB30,$AB30)</f>
        <v>0-3-0-6</v>
      </c>
      <c r="X30" s="653" t="s">
        <v>2528</v>
      </c>
      <c r="Y30" s="655">
        <f t="shared" si="3"/>
        <v>0</v>
      </c>
      <c r="Z30" s="658">
        <v>3</v>
      </c>
      <c r="AA30" s="655">
        <f t="shared" si="4"/>
        <v>0</v>
      </c>
      <c r="AB30" s="657" t="str">
        <f t="shared" si="6"/>
        <v>0-3-0</v>
      </c>
    </row>
    <row r="31" spans="1:28" ht="15" customHeight="1" x14ac:dyDescent="0.2">
      <c r="A31" s="314" t="s">
        <v>57</v>
      </c>
      <c r="B31" s="314" t="s">
        <v>984</v>
      </c>
      <c r="C31" s="314" t="s">
        <v>934</v>
      </c>
      <c r="D31" s="643" t="s">
        <v>115</v>
      </c>
      <c r="E31" s="314">
        <v>2</v>
      </c>
      <c r="F31" s="100" t="str">
        <f t="shared" si="0"/>
        <v>ACCESS-42</v>
      </c>
      <c r="G31" s="100">
        <f t="shared" si="1"/>
        <v>2</v>
      </c>
      <c r="H31" s="132">
        <f>VLOOKUP(C31,Table26[[(FIN) Käytäntö]:[(FIN) Vastaus]],2,FALSE)</f>
        <v>0</v>
      </c>
      <c r="I31" s="132">
        <f t="shared" si="2"/>
        <v>0</v>
      </c>
      <c r="K31" s="107" t="s">
        <v>92</v>
      </c>
      <c r="L31" s="21">
        <f t="shared" si="15"/>
        <v>0</v>
      </c>
      <c r="M31" s="21">
        <f t="shared" si="15"/>
        <v>0</v>
      </c>
      <c r="N31" s="21">
        <f t="shared" si="15"/>
        <v>0</v>
      </c>
      <c r="O31" s="108">
        <f t="shared" si="12"/>
        <v>0</v>
      </c>
      <c r="P31" s="127"/>
      <c r="V31" s="103"/>
      <c r="W31" s="653" t="str">
        <f>AB31&amp;"-"&amp;COUNTIF($AB$2:$AB31,$AB31)</f>
        <v>1-2-0-1</v>
      </c>
      <c r="X31" s="653" t="s">
        <v>934</v>
      </c>
      <c r="Y31" s="655">
        <f t="shared" si="3"/>
        <v>1</v>
      </c>
      <c r="Z31" s="658">
        <v>2</v>
      </c>
      <c r="AA31" s="655">
        <f t="shared" si="4"/>
        <v>0</v>
      </c>
      <c r="AB31" s="657" t="str">
        <f t="shared" si="6"/>
        <v>1-2-0</v>
      </c>
    </row>
    <row r="32" spans="1:28" ht="15" customHeight="1" thickBot="1" x14ac:dyDescent="0.25">
      <c r="A32" s="314" t="s">
        <v>57</v>
      </c>
      <c r="B32" s="314" t="s">
        <v>984</v>
      </c>
      <c r="C32" s="314" t="s">
        <v>935</v>
      </c>
      <c r="D32" s="643" t="s">
        <v>118</v>
      </c>
      <c r="E32" s="314">
        <v>2</v>
      </c>
      <c r="F32" s="100" t="str">
        <f t="shared" si="0"/>
        <v>ACCESS-42</v>
      </c>
      <c r="G32" s="100">
        <f t="shared" si="1"/>
        <v>2</v>
      </c>
      <c r="H32" s="132">
        <f>VLOOKUP(C32,Table26[[(FIN) Käytäntö]:[(FIN) Vastaus]],2,FALSE)</f>
        <v>0</v>
      </c>
      <c r="I32" s="132">
        <f t="shared" si="2"/>
        <v>0</v>
      </c>
      <c r="K32" s="107" t="s">
        <v>94</v>
      </c>
      <c r="L32" s="21">
        <f t="shared" si="15"/>
        <v>0</v>
      </c>
      <c r="M32" s="21">
        <f t="shared" si="15"/>
        <v>0</v>
      </c>
      <c r="N32" s="21">
        <f t="shared" si="15"/>
        <v>0</v>
      </c>
      <c r="O32" s="108">
        <f t="shared" si="12"/>
        <v>0</v>
      </c>
      <c r="P32" s="110"/>
      <c r="Q32" s="96" t="s">
        <v>27</v>
      </c>
      <c r="R32" s="97" t="s">
        <v>777</v>
      </c>
      <c r="S32" s="98">
        <v>1</v>
      </c>
      <c r="T32" s="98">
        <v>2</v>
      </c>
      <c r="U32" s="99">
        <v>3</v>
      </c>
      <c r="V32" s="95"/>
      <c r="W32" s="653" t="str">
        <f>AB32&amp;"-"&amp;COUNTIF($AB$2:$AB32,$AB32)</f>
        <v>1-2-0-2</v>
      </c>
      <c r="X32" s="653" t="s">
        <v>935</v>
      </c>
      <c r="Y32" s="655">
        <f t="shared" si="3"/>
        <v>1</v>
      </c>
      <c r="Z32" s="658">
        <v>2</v>
      </c>
      <c r="AA32" s="655">
        <f t="shared" si="4"/>
        <v>0</v>
      </c>
      <c r="AB32" s="657" t="str">
        <f t="shared" si="6"/>
        <v>1-2-0</v>
      </c>
    </row>
    <row r="33" spans="1:28" ht="15" customHeight="1" x14ac:dyDescent="0.2">
      <c r="A33" s="314" t="s">
        <v>57</v>
      </c>
      <c r="B33" s="314" t="s">
        <v>984</v>
      </c>
      <c r="C33" s="314" t="s">
        <v>936</v>
      </c>
      <c r="D33" s="643" t="s">
        <v>121</v>
      </c>
      <c r="E33" s="314">
        <v>3</v>
      </c>
      <c r="F33" s="100" t="str">
        <f t="shared" si="0"/>
        <v>ACCESS-43</v>
      </c>
      <c r="G33" s="100">
        <f t="shared" si="1"/>
        <v>4</v>
      </c>
      <c r="H33" s="132">
        <f>VLOOKUP(C33,Table26[[(FIN) Käytäntö]:[(FIN) Vastaus]],2,FALSE)</f>
        <v>0</v>
      </c>
      <c r="I33" s="132">
        <f t="shared" si="2"/>
        <v>0</v>
      </c>
      <c r="K33" s="107" t="s">
        <v>992</v>
      </c>
      <c r="L33" s="111">
        <v>1</v>
      </c>
      <c r="M33" s="21">
        <f>SUMIF($F:$F,CONCATENATE($K33,M$1),$I:$I) / VLOOKUP(CONCATENATE($K33,M$1),$F:$G,2,FALSE)</f>
        <v>0</v>
      </c>
      <c r="N33" s="21">
        <f>SUMIF($F:$F,CONCATENATE($K33,N$1),$I:$I) / VLOOKUP(CONCATENATE($K33,N$1),$F:$G,2,FALSE)</f>
        <v>0</v>
      </c>
      <c r="O33" s="108">
        <f t="shared" si="12"/>
        <v>1</v>
      </c>
      <c r="P33" s="110"/>
      <c r="Q33" s="109" t="s">
        <v>54</v>
      </c>
      <c r="R33" s="127" t="str">
        <f>Parameters!B78</f>
        <v>Kriittiset
palvelut</v>
      </c>
      <c r="S33" s="119">
        <f>VLOOKUP($Q33,$K$2:$N$58,2,FALSE)</f>
        <v>0</v>
      </c>
      <c r="T33" s="119">
        <f>VLOOKUP($Q33,$K$2:$N$58,3,FALSE)</f>
        <v>0</v>
      </c>
      <c r="U33" s="828">
        <f>VLOOKUP($Q33,$K$2:$N$58,4,FALSE)</f>
        <v>0</v>
      </c>
      <c r="V33" s="95"/>
      <c r="W33" s="653" t="str">
        <f>AB33&amp;"-"&amp;COUNTIF($AB$2:$AB33,$AB33)</f>
        <v>1-3-0-1</v>
      </c>
      <c r="X33" s="653" t="s">
        <v>936</v>
      </c>
      <c r="Y33" s="655">
        <f t="shared" si="3"/>
        <v>1</v>
      </c>
      <c r="Z33" s="658">
        <v>3</v>
      </c>
      <c r="AA33" s="655">
        <f t="shared" si="4"/>
        <v>0</v>
      </c>
      <c r="AB33" s="657" t="str">
        <f t="shared" si="6"/>
        <v>1-3-0</v>
      </c>
    </row>
    <row r="34" spans="1:28" ht="15" customHeight="1" x14ac:dyDescent="0.2">
      <c r="A34" s="314" t="s">
        <v>57</v>
      </c>
      <c r="B34" s="314" t="s">
        <v>984</v>
      </c>
      <c r="C34" s="314" t="s">
        <v>937</v>
      </c>
      <c r="D34" s="643" t="s">
        <v>124</v>
      </c>
      <c r="E34" s="314">
        <v>3</v>
      </c>
      <c r="F34" s="100" t="str">
        <f t="shared" si="0"/>
        <v>ACCESS-43</v>
      </c>
      <c r="G34" s="100">
        <f t="shared" si="1"/>
        <v>4</v>
      </c>
      <c r="H34" s="132">
        <f>VLOOKUP(C34,Table26[[(FIN) Käytäntö]:[(FIN) Vastaus]],2,FALSE)</f>
        <v>0</v>
      </c>
      <c r="I34" s="132">
        <f t="shared" si="2"/>
        <v>0</v>
      </c>
      <c r="K34" s="101" t="s">
        <v>0</v>
      </c>
      <c r="L34" s="498">
        <f>SUMIF($F:$F,CONCATENATE($K34,"-","?",L$1),$I:$I) /COUNTIF($F:$F,CONCATENATE($K34,"-","?",L$1))</f>
        <v>0</v>
      </c>
      <c r="M34" s="498">
        <f>SUMIF($F:$F,CONCATENATE($K34,"-","?",M$1),$I:$I) /COUNTIF($F:$F,CONCATENATE($K34,"-","?",M$1))</f>
        <v>0</v>
      </c>
      <c r="N34" s="498">
        <f>SUMIF($F:$F,CONCATENATE($K34,"-","?",N$1),$I:$I) /COUNTIF($F:$F,CONCATENATE($K34,"-","?",N$1))</f>
        <v>0</v>
      </c>
      <c r="O34" s="102">
        <f>MIN(O35:O39)</f>
        <v>0</v>
      </c>
      <c r="P34" s="110"/>
      <c r="Q34" s="109" t="s">
        <v>46</v>
      </c>
      <c r="R34" s="127" t="str">
        <f>Parameters!B79</f>
        <v>Omaisuuden
hallinta</v>
      </c>
      <c r="S34" s="119">
        <f t="shared" ref="S34:S43" si="16">VLOOKUP($Q34,$K$2:$N$58,2,FALSE)</f>
        <v>0</v>
      </c>
      <c r="T34" s="119">
        <f t="shared" ref="T34:T43" si="17">VLOOKUP($Q34,$K$2:$N$58,3,FALSE)</f>
        <v>0</v>
      </c>
      <c r="U34" s="828">
        <f t="shared" ref="U34:U43" si="18">VLOOKUP($Q34,$K$2:$N$58,4,FALSE)</f>
        <v>0</v>
      </c>
      <c r="V34" s="95"/>
      <c r="W34" s="653" t="str">
        <f>AB34&amp;"-"&amp;COUNTIF($AB$2:$AB34,$AB34)</f>
        <v>1-3-0-2</v>
      </c>
      <c r="X34" s="653" t="s">
        <v>937</v>
      </c>
      <c r="Y34" s="655">
        <f t="shared" ref="Y34:Y65" si="19">VLOOKUP(LEFT($X34,LEN($X34)-1),$K:$O,5,FALSE)</f>
        <v>1</v>
      </c>
      <c r="Z34" s="658">
        <v>3</v>
      </c>
      <c r="AA34" s="655">
        <f t="shared" si="4"/>
        <v>0</v>
      </c>
      <c r="AB34" s="657" t="str">
        <f t="shared" si="6"/>
        <v>1-3-0</v>
      </c>
    </row>
    <row r="35" spans="1:28" ht="15" customHeight="1" x14ac:dyDescent="0.2">
      <c r="A35" s="314" t="s">
        <v>57</v>
      </c>
      <c r="B35" s="314" t="s">
        <v>984</v>
      </c>
      <c r="C35" s="314" t="s">
        <v>938</v>
      </c>
      <c r="D35" s="643" t="s">
        <v>127</v>
      </c>
      <c r="E35" s="314">
        <v>3</v>
      </c>
      <c r="F35" s="100" t="str">
        <f t="shared" si="0"/>
        <v>ACCESS-43</v>
      </c>
      <c r="G35" s="100">
        <f t="shared" si="1"/>
        <v>4</v>
      </c>
      <c r="H35" s="132">
        <f>VLOOKUP(C35,Table26[[(FIN) Käytäntö]:[(FIN) Vastaus]],2,FALSE)</f>
        <v>0</v>
      </c>
      <c r="I35" s="132">
        <f t="shared" si="2"/>
        <v>0</v>
      </c>
      <c r="K35" s="107" t="s">
        <v>38</v>
      </c>
      <c r="L35" s="21">
        <f t="shared" ref="L35:N38" si="20">SUMIF($F:$F,CONCATENATE($K35,L$1),$I:$I) / VLOOKUP(CONCATENATE($K35,L$1),$F:$G,2,FALSE)</f>
        <v>0</v>
      </c>
      <c r="M35" s="21">
        <f t="shared" si="20"/>
        <v>0</v>
      </c>
      <c r="N35" s="21">
        <f t="shared" si="20"/>
        <v>0</v>
      </c>
      <c r="O35" s="108">
        <f t="shared" si="12"/>
        <v>0</v>
      </c>
      <c r="P35" s="110"/>
      <c r="Q35" s="109" t="s">
        <v>62</v>
      </c>
      <c r="R35" s="127" t="str">
        <f>Parameters!B80</f>
        <v>Uhkat ja
haavoittuvuudet</v>
      </c>
      <c r="S35" s="119">
        <f t="shared" si="16"/>
        <v>0</v>
      </c>
      <c r="T35" s="119">
        <f t="shared" si="17"/>
        <v>0</v>
      </c>
      <c r="U35" s="828">
        <f t="shared" si="18"/>
        <v>0</v>
      </c>
      <c r="V35" s="95"/>
      <c r="W35" s="653" t="str">
        <f>AB35&amp;"-"&amp;COUNTIF($AB$2:$AB35,$AB35)</f>
        <v>1-3-0-3</v>
      </c>
      <c r="X35" s="653" t="s">
        <v>938</v>
      </c>
      <c r="Y35" s="655">
        <f t="shared" si="19"/>
        <v>1</v>
      </c>
      <c r="Z35" s="658">
        <v>3</v>
      </c>
      <c r="AA35" s="655">
        <f t="shared" si="4"/>
        <v>0</v>
      </c>
      <c r="AB35" s="657" t="str">
        <f t="shared" si="6"/>
        <v>1-3-0</v>
      </c>
    </row>
    <row r="36" spans="1:28" ht="15" customHeight="1" x14ac:dyDescent="0.2">
      <c r="A36" s="314" t="s">
        <v>57</v>
      </c>
      <c r="B36" s="314" t="s">
        <v>984</v>
      </c>
      <c r="C36" s="314" t="s">
        <v>939</v>
      </c>
      <c r="D36" s="643" t="s">
        <v>129</v>
      </c>
      <c r="E36" s="314">
        <v>3</v>
      </c>
      <c r="F36" s="100" t="str">
        <f t="shared" si="0"/>
        <v>ACCESS-43</v>
      </c>
      <c r="G36" s="100">
        <f t="shared" si="1"/>
        <v>4</v>
      </c>
      <c r="H36" s="132">
        <f>VLOOKUP(C36,Table26[[(FIN) Käytäntö]:[(FIN) Vastaus]],2,FALSE)</f>
        <v>0</v>
      </c>
      <c r="I36" s="132">
        <f t="shared" si="2"/>
        <v>0</v>
      </c>
      <c r="K36" s="107" t="s">
        <v>42</v>
      </c>
      <c r="L36" s="21">
        <f t="shared" si="20"/>
        <v>0</v>
      </c>
      <c r="M36" s="21">
        <f t="shared" si="20"/>
        <v>0</v>
      </c>
      <c r="N36" s="21">
        <f t="shared" si="20"/>
        <v>0</v>
      </c>
      <c r="O36" s="108">
        <f t="shared" si="12"/>
        <v>0</v>
      </c>
      <c r="P36" s="127"/>
      <c r="Q36" s="109" t="s">
        <v>0</v>
      </c>
      <c r="R36" s="127" t="str">
        <f>Parameters!B81</f>
        <v>Riskien
hallinta</v>
      </c>
      <c r="S36" s="119">
        <f t="shared" si="16"/>
        <v>0</v>
      </c>
      <c r="T36" s="119">
        <f t="shared" si="17"/>
        <v>0</v>
      </c>
      <c r="U36" s="828">
        <f t="shared" si="18"/>
        <v>0</v>
      </c>
      <c r="V36" s="103"/>
      <c r="W36" s="653" t="str">
        <f>AB36&amp;"-"&amp;COUNTIF($AB$2:$AB36,$AB36)</f>
        <v>1-3-0-4</v>
      </c>
      <c r="X36" s="653" t="s">
        <v>939</v>
      </c>
      <c r="Y36" s="655">
        <f t="shared" si="19"/>
        <v>1</v>
      </c>
      <c r="Z36" s="658">
        <v>3</v>
      </c>
      <c r="AA36" s="655">
        <f t="shared" si="4"/>
        <v>0</v>
      </c>
      <c r="AB36" s="657" t="str">
        <f t="shared" si="6"/>
        <v>1-3-0</v>
      </c>
    </row>
    <row r="37" spans="1:28" ht="15" customHeight="1" x14ac:dyDescent="0.2">
      <c r="A37" s="129" t="s">
        <v>75</v>
      </c>
      <c r="B37" s="129" t="s">
        <v>113</v>
      </c>
      <c r="C37" s="129" t="s">
        <v>301</v>
      </c>
      <c r="D37" s="644" t="s">
        <v>4</v>
      </c>
      <c r="E37" s="129">
        <v>1</v>
      </c>
      <c r="F37" s="100" t="str">
        <f t="shared" si="0"/>
        <v>ARCHITECTURE-11</v>
      </c>
      <c r="G37" s="100">
        <f t="shared" si="1"/>
        <v>1</v>
      </c>
      <c r="H37" s="132">
        <f>VLOOKUP(C37,Table26[[(FIN) Käytäntö]:[(FIN) Vastaus]],2,FALSE)</f>
        <v>0</v>
      </c>
      <c r="I37" s="132">
        <f t="shared" si="2"/>
        <v>0</v>
      </c>
      <c r="K37" s="107" t="s">
        <v>44</v>
      </c>
      <c r="L37" s="21">
        <f t="shared" si="20"/>
        <v>0</v>
      </c>
      <c r="M37" s="21">
        <f t="shared" si="20"/>
        <v>0</v>
      </c>
      <c r="N37" s="21">
        <f t="shared" si="20"/>
        <v>0</v>
      </c>
      <c r="O37" s="108">
        <f t="shared" si="12"/>
        <v>0</v>
      </c>
      <c r="P37" s="110"/>
      <c r="Q37" s="109" t="s">
        <v>57</v>
      </c>
      <c r="R37" s="127" t="str">
        <f>Parameters!B82</f>
        <v>Pääsyn
hallinta</v>
      </c>
      <c r="S37" s="119">
        <f t="shared" si="16"/>
        <v>0</v>
      </c>
      <c r="T37" s="119">
        <f t="shared" si="17"/>
        <v>0</v>
      </c>
      <c r="U37" s="828">
        <f t="shared" si="18"/>
        <v>0</v>
      </c>
      <c r="V37" s="95"/>
      <c r="W37" s="653" t="str">
        <f>AB37&amp;"-"&amp;COUNTIF($AB$2:$AB37,$AB37)</f>
        <v>0-1-0-9</v>
      </c>
      <c r="X37" s="653" t="s">
        <v>301</v>
      </c>
      <c r="Y37" s="655">
        <f t="shared" si="19"/>
        <v>0</v>
      </c>
      <c r="Z37" s="658">
        <v>1</v>
      </c>
      <c r="AA37" s="655">
        <f t="shared" si="4"/>
        <v>0</v>
      </c>
      <c r="AB37" s="657" t="str">
        <f t="shared" si="6"/>
        <v>0-1-0</v>
      </c>
    </row>
    <row r="38" spans="1:28" ht="15" customHeight="1" x14ac:dyDescent="0.2">
      <c r="A38" s="129" t="s">
        <v>75</v>
      </c>
      <c r="B38" s="129" t="s">
        <v>113</v>
      </c>
      <c r="C38" s="129" t="s">
        <v>302</v>
      </c>
      <c r="D38" s="644" t="s">
        <v>6</v>
      </c>
      <c r="E38" s="129">
        <v>2</v>
      </c>
      <c r="F38" s="100" t="str">
        <f t="shared" si="0"/>
        <v>ARCHITECTURE-12</v>
      </c>
      <c r="G38" s="100">
        <f t="shared" si="1"/>
        <v>6</v>
      </c>
      <c r="H38" s="132">
        <f>VLOOKUP(C38,Table26[[(FIN) Käytäntö]:[(FIN) Vastaus]],2,FALSE)</f>
        <v>0</v>
      </c>
      <c r="I38" s="132">
        <f t="shared" si="2"/>
        <v>0</v>
      </c>
      <c r="K38" s="107" t="s">
        <v>982</v>
      </c>
      <c r="L38" s="21">
        <f t="shared" si="20"/>
        <v>0</v>
      </c>
      <c r="M38" s="21">
        <f t="shared" si="20"/>
        <v>0</v>
      </c>
      <c r="N38" s="21">
        <f t="shared" si="20"/>
        <v>0</v>
      </c>
      <c r="O38" s="108">
        <f t="shared" si="12"/>
        <v>0</v>
      </c>
      <c r="P38" s="110"/>
      <c r="Q38" s="109" t="s">
        <v>65</v>
      </c>
      <c r="R38" s="127" t="str">
        <f>Parameters!B83</f>
        <v>Tilanne
kuva</v>
      </c>
      <c r="S38" s="119">
        <f t="shared" si="16"/>
        <v>0</v>
      </c>
      <c r="T38" s="119">
        <f t="shared" si="17"/>
        <v>0</v>
      </c>
      <c r="U38" s="828">
        <f t="shared" si="18"/>
        <v>0</v>
      </c>
      <c r="V38" s="95"/>
      <c r="W38" s="653" t="str">
        <f>AB38&amp;"-"&amp;COUNTIF($AB$2:$AB38,$AB38)</f>
        <v>0-2-0-16</v>
      </c>
      <c r="X38" s="653" t="s">
        <v>302</v>
      </c>
      <c r="Y38" s="655">
        <f t="shared" si="19"/>
        <v>0</v>
      </c>
      <c r="Z38" s="658">
        <v>2</v>
      </c>
      <c r="AA38" s="655">
        <f t="shared" si="4"/>
        <v>0</v>
      </c>
      <c r="AB38" s="657" t="str">
        <f t="shared" si="6"/>
        <v>0-2-0</v>
      </c>
    </row>
    <row r="39" spans="1:28" ht="15" customHeight="1" x14ac:dyDescent="0.2">
      <c r="A39" s="129" t="s">
        <v>75</v>
      </c>
      <c r="B39" s="129" t="s">
        <v>113</v>
      </c>
      <c r="C39" s="129" t="s">
        <v>303</v>
      </c>
      <c r="D39" s="644" t="s">
        <v>7</v>
      </c>
      <c r="E39" s="129">
        <v>2</v>
      </c>
      <c r="F39" s="100" t="str">
        <f t="shared" si="0"/>
        <v>ARCHITECTURE-12</v>
      </c>
      <c r="G39" s="100">
        <f t="shared" si="1"/>
        <v>6</v>
      </c>
      <c r="H39" s="132">
        <f>VLOOKUP(C39,Table26[[(FIN) Käytäntö]:[(FIN) Vastaus]],2,FALSE)</f>
        <v>0</v>
      </c>
      <c r="I39" s="132">
        <f t="shared" si="2"/>
        <v>0</v>
      </c>
      <c r="K39" s="107" t="s">
        <v>983</v>
      </c>
      <c r="L39" s="111">
        <v>1</v>
      </c>
      <c r="M39" s="21">
        <f>SUMIF($F:$F,CONCATENATE($K39,M$1),$I:$I) / VLOOKUP(CONCATENATE($K39,M$1),$F:$G,2,FALSE)</f>
        <v>0</v>
      </c>
      <c r="N39" s="21">
        <f>SUMIF($F:$F,CONCATENATE($K39,N$1),$I:$I) / VLOOKUP(CONCATENATE($K39,N$1),$F:$G,2,FALSE)</f>
        <v>0</v>
      </c>
      <c r="O39" s="108">
        <f t="shared" si="12"/>
        <v>1</v>
      </c>
      <c r="P39" s="110"/>
      <c r="Q39" s="109" t="s">
        <v>67</v>
      </c>
      <c r="R39" s="127" t="str">
        <f>Parameters!B84</f>
        <v>Tapahtumat
ja häiriöt</v>
      </c>
      <c r="S39" s="119">
        <f t="shared" si="16"/>
        <v>0</v>
      </c>
      <c r="T39" s="119">
        <f t="shared" si="17"/>
        <v>0</v>
      </c>
      <c r="U39" s="828">
        <f t="shared" si="18"/>
        <v>0</v>
      </c>
      <c r="V39" s="95"/>
      <c r="W39" s="653" t="str">
        <f>AB39&amp;"-"&amp;COUNTIF($AB$2:$AB39,$AB39)</f>
        <v>0-2-0-17</v>
      </c>
      <c r="X39" s="653" t="s">
        <v>303</v>
      </c>
      <c r="Y39" s="655">
        <f t="shared" si="19"/>
        <v>0</v>
      </c>
      <c r="Z39" s="658">
        <v>2</v>
      </c>
      <c r="AA39" s="655">
        <f t="shared" si="4"/>
        <v>0</v>
      </c>
      <c r="AB39" s="657" t="str">
        <f t="shared" si="6"/>
        <v>0-2-0</v>
      </c>
    </row>
    <row r="40" spans="1:28" ht="15" customHeight="1" x14ac:dyDescent="0.2">
      <c r="A40" s="129" t="s">
        <v>75</v>
      </c>
      <c r="B40" s="129" t="s">
        <v>113</v>
      </c>
      <c r="C40" s="129" t="s">
        <v>304</v>
      </c>
      <c r="D40" s="644" t="s">
        <v>8</v>
      </c>
      <c r="E40" s="129">
        <v>2</v>
      </c>
      <c r="F40" s="100" t="str">
        <f t="shared" si="0"/>
        <v>ARCHITECTURE-12</v>
      </c>
      <c r="G40" s="100">
        <f t="shared" si="1"/>
        <v>6</v>
      </c>
      <c r="H40" s="132">
        <f>VLOOKUP(C40,Table26[[(FIN) Käytäntö]:[(FIN) Vastaus]],2,FALSE)</f>
        <v>0</v>
      </c>
      <c r="I40" s="132">
        <f t="shared" si="2"/>
        <v>0</v>
      </c>
      <c r="K40" s="101" t="s">
        <v>65</v>
      </c>
      <c r="L40" s="498">
        <f>SUMIF($F:$F,CONCATENATE($K40,"-","?",L$1),$I:$I) /COUNTIF($F:$F,CONCATENATE($K40,"-","?",L$1))</f>
        <v>0</v>
      </c>
      <c r="M40" s="498">
        <f>SUMIF($F:$F,CONCATENATE($K40,"-","?",M$1),$I:$I) /COUNTIF($F:$F,CONCATENATE($K40,"-","?",M$1))</f>
        <v>0</v>
      </c>
      <c r="N40" s="498">
        <f>SUMIF($F:$F,CONCATENATE($K40,"-","?",N$1),$I:$I) /COUNTIF($F:$F,CONCATENATE($K40,"-","?",N$1))</f>
        <v>0</v>
      </c>
      <c r="O40" s="102">
        <f>MIN(O41:O44)</f>
        <v>0</v>
      </c>
      <c r="P40" s="127"/>
      <c r="Q40" s="109" t="s">
        <v>2538</v>
      </c>
      <c r="R40" s="127" t="str">
        <f>Parameters!B85</f>
        <v>Kolmannet
osapuolet</v>
      </c>
      <c r="S40" s="119">
        <f t="shared" si="16"/>
        <v>0</v>
      </c>
      <c r="T40" s="119">
        <f t="shared" si="17"/>
        <v>0</v>
      </c>
      <c r="U40" s="828">
        <f t="shared" si="18"/>
        <v>0</v>
      </c>
      <c r="V40" s="103"/>
      <c r="W40" s="653" t="str">
        <f>AB40&amp;"-"&amp;COUNTIF($AB$2:$AB40,$AB40)</f>
        <v>0-2-0-18</v>
      </c>
      <c r="X40" s="653" t="s">
        <v>304</v>
      </c>
      <c r="Y40" s="655">
        <f t="shared" si="19"/>
        <v>0</v>
      </c>
      <c r="Z40" s="658">
        <v>2</v>
      </c>
      <c r="AA40" s="655">
        <f t="shared" si="4"/>
        <v>0</v>
      </c>
      <c r="AB40" s="657" t="str">
        <f t="shared" si="6"/>
        <v>0-2-0</v>
      </c>
    </row>
    <row r="41" spans="1:28" ht="15" customHeight="1" x14ac:dyDescent="0.2">
      <c r="A41" s="129" t="s">
        <v>75</v>
      </c>
      <c r="B41" s="129" t="s">
        <v>113</v>
      </c>
      <c r="C41" s="129" t="s">
        <v>305</v>
      </c>
      <c r="D41" s="644" t="s">
        <v>9</v>
      </c>
      <c r="E41" s="129">
        <v>2</v>
      </c>
      <c r="F41" s="100" t="str">
        <f t="shared" si="0"/>
        <v>ARCHITECTURE-12</v>
      </c>
      <c r="G41" s="100">
        <f t="shared" si="1"/>
        <v>6</v>
      </c>
      <c r="H41" s="132">
        <f>VLOOKUP(C41,Table26[[(FIN) Käytäntö]:[(FIN) Vastaus]],2,FALSE)</f>
        <v>0</v>
      </c>
      <c r="I41" s="132">
        <f t="shared" si="2"/>
        <v>0</v>
      </c>
      <c r="K41" s="107" t="s">
        <v>79</v>
      </c>
      <c r="L41" s="21">
        <f t="shared" ref="L41:N42" si="21">SUMIF($F:$F,CONCATENATE($K41,L$1),$I:$I) / VLOOKUP(CONCATENATE($K41,L$1),$F:$G,2,FALSE)</f>
        <v>0</v>
      </c>
      <c r="M41" s="21">
        <f t="shared" si="21"/>
        <v>0</v>
      </c>
      <c r="N41" s="21">
        <f t="shared" si="21"/>
        <v>0</v>
      </c>
      <c r="O41" s="108">
        <f t="shared" si="12"/>
        <v>0</v>
      </c>
      <c r="P41" s="110"/>
      <c r="Q41" s="109" t="s">
        <v>72</v>
      </c>
      <c r="R41" s="127" t="str">
        <f>Parameters!B86</f>
        <v>Henkilöstön
hallinta</v>
      </c>
      <c r="S41" s="119">
        <f t="shared" si="16"/>
        <v>0</v>
      </c>
      <c r="T41" s="119">
        <f t="shared" si="17"/>
        <v>0</v>
      </c>
      <c r="U41" s="828">
        <f t="shared" si="18"/>
        <v>0</v>
      </c>
      <c r="V41" s="95"/>
      <c r="W41" s="653" t="str">
        <f>AB41&amp;"-"&amp;COUNTIF($AB$2:$AB41,$AB41)</f>
        <v>0-2-0-19</v>
      </c>
      <c r="X41" s="653" t="s">
        <v>305</v>
      </c>
      <c r="Y41" s="655">
        <f t="shared" si="19"/>
        <v>0</v>
      </c>
      <c r="Z41" s="658">
        <v>2</v>
      </c>
      <c r="AA41" s="655">
        <f t="shared" si="4"/>
        <v>0</v>
      </c>
      <c r="AB41" s="657" t="str">
        <f t="shared" si="6"/>
        <v>0-2-0</v>
      </c>
    </row>
    <row r="42" spans="1:28" ht="15" customHeight="1" x14ac:dyDescent="0.2">
      <c r="A42" s="129" t="s">
        <v>75</v>
      </c>
      <c r="B42" s="129" t="s">
        <v>113</v>
      </c>
      <c r="C42" s="129" t="s">
        <v>306</v>
      </c>
      <c r="D42" s="644" t="s">
        <v>10</v>
      </c>
      <c r="E42" s="129">
        <v>2</v>
      </c>
      <c r="F42" s="100" t="str">
        <f t="shared" si="0"/>
        <v>ARCHITECTURE-12</v>
      </c>
      <c r="G42" s="100">
        <f t="shared" si="1"/>
        <v>6</v>
      </c>
      <c r="H42" s="132">
        <f>VLOOKUP(C42,Table26[[(FIN) Käytäntö]:[(FIN) Vastaus]],2,FALSE)</f>
        <v>0</v>
      </c>
      <c r="I42" s="132">
        <f t="shared" si="2"/>
        <v>0</v>
      </c>
      <c r="K42" s="107" t="s">
        <v>81</v>
      </c>
      <c r="L42" s="21">
        <f t="shared" si="21"/>
        <v>0</v>
      </c>
      <c r="M42" s="21">
        <f t="shared" si="21"/>
        <v>0</v>
      </c>
      <c r="N42" s="21">
        <f t="shared" si="21"/>
        <v>0</v>
      </c>
      <c r="O42" s="108">
        <f t="shared" si="12"/>
        <v>0</v>
      </c>
      <c r="P42" s="110"/>
      <c r="Q42" s="109" t="s">
        <v>75</v>
      </c>
      <c r="R42" s="127" t="str">
        <f>Parameters!B87</f>
        <v>Kyber
arkkitehtuuri</v>
      </c>
      <c r="S42" s="119">
        <f t="shared" si="16"/>
        <v>0</v>
      </c>
      <c r="T42" s="119">
        <f t="shared" si="17"/>
        <v>0</v>
      </c>
      <c r="U42" s="828">
        <f t="shared" si="18"/>
        <v>0</v>
      </c>
      <c r="V42" s="95"/>
      <c r="W42" s="653" t="str">
        <f>AB42&amp;"-"&amp;COUNTIF($AB$2:$AB42,$AB42)</f>
        <v>0-2-0-20</v>
      </c>
      <c r="X42" s="653" t="s">
        <v>306</v>
      </c>
      <c r="Y42" s="655">
        <f t="shared" si="19"/>
        <v>0</v>
      </c>
      <c r="Z42" s="658">
        <v>2</v>
      </c>
      <c r="AA42" s="655">
        <f t="shared" si="4"/>
        <v>0</v>
      </c>
      <c r="AB42" s="657" t="str">
        <f t="shared" si="6"/>
        <v>0-2-0</v>
      </c>
    </row>
    <row r="43" spans="1:28" ht="15" customHeight="1" x14ac:dyDescent="0.2">
      <c r="A43" s="129" t="s">
        <v>75</v>
      </c>
      <c r="B43" s="129" t="s">
        <v>113</v>
      </c>
      <c r="C43" s="129" t="s">
        <v>307</v>
      </c>
      <c r="D43" s="644" t="s">
        <v>11</v>
      </c>
      <c r="E43" s="129">
        <v>2</v>
      </c>
      <c r="F43" s="100" t="str">
        <f t="shared" si="0"/>
        <v>ARCHITECTURE-12</v>
      </c>
      <c r="G43" s="100">
        <f t="shared" si="1"/>
        <v>6</v>
      </c>
      <c r="H43" s="132">
        <f>VLOOKUP(C43,Table26[[(FIN) Käytäntö]:[(FIN) Vastaus]],2,FALSE)</f>
        <v>0</v>
      </c>
      <c r="I43" s="132">
        <f t="shared" si="2"/>
        <v>0</v>
      </c>
      <c r="K43" s="107" t="s">
        <v>83</v>
      </c>
      <c r="L43" s="111">
        <v>1</v>
      </c>
      <c r="M43" s="21">
        <f>SUMIF($F:$F,CONCATENATE($K43,M$1),$I:$I) / VLOOKUP(CONCATENATE($K43,M$1),$F:$G,2,FALSE)</f>
        <v>0</v>
      </c>
      <c r="N43" s="21">
        <f>SUMIF($F:$F,CONCATENATE($K43,N$1),$I:$I) / VLOOKUP(CONCATENATE($K43,N$1),$F:$G,2,FALSE)</f>
        <v>0</v>
      </c>
      <c r="O43" s="108">
        <f t="shared" si="12"/>
        <v>1</v>
      </c>
      <c r="P43" s="110"/>
      <c r="Q43" s="112" t="s">
        <v>77</v>
      </c>
      <c r="R43" s="829" t="str">
        <f>Parameters!B88</f>
        <v>Kyberturv.
hallinta</v>
      </c>
      <c r="S43" s="830">
        <f t="shared" si="16"/>
        <v>0</v>
      </c>
      <c r="T43" s="830">
        <f t="shared" si="17"/>
        <v>0</v>
      </c>
      <c r="U43" s="831">
        <f t="shared" si="18"/>
        <v>0</v>
      </c>
      <c r="V43" s="95"/>
      <c r="W43" s="653" t="str">
        <f>AB43&amp;"-"&amp;COUNTIF($AB$2:$AB43,$AB43)</f>
        <v>0-2-0-21</v>
      </c>
      <c r="X43" s="653" t="s">
        <v>307</v>
      </c>
      <c r="Y43" s="655">
        <f t="shared" si="19"/>
        <v>0</v>
      </c>
      <c r="Z43" s="658">
        <v>2</v>
      </c>
      <c r="AA43" s="655">
        <f t="shared" si="4"/>
        <v>0</v>
      </c>
      <c r="AB43" s="657" t="str">
        <f t="shared" si="6"/>
        <v>0-2-0</v>
      </c>
    </row>
    <row r="44" spans="1:28" ht="15" customHeight="1" x14ac:dyDescent="0.2">
      <c r="A44" s="129" t="s">
        <v>75</v>
      </c>
      <c r="B44" s="129" t="s">
        <v>113</v>
      </c>
      <c r="C44" s="129" t="s">
        <v>308</v>
      </c>
      <c r="D44" s="644" t="s">
        <v>12</v>
      </c>
      <c r="E44" s="129">
        <v>3</v>
      </c>
      <c r="F44" s="100" t="str">
        <f t="shared" si="0"/>
        <v>ARCHITECTURE-13</v>
      </c>
      <c r="G44" s="100">
        <f t="shared" si="1"/>
        <v>4</v>
      </c>
      <c r="H44" s="132">
        <f>VLOOKUP(C44,Table26[[(FIN) Käytäntö]:[(FIN) Vastaus]],2,FALSE)</f>
        <v>0</v>
      </c>
      <c r="I44" s="132">
        <f t="shared" si="2"/>
        <v>0</v>
      </c>
      <c r="K44" s="107" t="s">
        <v>85</v>
      </c>
      <c r="L44" s="111">
        <v>1</v>
      </c>
      <c r="M44" s="21">
        <f>SUMIF($F:$F,CONCATENATE($K44,M$1),$I:$I) / VLOOKUP(CONCATENATE($K44,M$1),$F:$G,2,FALSE)</f>
        <v>0</v>
      </c>
      <c r="N44" s="21">
        <f>SUMIF($F:$F,CONCATENATE($K44,N$1),$I:$I) / VLOOKUP(CONCATENATE($K44,N$1),$F:$G,2,FALSE)</f>
        <v>0</v>
      </c>
      <c r="O44" s="108">
        <f t="shared" si="12"/>
        <v>1</v>
      </c>
      <c r="P44" s="110"/>
      <c r="Q44" s="95"/>
      <c r="R44" s="110"/>
      <c r="S44" s="95"/>
      <c r="T44" s="95"/>
      <c r="U44" s="110"/>
      <c r="V44" s="95"/>
      <c r="W44" s="653" t="str">
        <f>AB44&amp;"-"&amp;COUNTIF($AB$2:$AB44,$AB44)</f>
        <v>0-3-0-7</v>
      </c>
      <c r="X44" s="653" t="s">
        <v>308</v>
      </c>
      <c r="Y44" s="655">
        <f t="shared" si="19"/>
        <v>0</v>
      </c>
      <c r="Z44" s="658">
        <v>3</v>
      </c>
      <c r="AA44" s="655">
        <f t="shared" si="4"/>
        <v>0</v>
      </c>
      <c r="AB44" s="657" t="str">
        <f t="shared" si="6"/>
        <v>0-3-0</v>
      </c>
    </row>
    <row r="45" spans="1:28" ht="15" customHeight="1" x14ac:dyDescent="0.2">
      <c r="A45" s="129" t="s">
        <v>75</v>
      </c>
      <c r="B45" s="129" t="s">
        <v>113</v>
      </c>
      <c r="C45" s="129" t="s">
        <v>309</v>
      </c>
      <c r="D45" s="644" t="s">
        <v>13</v>
      </c>
      <c r="E45" s="129">
        <v>3</v>
      </c>
      <c r="F45" s="100" t="str">
        <f t="shared" si="0"/>
        <v>ARCHITECTURE-13</v>
      </c>
      <c r="G45" s="100">
        <f t="shared" si="1"/>
        <v>4</v>
      </c>
      <c r="H45" s="132">
        <f>VLOOKUP(C45,Table26[[(FIN) Käytäntö]:[(FIN) Vastaus]],2,FALSE)</f>
        <v>0</v>
      </c>
      <c r="I45" s="132">
        <f t="shared" si="2"/>
        <v>0</v>
      </c>
      <c r="K45" s="101" t="s">
        <v>2538</v>
      </c>
      <c r="L45" s="498">
        <f>SUMIF($F:$F,CONCATENATE($K45,"-","?",L$1),$I:$I) /COUNTIF($F:$F,CONCATENATE($K45,"-","?",L$1))</f>
        <v>0</v>
      </c>
      <c r="M45" s="498">
        <f>SUMIF($F:$F,CONCATENATE($K45,"-","?",M$1),$I:$I) /COUNTIF($F:$F,CONCATENATE($K45,"-","?",M$1))</f>
        <v>0</v>
      </c>
      <c r="N45" s="498">
        <f>SUMIF($F:$F,CONCATENATE($K45,"-","?",N$1),$I:$I) /COUNTIF($F:$F,CONCATENATE($K45,"-","?",N$1))</f>
        <v>0</v>
      </c>
      <c r="O45" s="102">
        <f>MIN(O46:O48)</f>
        <v>0</v>
      </c>
      <c r="P45" s="127"/>
      <c r="Q45" s="95"/>
      <c r="R45" s="110"/>
      <c r="S45" s="95"/>
      <c r="T45" s="95"/>
      <c r="U45" s="110"/>
      <c r="V45" s="103"/>
      <c r="W45" s="653" t="str">
        <f>AB45&amp;"-"&amp;COUNTIF($AB$2:$AB45,$AB45)</f>
        <v>0-3-0-8</v>
      </c>
      <c r="X45" s="653" t="s">
        <v>309</v>
      </c>
      <c r="Y45" s="655">
        <f t="shared" si="19"/>
        <v>0</v>
      </c>
      <c r="Z45" s="658">
        <v>3</v>
      </c>
      <c r="AA45" s="655">
        <f t="shared" si="4"/>
        <v>0</v>
      </c>
      <c r="AB45" s="657" t="str">
        <f t="shared" si="6"/>
        <v>0-3-0</v>
      </c>
    </row>
    <row r="46" spans="1:28" ht="15" customHeight="1" x14ac:dyDescent="0.2">
      <c r="A46" s="129" t="s">
        <v>75</v>
      </c>
      <c r="B46" s="129" t="s">
        <v>113</v>
      </c>
      <c r="C46" s="129" t="s">
        <v>959</v>
      </c>
      <c r="D46" s="644" t="s">
        <v>14</v>
      </c>
      <c r="E46" s="129">
        <v>3</v>
      </c>
      <c r="F46" s="100" t="str">
        <f t="shared" si="0"/>
        <v>ARCHITECTURE-13</v>
      </c>
      <c r="G46" s="100">
        <f t="shared" si="1"/>
        <v>4</v>
      </c>
      <c r="H46" s="132">
        <f>VLOOKUP(C46,Table26[[(FIN) Käytäntö]:[(FIN) Vastaus]],2,FALSE)</f>
        <v>0</v>
      </c>
      <c r="I46" s="132">
        <f t="shared" si="2"/>
        <v>0</v>
      </c>
      <c r="K46" s="107" t="s">
        <v>2540</v>
      </c>
      <c r="L46" s="21">
        <f t="shared" ref="L46:N47" si="22">SUMIF($F:$F,CONCATENATE($K46,L$1),$I:$I) / VLOOKUP(CONCATENATE($K46,L$1),$F:$G,2,FALSE)</f>
        <v>0</v>
      </c>
      <c r="M46" s="21">
        <f t="shared" si="22"/>
        <v>0</v>
      </c>
      <c r="N46" s="21">
        <f t="shared" si="22"/>
        <v>0</v>
      </c>
      <c r="O46" s="108">
        <f t="shared" si="12"/>
        <v>0</v>
      </c>
      <c r="P46" s="110"/>
      <c r="Q46" s="95"/>
      <c r="R46" s="110"/>
      <c r="S46" s="95"/>
      <c r="T46" s="95"/>
      <c r="U46" s="110"/>
      <c r="V46" s="95"/>
      <c r="W46" s="653" t="str">
        <f>AB46&amp;"-"&amp;COUNTIF($AB$2:$AB46,$AB46)</f>
        <v>0-3-0-9</v>
      </c>
      <c r="X46" s="653" t="s">
        <v>959</v>
      </c>
      <c r="Y46" s="655">
        <f t="shared" si="19"/>
        <v>0</v>
      </c>
      <c r="Z46" s="658">
        <v>3</v>
      </c>
      <c r="AA46" s="655">
        <f t="shared" si="4"/>
        <v>0</v>
      </c>
      <c r="AB46" s="657" t="str">
        <f t="shared" si="6"/>
        <v>0-3-0</v>
      </c>
    </row>
    <row r="47" spans="1:28" ht="15" customHeight="1" x14ac:dyDescent="0.2">
      <c r="A47" s="129" t="s">
        <v>75</v>
      </c>
      <c r="B47" s="129" t="s">
        <v>113</v>
      </c>
      <c r="C47" s="129" t="s">
        <v>2529</v>
      </c>
      <c r="D47" s="644" t="s">
        <v>184</v>
      </c>
      <c r="E47" s="129">
        <v>3</v>
      </c>
      <c r="F47" s="100" t="str">
        <f t="shared" si="0"/>
        <v>ARCHITECTURE-13</v>
      </c>
      <c r="G47" s="100">
        <f t="shared" si="1"/>
        <v>4</v>
      </c>
      <c r="H47" s="132">
        <f>VLOOKUP(C47,Table26[[(FIN) Käytäntö]:[(FIN) Vastaus]],2,FALSE)</f>
        <v>0</v>
      </c>
      <c r="I47" s="132">
        <f t="shared" ref="I47" si="23">IFERROR(IF(H47&gt;2,1,0),0)</f>
        <v>0</v>
      </c>
      <c r="K47" s="107" t="s">
        <v>2548</v>
      </c>
      <c r="L47" s="21">
        <f t="shared" si="22"/>
        <v>0</v>
      </c>
      <c r="M47" s="21">
        <f t="shared" si="22"/>
        <v>0</v>
      </c>
      <c r="N47" s="21">
        <f t="shared" si="22"/>
        <v>0</v>
      </c>
      <c r="O47" s="108">
        <f t="shared" si="12"/>
        <v>0</v>
      </c>
      <c r="P47" s="110"/>
      <c r="Q47" s="95"/>
      <c r="R47" s="110"/>
      <c r="S47" s="95"/>
      <c r="T47" s="95"/>
      <c r="U47" s="110"/>
      <c r="V47" s="95"/>
      <c r="W47" s="653" t="str">
        <f>AB47&amp;"-"&amp;COUNTIF($AB$2:$AB47,$AB47)</f>
        <v>0-3-0-10</v>
      </c>
      <c r="X47" s="653" t="s">
        <v>2529</v>
      </c>
      <c r="Y47" s="655">
        <f t="shared" si="19"/>
        <v>0</v>
      </c>
      <c r="Z47" s="658">
        <v>3</v>
      </c>
      <c r="AA47" s="655">
        <f t="shared" si="4"/>
        <v>0</v>
      </c>
      <c r="AB47" s="657" t="str">
        <f t="shared" si="6"/>
        <v>0-3-0</v>
      </c>
    </row>
    <row r="48" spans="1:28" ht="15" customHeight="1" x14ac:dyDescent="0.2">
      <c r="A48" s="129" t="s">
        <v>75</v>
      </c>
      <c r="B48" s="129" t="s">
        <v>116</v>
      </c>
      <c r="C48" s="129" t="s">
        <v>310</v>
      </c>
      <c r="D48" s="644" t="s">
        <v>15</v>
      </c>
      <c r="E48" s="129">
        <v>1</v>
      </c>
      <c r="F48" s="100" t="str">
        <f t="shared" si="0"/>
        <v>ARCHITECTURE-21</v>
      </c>
      <c r="G48" s="100">
        <f t="shared" si="1"/>
        <v>2</v>
      </c>
      <c r="H48" s="132">
        <f>VLOOKUP(C48,Table26[[(FIN) Käytäntö]:[(FIN) Vastaus]],2,FALSE)</f>
        <v>0</v>
      </c>
      <c r="I48" s="132">
        <f t="shared" si="2"/>
        <v>0</v>
      </c>
      <c r="K48" s="107" t="s">
        <v>2563</v>
      </c>
      <c r="L48" s="111">
        <v>1</v>
      </c>
      <c r="M48" s="21">
        <f>SUMIF($F:$F,CONCATENATE($K48,M$1),$I:$I) / VLOOKUP(CONCATENATE($K48,M$1),$F:$G,2,FALSE)</f>
        <v>0</v>
      </c>
      <c r="N48" s="21">
        <f>SUMIF($F:$F,CONCATENATE($K48,N$1),$I:$I) / VLOOKUP(CONCATENATE($K48,N$1),$F:$G,2,FALSE)</f>
        <v>0</v>
      </c>
      <c r="O48" s="108">
        <f t="shared" si="12"/>
        <v>1</v>
      </c>
      <c r="P48" s="110"/>
      <c r="Q48" s="95"/>
      <c r="R48" s="95"/>
      <c r="S48" s="95"/>
      <c r="T48" s="95"/>
      <c r="U48" s="110"/>
      <c r="V48" s="95"/>
      <c r="W48" s="653" t="str">
        <f>AB48&amp;"-"&amp;COUNTIF($AB$2:$AB48,$AB48)</f>
        <v>0-1-0-10</v>
      </c>
      <c r="X48" s="653" t="s">
        <v>310</v>
      </c>
      <c r="Y48" s="655">
        <f t="shared" si="19"/>
        <v>0</v>
      </c>
      <c r="Z48" s="658">
        <v>1</v>
      </c>
      <c r="AA48" s="655">
        <f t="shared" si="4"/>
        <v>0</v>
      </c>
      <c r="AB48" s="657" t="str">
        <f t="shared" si="6"/>
        <v>0-1-0</v>
      </c>
    </row>
    <row r="49" spans="1:28" ht="15" customHeight="1" x14ac:dyDescent="0.2">
      <c r="A49" s="129" t="s">
        <v>75</v>
      </c>
      <c r="B49" s="129" t="s">
        <v>116</v>
      </c>
      <c r="C49" s="129" t="s">
        <v>311</v>
      </c>
      <c r="D49" s="644" t="s">
        <v>16</v>
      </c>
      <c r="E49" s="129">
        <v>1</v>
      </c>
      <c r="F49" s="100" t="str">
        <f t="shared" si="0"/>
        <v>ARCHITECTURE-21</v>
      </c>
      <c r="G49" s="100">
        <f t="shared" si="1"/>
        <v>2</v>
      </c>
      <c r="H49" s="132">
        <f>VLOOKUP(C49,Table26[[(FIN) Käytäntö]:[(FIN) Vastaus]],2,FALSE)</f>
        <v>0</v>
      </c>
      <c r="I49" s="132">
        <f t="shared" si="2"/>
        <v>0</v>
      </c>
      <c r="K49" s="101" t="s">
        <v>62</v>
      </c>
      <c r="L49" s="498">
        <f>SUMIF($F:$F,CONCATENATE($K49,"-","?",L$1),$I:$I) /COUNTIF($F:$F,CONCATENATE($K49,"-","?",L$1))</f>
        <v>0</v>
      </c>
      <c r="M49" s="498">
        <f>SUMIF($F:$F,CONCATENATE($K49,"-","?",M$1),$I:$I) /COUNTIF($F:$F,CONCATENATE($K49,"-","?",M$1))</f>
        <v>0</v>
      </c>
      <c r="N49" s="498">
        <f>SUMIF($F:$F,CONCATENATE($K49,"-","?",N$1),$I:$I) /COUNTIF($F:$F,CONCATENATE($K49,"-","?",N$1))</f>
        <v>0</v>
      </c>
      <c r="O49" s="102">
        <f>MIN(O50:O52)</f>
        <v>0</v>
      </c>
      <c r="P49" s="127"/>
      <c r="Q49" s="95"/>
      <c r="R49" s="95"/>
      <c r="S49" s="95"/>
      <c r="T49" s="95"/>
      <c r="U49" s="95"/>
      <c r="V49" s="103"/>
      <c r="W49" s="653" t="str">
        <f>AB49&amp;"-"&amp;COUNTIF($AB$2:$AB49,$AB49)</f>
        <v>0-1-0-11</v>
      </c>
      <c r="X49" s="653" t="s">
        <v>311</v>
      </c>
      <c r="Y49" s="655">
        <f t="shared" si="19"/>
        <v>0</v>
      </c>
      <c r="Z49" s="658">
        <v>1</v>
      </c>
      <c r="AA49" s="655">
        <f t="shared" si="4"/>
        <v>0</v>
      </c>
      <c r="AB49" s="657" t="str">
        <f t="shared" si="6"/>
        <v>0-1-0</v>
      </c>
    </row>
    <row r="50" spans="1:28" ht="15" customHeight="1" x14ac:dyDescent="0.2">
      <c r="A50" s="129" t="s">
        <v>75</v>
      </c>
      <c r="B50" s="129" t="s">
        <v>116</v>
      </c>
      <c r="C50" s="129" t="s">
        <v>312</v>
      </c>
      <c r="D50" s="644" t="s">
        <v>17</v>
      </c>
      <c r="E50" s="129">
        <v>2</v>
      </c>
      <c r="F50" s="100" t="str">
        <f t="shared" si="0"/>
        <v>ARCHITECTURE-22</v>
      </c>
      <c r="G50" s="100">
        <f t="shared" si="1"/>
        <v>5</v>
      </c>
      <c r="H50" s="132">
        <f>VLOOKUP(C50,Table26[[(FIN) Käytäntö]:[(FIN) Vastaus]],2,FALSE)</f>
        <v>0</v>
      </c>
      <c r="I50" s="132">
        <f t="shared" si="2"/>
        <v>0</v>
      </c>
      <c r="K50" s="107" t="s">
        <v>69</v>
      </c>
      <c r="L50" s="21">
        <f t="shared" ref="L50:N51" si="24">SUMIF($F:$F,CONCATENATE($K50,L$1),$I:$I) / VLOOKUP(CONCATENATE($K50,L$1),$F:$G,2,FALSE)</f>
        <v>0</v>
      </c>
      <c r="M50" s="21">
        <f t="shared" si="24"/>
        <v>0</v>
      </c>
      <c r="N50" s="21">
        <f t="shared" si="24"/>
        <v>0</v>
      </c>
      <c r="O50" s="108">
        <f t="shared" si="12"/>
        <v>0</v>
      </c>
      <c r="P50" s="110"/>
      <c r="Q50" s="95"/>
      <c r="R50" s="95"/>
      <c r="S50" s="95"/>
      <c r="T50" s="95"/>
      <c r="U50" s="95"/>
      <c r="V50" s="95"/>
      <c r="W50" s="653" t="str">
        <f>AB50&amp;"-"&amp;COUNTIF($AB$2:$AB50,$AB50)</f>
        <v>0-2-0-22</v>
      </c>
      <c r="X50" s="653" t="s">
        <v>312</v>
      </c>
      <c r="Y50" s="655">
        <f t="shared" si="19"/>
        <v>0</v>
      </c>
      <c r="Z50" s="658">
        <v>2</v>
      </c>
      <c r="AA50" s="655">
        <f t="shared" si="4"/>
        <v>0</v>
      </c>
      <c r="AB50" s="657" t="str">
        <f t="shared" si="6"/>
        <v>0-2-0</v>
      </c>
    </row>
    <row r="51" spans="1:28" ht="15" customHeight="1" x14ac:dyDescent="0.2">
      <c r="A51" s="129" t="s">
        <v>75</v>
      </c>
      <c r="B51" s="129" t="s">
        <v>116</v>
      </c>
      <c r="C51" s="129" t="s">
        <v>960</v>
      </c>
      <c r="D51" s="644" t="s">
        <v>18</v>
      </c>
      <c r="E51" s="129">
        <v>2</v>
      </c>
      <c r="F51" s="100" t="str">
        <f t="shared" si="0"/>
        <v>ARCHITECTURE-22</v>
      </c>
      <c r="G51" s="100">
        <f t="shared" si="1"/>
        <v>5</v>
      </c>
      <c r="H51" s="132">
        <f>VLOOKUP(C51,Table26[[(FIN) Käytäntö]:[(FIN) Vastaus]],2,FALSE)</f>
        <v>0</v>
      </c>
      <c r="I51" s="132">
        <f t="shared" si="2"/>
        <v>0</v>
      </c>
      <c r="K51" s="107" t="s">
        <v>71</v>
      </c>
      <c r="L51" s="21">
        <f t="shared" si="24"/>
        <v>0</v>
      </c>
      <c r="M51" s="21">
        <f t="shared" si="24"/>
        <v>0</v>
      </c>
      <c r="N51" s="21">
        <f t="shared" si="24"/>
        <v>0</v>
      </c>
      <c r="O51" s="108">
        <f t="shared" si="12"/>
        <v>0</v>
      </c>
      <c r="P51" s="110"/>
      <c r="Q51" s="95"/>
      <c r="R51" s="95"/>
      <c r="S51" s="95"/>
      <c r="T51" s="95"/>
      <c r="U51" s="95"/>
      <c r="V51" s="95"/>
      <c r="W51" s="653" t="str">
        <f>AB51&amp;"-"&amp;COUNTIF($AB$2:$AB51,$AB51)</f>
        <v>0-2-0-23</v>
      </c>
      <c r="X51" s="653" t="s">
        <v>960</v>
      </c>
      <c r="Y51" s="655">
        <f t="shared" si="19"/>
        <v>0</v>
      </c>
      <c r="Z51" s="658">
        <v>2</v>
      </c>
      <c r="AA51" s="655">
        <f t="shared" si="4"/>
        <v>0</v>
      </c>
      <c r="AB51" s="657" t="str">
        <f t="shared" si="6"/>
        <v>0-2-0</v>
      </c>
    </row>
    <row r="52" spans="1:28" ht="15" customHeight="1" x14ac:dyDescent="0.2">
      <c r="A52" s="129" t="s">
        <v>75</v>
      </c>
      <c r="B52" s="129" t="s">
        <v>116</v>
      </c>
      <c r="C52" s="129" t="s">
        <v>961</v>
      </c>
      <c r="D52" s="644" t="s">
        <v>19</v>
      </c>
      <c r="E52" s="129">
        <v>2</v>
      </c>
      <c r="F52" s="100" t="str">
        <f t="shared" si="0"/>
        <v>ARCHITECTURE-22</v>
      </c>
      <c r="G52" s="100">
        <f t="shared" si="1"/>
        <v>5</v>
      </c>
      <c r="H52" s="132">
        <f>VLOOKUP(C52,Table26[[(FIN) Käytäntö]:[(FIN) Vastaus]],2,FALSE)</f>
        <v>0</v>
      </c>
      <c r="I52" s="132">
        <f t="shared" si="2"/>
        <v>0</v>
      </c>
      <c r="K52" s="107" t="s">
        <v>74</v>
      </c>
      <c r="L52" s="111">
        <v>1</v>
      </c>
      <c r="M52" s="21">
        <f>SUMIF($F:$F,CONCATENATE($K52,M$1),$I:$I) / VLOOKUP(CONCATENATE($K52,M$1),$F:$G,2,FALSE)</f>
        <v>0</v>
      </c>
      <c r="N52" s="21">
        <f>SUMIF($F:$F,CONCATENATE($K52,N$1),$I:$I) / VLOOKUP(CONCATENATE($K52,N$1),$F:$G,2,FALSE)</f>
        <v>0</v>
      </c>
      <c r="O52" s="108">
        <f t="shared" si="12"/>
        <v>1</v>
      </c>
      <c r="P52" s="110"/>
      <c r="Q52" s="95"/>
      <c r="R52" s="442"/>
      <c r="S52" s="95"/>
      <c r="T52" s="95"/>
      <c r="U52" s="95"/>
      <c r="V52" s="95"/>
      <c r="W52" s="653" t="str">
        <f>AB52&amp;"-"&amp;COUNTIF($AB$2:$AB52,$AB52)</f>
        <v>0-2-0-24</v>
      </c>
      <c r="X52" s="653" t="s">
        <v>961</v>
      </c>
      <c r="Y52" s="655">
        <f t="shared" si="19"/>
        <v>0</v>
      </c>
      <c r="Z52" s="658">
        <v>2</v>
      </c>
      <c r="AA52" s="655">
        <f t="shared" si="4"/>
        <v>0</v>
      </c>
      <c r="AB52" s="657" t="str">
        <f t="shared" si="6"/>
        <v>0-2-0</v>
      </c>
    </row>
    <row r="53" spans="1:28" ht="15" customHeight="1" x14ac:dyDescent="0.2">
      <c r="A53" s="129" t="s">
        <v>75</v>
      </c>
      <c r="B53" s="129" t="s">
        <v>116</v>
      </c>
      <c r="C53" s="129" t="s">
        <v>962</v>
      </c>
      <c r="D53" s="644" t="s">
        <v>101</v>
      </c>
      <c r="E53" s="129">
        <v>2</v>
      </c>
      <c r="F53" s="100" t="str">
        <f t="shared" si="0"/>
        <v>ARCHITECTURE-22</v>
      </c>
      <c r="G53" s="100">
        <f t="shared" si="1"/>
        <v>5</v>
      </c>
      <c r="H53" s="132">
        <f>VLOOKUP(C53,Table26[[(FIN) Käytäntö]:[(FIN) Vastaus]],2,FALSE)</f>
        <v>0</v>
      </c>
      <c r="I53" s="132">
        <f t="shared" si="2"/>
        <v>0</v>
      </c>
      <c r="K53" s="101" t="s">
        <v>72</v>
      </c>
      <c r="L53" s="498">
        <f>SUMIF($F:$F,CONCATENATE($K53,"-","?",L$1),$I:$I) /COUNTIF($F:$F,CONCATENATE($K53,"-","?",L$1))</f>
        <v>0</v>
      </c>
      <c r="M53" s="498">
        <f>SUMIF($F:$F,CONCATENATE($K53,"-","?",M$1),$I:$I) /COUNTIF($F:$F,CONCATENATE($K53,"-","?",M$1))</f>
        <v>0</v>
      </c>
      <c r="N53" s="498">
        <f>SUMIF($F:$F,CONCATENATE($K53,"-","?",N$1),$I:$I) /COUNTIF($F:$F,CONCATENATE($K53,"-","?",N$1))</f>
        <v>0</v>
      </c>
      <c r="O53" s="102">
        <f>MIN(O54:O58)</f>
        <v>0</v>
      </c>
      <c r="P53" s="110"/>
      <c r="Q53" s="95"/>
      <c r="R53" s="443"/>
      <c r="S53" s="95"/>
      <c r="T53" s="95"/>
      <c r="U53" s="95"/>
      <c r="V53" s="95"/>
      <c r="W53" s="653" t="str">
        <f>AB53&amp;"-"&amp;COUNTIF($AB$2:$AB53,$AB53)</f>
        <v>0-2-0-25</v>
      </c>
      <c r="X53" s="653" t="s">
        <v>962</v>
      </c>
      <c r="Y53" s="655">
        <f t="shared" si="19"/>
        <v>0</v>
      </c>
      <c r="Z53" s="658">
        <v>2</v>
      </c>
      <c r="AA53" s="655">
        <f t="shared" si="4"/>
        <v>0</v>
      </c>
      <c r="AB53" s="657" t="str">
        <f t="shared" si="6"/>
        <v>0-2-0</v>
      </c>
    </row>
    <row r="54" spans="1:28" ht="15" customHeight="1" x14ac:dyDescent="0.2">
      <c r="A54" s="129" t="s">
        <v>75</v>
      </c>
      <c r="B54" s="129" t="s">
        <v>116</v>
      </c>
      <c r="C54" s="129" t="s">
        <v>963</v>
      </c>
      <c r="D54" s="644" t="s">
        <v>163</v>
      </c>
      <c r="E54" s="129">
        <v>2</v>
      </c>
      <c r="F54" s="100" t="str">
        <f t="shared" si="0"/>
        <v>ARCHITECTURE-22</v>
      </c>
      <c r="G54" s="100">
        <f t="shared" si="1"/>
        <v>5</v>
      </c>
      <c r="H54" s="132">
        <f>VLOOKUP(C54,Table26[[(FIN) Käytäntö]:[(FIN) Vastaus]],2,FALSE)</f>
        <v>0</v>
      </c>
      <c r="I54" s="132">
        <f t="shared" si="2"/>
        <v>0</v>
      </c>
      <c r="K54" s="107" t="s">
        <v>102</v>
      </c>
      <c r="L54" s="21">
        <f t="shared" ref="L54:N57" si="25">SUMIF($F:$F,CONCATENATE($K54,L$1),$I:$I) / VLOOKUP(CONCATENATE($K54,L$1),$F:$G,2,FALSE)</f>
        <v>0</v>
      </c>
      <c r="M54" s="21">
        <f t="shared" si="25"/>
        <v>0</v>
      </c>
      <c r="N54" s="21">
        <f t="shared" si="25"/>
        <v>0</v>
      </c>
      <c r="O54" s="108">
        <f t="shared" si="12"/>
        <v>0</v>
      </c>
      <c r="P54" s="110"/>
      <c r="Q54" s="95"/>
      <c r="R54" s="444"/>
      <c r="S54" s="95"/>
      <c r="T54" s="95"/>
      <c r="U54" s="95"/>
      <c r="V54" s="95"/>
      <c r="W54" s="653" t="str">
        <f>AB54&amp;"-"&amp;COUNTIF($AB$2:$AB54,$AB54)</f>
        <v>0-2-0-26</v>
      </c>
      <c r="X54" s="653" t="s">
        <v>963</v>
      </c>
      <c r="Y54" s="655">
        <f t="shared" si="19"/>
        <v>0</v>
      </c>
      <c r="Z54" s="658">
        <v>2</v>
      </c>
      <c r="AA54" s="655">
        <f t="shared" si="4"/>
        <v>0</v>
      </c>
      <c r="AB54" s="657" t="str">
        <f t="shared" si="6"/>
        <v>0-2-0</v>
      </c>
    </row>
    <row r="55" spans="1:28" ht="15" customHeight="1" x14ac:dyDescent="0.2">
      <c r="A55" s="129" t="s">
        <v>75</v>
      </c>
      <c r="B55" s="129" t="s">
        <v>116</v>
      </c>
      <c r="C55" s="129" t="s">
        <v>964</v>
      </c>
      <c r="D55" s="644" t="s">
        <v>165</v>
      </c>
      <c r="E55" s="129">
        <v>3</v>
      </c>
      <c r="F55" s="100" t="str">
        <f t="shared" si="0"/>
        <v>ARCHITECTURE-23</v>
      </c>
      <c r="G55" s="100">
        <f t="shared" si="1"/>
        <v>5</v>
      </c>
      <c r="H55" s="132">
        <f>VLOOKUP(C55,Table26[[(FIN) Käytäntö]:[(FIN) Vastaus]],2,FALSE)</f>
        <v>0</v>
      </c>
      <c r="I55" s="132">
        <f t="shared" si="2"/>
        <v>0</v>
      </c>
      <c r="K55" s="107" t="s">
        <v>104</v>
      </c>
      <c r="L55" s="21">
        <f t="shared" si="25"/>
        <v>0</v>
      </c>
      <c r="M55" s="21">
        <f t="shared" si="25"/>
        <v>0</v>
      </c>
      <c r="N55" s="21">
        <f t="shared" si="25"/>
        <v>0</v>
      </c>
      <c r="O55" s="108">
        <f t="shared" si="12"/>
        <v>0</v>
      </c>
      <c r="R55" s="444"/>
      <c r="W55" s="653" t="str">
        <f>AB55&amp;"-"&amp;COUNTIF($AB$2:$AB55,$AB55)</f>
        <v>0-3-0-11</v>
      </c>
      <c r="X55" s="653" t="s">
        <v>964</v>
      </c>
      <c r="Y55" s="655">
        <f t="shared" si="19"/>
        <v>0</v>
      </c>
      <c r="Z55" s="658">
        <v>3</v>
      </c>
      <c r="AA55" s="655">
        <f t="shared" si="4"/>
        <v>0</v>
      </c>
      <c r="AB55" s="657" t="str">
        <f t="shared" si="6"/>
        <v>0-3-0</v>
      </c>
    </row>
    <row r="56" spans="1:28" ht="15" customHeight="1" x14ac:dyDescent="0.2">
      <c r="A56" s="129" t="s">
        <v>75</v>
      </c>
      <c r="B56" s="129" t="s">
        <v>116</v>
      </c>
      <c r="C56" s="129" t="s">
        <v>965</v>
      </c>
      <c r="D56" s="644" t="s">
        <v>196</v>
      </c>
      <c r="E56" s="129">
        <v>3</v>
      </c>
      <c r="F56" s="100" t="str">
        <f t="shared" si="0"/>
        <v>ARCHITECTURE-23</v>
      </c>
      <c r="G56" s="100">
        <f t="shared" si="1"/>
        <v>5</v>
      </c>
      <c r="H56" s="132">
        <f>VLOOKUP(C56,Table26[[(FIN) Käytäntö]:[(FIN) Vastaus]],2,FALSE)</f>
        <v>0</v>
      </c>
      <c r="I56" s="132">
        <f t="shared" si="2"/>
        <v>0</v>
      </c>
      <c r="K56" s="107" t="s">
        <v>106</v>
      </c>
      <c r="L56" s="21">
        <f t="shared" si="25"/>
        <v>0</v>
      </c>
      <c r="M56" s="21">
        <f t="shared" si="25"/>
        <v>0</v>
      </c>
      <c r="N56" s="21">
        <f t="shared" si="25"/>
        <v>0</v>
      </c>
      <c r="O56" s="108">
        <f t="shared" si="12"/>
        <v>0</v>
      </c>
      <c r="Q56" s="119"/>
      <c r="R56" s="444"/>
      <c r="S56" s="119"/>
      <c r="T56" s="119"/>
      <c r="U56" s="119"/>
      <c r="V56" s="119"/>
      <c r="W56" s="653" t="str">
        <f>AB56&amp;"-"&amp;COUNTIF($AB$2:$AB56,$AB56)</f>
        <v>0-3-0-12</v>
      </c>
      <c r="X56" s="653" t="s">
        <v>965</v>
      </c>
      <c r="Y56" s="655">
        <f t="shared" si="19"/>
        <v>0</v>
      </c>
      <c r="Z56" s="658">
        <v>3</v>
      </c>
      <c r="AA56" s="655">
        <f t="shared" si="4"/>
        <v>0</v>
      </c>
      <c r="AB56" s="657" t="str">
        <f t="shared" si="6"/>
        <v>0-3-0</v>
      </c>
    </row>
    <row r="57" spans="1:28" ht="15" customHeight="1" x14ac:dyDescent="0.2">
      <c r="A57" s="129" t="s">
        <v>75</v>
      </c>
      <c r="B57" s="129" t="s">
        <v>116</v>
      </c>
      <c r="C57" s="129" t="s">
        <v>966</v>
      </c>
      <c r="D57" s="644" t="s">
        <v>198</v>
      </c>
      <c r="E57" s="129">
        <v>3</v>
      </c>
      <c r="F57" s="100" t="str">
        <f t="shared" si="0"/>
        <v>ARCHITECTURE-23</v>
      </c>
      <c r="G57" s="100">
        <f t="shared" si="1"/>
        <v>5</v>
      </c>
      <c r="H57" s="132">
        <f>VLOOKUP(C57,Table26[[(FIN) Käytäntö]:[(FIN) Vastaus]],2,FALSE)</f>
        <v>0</v>
      </c>
      <c r="I57" s="132">
        <f t="shared" si="2"/>
        <v>0</v>
      </c>
      <c r="K57" s="107" t="s">
        <v>108</v>
      </c>
      <c r="L57" s="21">
        <f t="shared" si="25"/>
        <v>0</v>
      </c>
      <c r="M57" s="21">
        <f t="shared" si="25"/>
        <v>0</v>
      </c>
      <c r="N57" s="21">
        <f t="shared" si="25"/>
        <v>0</v>
      </c>
      <c r="O57" s="108">
        <f t="shared" si="12"/>
        <v>0</v>
      </c>
      <c r="R57" s="444"/>
      <c r="W57" s="653" t="str">
        <f>AB57&amp;"-"&amp;COUNTIF($AB$2:$AB57,$AB57)</f>
        <v>0-3-0-13</v>
      </c>
      <c r="X57" s="653" t="s">
        <v>966</v>
      </c>
      <c r="Y57" s="655">
        <f t="shared" si="19"/>
        <v>0</v>
      </c>
      <c r="Z57" s="658">
        <v>3</v>
      </c>
      <c r="AA57" s="655">
        <f t="shared" si="4"/>
        <v>0</v>
      </c>
      <c r="AB57" s="657" t="str">
        <f t="shared" si="6"/>
        <v>0-3-0</v>
      </c>
    </row>
    <row r="58" spans="1:28" ht="15" customHeight="1" x14ac:dyDescent="0.2">
      <c r="A58" s="129" t="s">
        <v>75</v>
      </c>
      <c r="B58" s="129" t="s">
        <v>116</v>
      </c>
      <c r="C58" s="129" t="s">
        <v>967</v>
      </c>
      <c r="D58" s="644" t="s">
        <v>200</v>
      </c>
      <c r="E58" s="129">
        <v>3</v>
      </c>
      <c r="F58" s="100" t="str">
        <f t="shared" si="0"/>
        <v>ARCHITECTURE-23</v>
      </c>
      <c r="G58" s="100">
        <f t="shared" si="1"/>
        <v>5</v>
      </c>
      <c r="H58" s="132">
        <f>VLOOKUP(C58,Table26[[(FIN) Käytäntö]:[(FIN) Vastaus]],2,FALSE)</f>
        <v>0</v>
      </c>
      <c r="I58" s="132">
        <f t="shared" si="2"/>
        <v>0</v>
      </c>
      <c r="K58" s="107" t="s">
        <v>110</v>
      </c>
      <c r="L58" s="111">
        <v>1</v>
      </c>
      <c r="M58" s="21">
        <f>SUMIF($F:$F,CONCATENATE($K58,M$1),$I:$I) / VLOOKUP(CONCATENATE($K58,M$1),$F:$G,2,FALSE)</f>
        <v>0</v>
      </c>
      <c r="N58" s="21">
        <f>SUMIF($F:$F,CONCATENATE($K58,N$1),$I:$I) / VLOOKUP(CONCATENATE($K58,N$1),$F:$G,2,FALSE)</f>
        <v>0</v>
      </c>
      <c r="O58" s="108">
        <f t="shared" si="12"/>
        <v>1</v>
      </c>
      <c r="R58" s="443"/>
      <c r="W58" s="653" t="str">
        <f>AB58&amp;"-"&amp;COUNTIF($AB$2:$AB58,$AB58)</f>
        <v>0-3-0-14</v>
      </c>
      <c r="X58" s="653" t="s">
        <v>967</v>
      </c>
      <c r="Y58" s="655">
        <f t="shared" si="19"/>
        <v>0</v>
      </c>
      <c r="Z58" s="658">
        <v>3</v>
      </c>
      <c r="AA58" s="655">
        <f t="shared" si="4"/>
        <v>0</v>
      </c>
      <c r="AB58" s="657" t="str">
        <f t="shared" si="6"/>
        <v>0-3-0</v>
      </c>
    </row>
    <row r="59" spans="1:28" ht="15" customHeight="1" x14ac:dyDescent="0.2">
      <c r="A59" s="129" t="s">
        <v>75</v>
      </c>
      <c r="B59" s="129" t="s">
        <v>116</v>
      </c>
      <c r="C59" s="129" t="s">
        <v>968</v>
      </c>
      <c r="D59" s="644" t="s">
        <v>201</v>
      </c>
      <c r="E59" s="129">
        <v>3</v>
      </c>
      <c r="F59" s="100" t="str">
        <f t="shared" si="0"/>
        <v>ARCHITECTURE-23</v>
      </c>
      <c r="G59" s="100">
        <f t="shared" si="1"/>
        <v>5</v>
      </c>
      <c r="H59" s="132">
        <f>VLOOKUP(C59,Table26[[(FIN) Käytäntö]:[(FIN) Vastaus]],2,FALSE)</f>
        <v>0</v>
      </c>
      <c r="I59" s="132">
        <f t="shared" si="2"/>
        <v>0</v>
      </c>
      <c r="R59" s="444"/>
      <c r="W59" s="653" t="str">
        <f>AB59&amp;"-"&amp;COUNTIF($AB$2:$AB59,$AB59)</f>
        <v>0-3-0-15</v>
      </c>
      <c r="X59" s="653" t="s">
        <v>968</v>
      </c>
      <c r="Y59" s="655">
        <f t="shared" si="19"/>
        <v>0</v>
      </c>
      <c r="Z59" s="658">
        <v>3</v>
      </c>
      <c r="AA59" s="655">
        <f t="shared" si="4"/>
        <v>0</v>
      </c>
      <c r="AB59" s="657" t="str">
        <f t="shared" si="6"/>
        <v>0-3-0</v>
      </c>
    </row>
    <row r="60" spans="1:28" ht="15" customHeight="1" thickBot="1" x14ac:dyDescent="0.25">
      <c r="A60" s="129" t="s">
        <v>75</v>
      </c>
      <c r="B60" s="129" t="s">
        <v>119</v>
      </c>
      <c r="C60" s="129" t="s">
        <v>313</v>
      </c>
      <c r="D60" s="644" t="s">
        <v>20</v>
      </c>
      <c r="E60" s="129">
        <v>1</v>
      </c>
      <c r="F60" s="100" t="str">
        <f t="shared" si="0"/>
        <v>ARCHITECTURE-31</v>
      </c>
      <c r="G60" s="100">
        <f t="shared" si="1"/>
        <v>2</v>
      </c>
      <c r="H60" s="132">
        <f>VLOOKUP(C60,Table26[[(FIN) Käytäntö]:[(FIN) Vastaus]],2,FALSE)</f>
        <v>0</v>
      </c>
      <c r="I60" s="132">
        <f t="shared" si="2"/>
        <v>0</v>
      </c>
      <c r="R60" s="444"/>
      <c r="W60" s="653" t="str">
        <f>AB60&amp;"-"&amp;COUNTIF($AB$2:$AB60,$AB60)</f>
        <v>0-1-0-12</v>
      </c>
      <c r="X60" s="653" t="s">
        <v>313</v>
      </c>
      <c r="Y60" s="655">
        <f t="shared" si="19"/>
        <v>0</v>
      </c>
      <c r="Z60" s="658">
        <v>1</v>
      </c>
      <c r="AA60" s="655">
        <f t="shared" si="4"/>
        <v>0</v>
      </c>
      <c r="AB60" s="657" t="str">
        <f t="shared" si="6"/>
        <v>0-1-0</v>
      </c>
    </row>
    <row r="61" spans="1:28" ht="15" customHeight="1" thickBot="1" x14ac:dyDescent="0.25">
      <c r="A61" s="129" t="s">
        <v>75</v>
      </c>
      <c r="B61" s="129" t="s">
        <v>119</v>
      </c>
      <c r="C61" s="129" t="s">
        <v>314</v>
      </c>
      <c r="D61" s="644" t="s">
        <v>21</v>
      </c>
      <c r="E61" s="129">
        <v>1</v>
      </c>
      <c r="F61" s="100" t="str">
        <f t="shared" si="0"/>
        <v>ARCHITECTURE-31</v>
      </c>
      <c r="G61" s="100">
        <f t="shared" si="1"/>
        <v>2</v>
      </c>
      <c r="H61" s="132">
        <f>VLOOKUP(C61,Table26[[(FIN) Käytäntö]:[(FIN) Vastaus]],2,FALSE)</f>
        <v>0</v>
      </c>
      <c r="I61" s="132">
        <f t="shared" si="2"/>
        <v>0</v>
      </c>
      <c r="O61" s="123">
        <f>Parameters!B3</f>
        <v>0.5</v>
      </c>
      <c r="R61" s="444"/>
      <c r="W61" s="653" t="str">
        <f>AB61&amp;"-"&amp;COUNTIF($AB$2:$AB61,$AB61)</f>
        <v>0-1-0-13</v>
      </c>
      <c r="X61" s="653" t="s">
        <v>314</v>
      </c>
      <c r="Y61" s="655">
        <f t="shared" si="19"/>
        <v>0</v>
      </c>
      <c r="Z61" s="658">
        <v>1</v>
      </c>
      <c r="AA61" s="655">
        <f t="shared" si="4"/>
        <v>0</v>
      </c>
      <c r="AB61" s="657" t="str">
        <f t="shared" si="6"/>
        <v>0-1-0</v>
      </c>
    </row>
    <row r="62" spans="1:28" ht="15" customHeight="1" x14ac:dyDescent="0.2">
      <c r="A62" s="129" t="s">
        <v>75</v>
      </c>
      <c r="B62" s="129" t="s">
        <v>119</v>
      </c>
      <c r="C62" s="129" t="s">
        <v>315</v>
      </c>
      <c r="D62" s="644" t="s">
        <v>22</v>
      </c>
      <c r="E62" s="129">
        <v>2</v>
      </c>
      <c r="F62" s="100" t="str">
        <f t="shared" si="0"/>
        <v>ARCHITECTURE-32</v>
      </c>
      <c r="G62" s="100">
        <f t="shared" si="1"/>
        <v>9</v>
      </c>
      <c r="H62" s="132">
        <f>VLOOKUP(C62,Table26[[(FIN) Käytäntö]:[(FIN) Vastaus]],2,FALSE)</f>
        <v>0</v>
      </c>
      <c r="I62" s="132">
        <f t="shared" si="2"/>
        <v>0</v>
      </c>
      <c r="O62" s="133" t="s">
        <v>694</v>
      </c>
      <c r="R62" s="444"/>
      <c r="W62" s="653" t="str">
        <f>AB62&amp;"-"&amp;COUNTIF($AB$2:$AB62,$AB62)</f>
        <v>0-2-0-27</v>
      </c>
      <c r="X62" s="653" t="s">
        <v>315</v>
      </c>
      <c r="Y62" s="655">
        <f t="shared" si="19"/>
        <v>0</v>
      </c>
      <c r="Z62" s="658">
        <v>2</v>
      </c>
      <c r="AA62" s="655">
        <f t="shared" si="4"/>
        <v>0</v>
      </c>
      <c r="AB62" s="657" t="str">
        <f t="shared" si="6"/>
        <v>0-2-0</v>
      </c>
    </row>
    <row r="63" spans="1:28" ht="15" customHeight="1" x14ac:dyDescent="0.2">
      <c r="A63" s="129" t="s">
        <v>75</v>
      </c>
      <c r="B63" s="129" t="s">
        <v>119</v>
      </c>
      <c r="C63" s="129" t="s">
        <v>316</v>
      </c>
      <c r="D63" s="644" t="s">
        <v>23</v>
      </c>
      <c r="E63" s="129">
        <v>2</v>
      </c>
      <c r="F63" s="100" t="str">
        <f t="shared" si="0"/>
        <v>ARCHITECTURE-32</v>
      </c>
      <c r="G63" s="100">
        <f t="shared" si="1"/>
        <v>9</v>
      </c>
      <c r="H63" s="132">
        <f>VLOOKUP(C63,Table26[[(FIN) Käytäntö]:[(FIN) Vastaus]],2,FALSE)</f>
        <v>0</v>
      </c>
      <c r="I63" s="132">
        <f t="shared" si="2"/>
        <v>0</v>
      </c>
      <c r="R63" s="444"/>
      <c r="W63" s="653" t="str">
        <f>AB63&amp;"-"&amp;COUNTIF($AB$2:$AB63,$AB63)</f>
        <v>0-2-0-28</v>
      </c>
      <c r="X63" s="653" t="s">
        <v>316</v>
      </c>
      <c r="Y63" s="655">
        <f t="shared" si="19"/>
        <v>0</v>
      </c>
      <c r="Z63" s="658">
        <v>2</v>
      </c>
      <c r="AA63" s="655">
        <f t="shared" si="4"/>
        <v>0</v>
      </c>
      <c r="AB63" s="657" t="str">
        <f t="shared" si="6"/>
        <v>0-2-0</v>
      </c>
    </row>
    <row r="64" spans="1:28" ht="15" customHeight="1" thickBot="1" x14ac:dyDescent="0.25">
      <c r="A64" s="129" t="s">
        <v>75</v>
      </c>
      <c r="B64" s="129" t="s">
        <v>119</v>
      </c>
      <c r="C64" s="129" t="s">
        <v>969</v>
      </c>
      <c r="D64" s="644" t="s">
        <v>24</v>
      </c>
      <c r="E64" s="129">
        <v>2</v>
      </c>
      <c r="F64" s="100" t="str">
        <f t="shared" si="0"/>
        <v>ARCHITECTURE-32</v>
      </c>
      <c r="G64" s="100">
        <f t="shared" si="1"/>
        <v>9</v>
      </c>
      <c r="H64" s="132">
        <f>VLOOKUP(C64,Table26[[(FIN) Käytäntö]:[(FIN) Vastaus]],2,FALSE)</f>
        <v>0</v>
      </c>
      <c r="I64" s="132">
        <f t="shared" si="2"/>
        <v>0</v>
      </c>
      <c r="L64" s="501" t="s">
        <v>1876</v>
      </c>
      <c r="R64" s="444"/>
      <c r="W64" s="653" t="str">
        <f>AB64&amp;"-"&amp;COUNTIF($AB$2:$AB64,$AB64)</f>
        <v>0-2-0-29</v>
      </c>
      <c r="X64" s="653" t="s">
        <v>969</v>
      </c>
      <c r="Y64" s="655">
        <f t="shared" si="19"/>
        <v>0</v>
      </c>
      <c r="Z64" s="658">
        <v>2</v>
      </c>
      <c r="AA64" s="655">
        <f t="shared" si="4"/>
        <v>0</v>
      </c>
      <c r="AB64" s="657" t="str">
        <f t="shared" si="6"/>
        <v>0-2-0</v>
      </c>
    </row>
    <row r="65" spans="1:28" ht="15" customHeight="1" thickBot="1" x14ac:dyDescent="0.25">
      <c r="A65" s="129" t="s">
        <v>75</v>
      </c>
      <c r="B65" s="129" t="s">
        <v>119</v>
      </c>
      <c r="C65" s="129" t="s">
        <v>970</v>
      </c>
      <c r="D65" s="644" t="s">
        <v>25</v>
      </c>
      <c r="E65" s="129">
        <v>2</v>
      </c>
      <c r="F65" s="100" t="str">
        <f t="shared" si="0"/>
        <v>ARCHITECTURE-32</v>
      </c>
      <c r="G65" s="100">
        <f t="shared" si="1"/>
        <v>9</v>
      </c>
      <c r="H65" s="132">
        <f>VLOOKUP(C65,Table26[[(FIN) Käytäntö]:[(FIN) Vastaus]],2,FALSE)</f>
        <v>0</v>
      </c>
      <c r="I65" s="132">
        <f t="shared" si="2"/>
        <v>0</v>
      </c>
      <c r="L65" s="94">
        <v>1</v>
      </c>
      <c r="M65" s="94">
        <v>2</v>
      </c>
      <c r="N65" s="94">
        <v>3</v>
      </c>
      <c r="O65" s="499" t="s">
        <v>1875</v>
      </c>
      <c r="P65" s="500"/>
      <c r="Q65" s="500"/>
      <c r="R65" s="500"/>
      <c r="W65" s="653" t="str">
        <f>AB65&amp;"-"&amp;COUNTIF($AB$2:$AB65,$AB65)</f>
        <v>0-2-0-30</v>
      </c>
      <c r="X65" s="653" t="s">
        <v>970</v>
      </c>
      <c r="Y65" s="655">
        <f t="shared" si="19"/>
        <v>0</v>
      </c>
      <c r="Z65" s="658">
        <v>2</v>
      </c>
      <c r="AA65" s="655">
        <f t="shared" si="4"/>
        <v>0</v>
      </c>
      <c r="AB65" s="657" t="str">
        <f t="shared" si="6"/>
        <v>0-2-0</v>
      </c>
    </row>
    <row r="66" spans="1:28" ht="15" customHeight="1" x14ac:dyDescent="0.2">
      <c r="A66" s="129" t="s">
        <v>75</v>
      </c>
      <c r="B66" s="129" t="s">
        <v>119</v>
      </c>
      <c r="C66" s="129" t="s">
        <v>971</v>
      </c>
      <c r="D66" s="644" t="s">
        <v>26</v>
      </c>
      <c r="E66" s="129">
        <v>2</v>
      </c>
      <c r="F66" s="100" t="str">
        <f t="shared" si="0"/>
        <v>ARCHITECTURE-32</v>
      </c>
      <c r="G66" s="100">
        <f t="shared" ref="G66:G129" si="26">COUNTIF($F:$F,$F66)</f>
        <v>9</v>
      </c>
      <c r="H66" s="132">
        <f>VLOOKUP(C66,Table26[[(FIN) Käytäntö]:[(FIN) Vastaus]],2,FALSE)</f>
        <v>0</v>
      </c>
      <c r="I66" s="132">
        <f t="shared" si="2"/>
        <v>0</v>
      </c>
      <c r="K66" s="101" t="s">
        <v>57</v>
      </c>
      <c r="L66" s="495">
        <f>SUM(L67:L70)</f>
        <v>8</v>
      </c>
      <c r="M66" s="495">
        <f>SUM(M67:M70)</f>
        <v>17</v>
      </c>
      <c r="N66" s="495">
        <f>SUM(N67:N70)</f>
        <v>10</v>
      </c>
      <c r="O66" s="497">
        <f>SUM(L66:N66)</f>
        <v>35</v>
      </c>
      <c r="R66" s="444"/>
      <c r="W66" s="653" t="str">
        <f>AB66&amp;"-"&amp;COUNTIF($AB$2:$AB66,$AB66)</f>
        <v>0-2-0-31</v>
      </c>
      <c r="X66" s="653" t="s">
        <v>971</v>
      </c>
      <c r="Y66" s="655">
        <f t="shared" ref="Y66:Y97" si="27">VLOOKUP(LEFT($X66,LEN($X66)-1),$K:$O,5,FALSE)</f>
        <v>0</v>
      </c>
      <c r="Z66" s="658">
        <v>2</v>
      </c>
      <c r="AA66" s="655">
        <f t="shared" ref="AA66:AA129" si="28">VLOOKUP(X66,C:I,7,FALSE)</f>
        <v>0</v>
      </c>
      <c r="AB66" s="657" t="str">
        <f t="shared" si="6"/>
        <v>0-2-0</v>
      </c>
    </row>
    <row r="67" spans="1:28" ht="15" customHeight="1" x14ac:dyDescent="0.2">
      <c r="A67" s="129" t="s">
        <v>75</v>
      </c>
      <c r="B67" s="129" t="s">
        <v>119</v>
      </c>
      <c r="C67" s="129" t="s">
        <v>972</v>
      </c>
      <c r="D67" s="644" t="s">
        <v>230</v>
      </c>
      <c r="E67" s="129">
        <v>2</v>
      </c>
      <c r="F67" s="100" t="str">
        <f t="shared" si="0"/>
        <v>ARCHITECTURE-32</v>
      </c>
      <c r="G67" s="100">
        <f t="shared" si="26"/>
        <v>9</v>
      </c>
      <c r="H67" s="132">
        <f>VLOOKUP(C67,Table26[[(FIN) Käytäntö]:[(FIN) Vastaus]],2,FALSE)</f>
        <v>0</v>
      </c>
      <c r="I67" s="132">
        <f t="shared" si="2"/>
        <v>0</v>
      </c>
      <c r="K67" s="107" t="s">
        <v>59</v>
      </c>
      <c r="L67" s="494">
        <f t="shared" ref="L67:N69" si="29">VLOOKUP(CONCATENATE($K67,L$1),$F:$G,2,FALSE)</f>
        <v>3</v>
      </c>
      <c r="M67" s="494">
        <f t="shared" si="29"/>
        <v>5</v>
      </c>
      <c r="N67" s="494">
        <f t="shared" si="29"/>
        <v>2</v>
      </c>
      <c r="O67" s="496">
        <f t="shared" ref="O67:O122" si="30">SUM(L67:N67)</f>
        <v>10</v>
      </c>
      <c r="R67" s="444"/>
      <c r="W67" s="653" t="str">
        <f>AB67&amp;"-"&amp;COUNTIF($AB$2:$AB67,$AB67)</f>
        <v>0-2-0-32</v>
      </c>
      <c r="X67" s="653" t="s">
        <v>972</v>
      </c>
      <c r="Y67" s="655">
        <f t="shared" si="27"/>
        <v>0</v>
      </c>
      <c r="Z67" s="658">
        <v>2</v>
      </c>
      <c r="AA67" s="655">
        <f t="shared" si="28"/>
        <v>0</v>
      </c>
      <c r="AB67" s="657" t="str">
        <f t="shared" ref="AB67:AB130" si="31">Y67&amp;"-"&amp;Z67&amp;"-"&amp;AA67</f>
        <v>0-2-0</v>
      </c>
    </row>
    <row r="68" spans="1:28" ht="15" customHeight="1" x14ac:dyDescent="0.2">
      <c r="A68" s="129" t="s">
        <v>75</v>
      </c>
      <c r="B68" s="129" t="s">
        <v>119</v>
      </c>
      <c r="C68" s="129" t="s">
        <v>973</v>
      </c>
      <c r="D68" s="644" t="s">
        <v>262</v>
      </c>
      <c r="E68" s="129">
        <v>2</v>
      </c>
      <c r="F68" s="100" t="str">
        <f t="shared" si="0"/>
        <v>ARCHITECTURE-32</v>
      </c>
      <c r="G68" s="100">
        <f t="shared" si="26"/>
        <v>9</v>
      </c>
      <c r="H68" s="132">
        <f>VLOOKUP(C68,Table26[[(FIN) Käytäntö]:[(FIN) Vastaus]],2,FALSE)</f>
        <v>0</v>
      </c>
      <c r="I68" s="132">
        <f t="shared" si="2"/>
        <v>0</v>
      </c>
      <c r="K68" s="107" t="s">
        <v>61</v>
      </c>
      <c r="L68" s="494">
        <f t="shared" si="29"/>
        <v>2</v>
      </c>
      <c r="M68" s="494">
        <f t="shared" si="29"/>
        <v>5</v>
      </c>
      <c r="N68" s="494">
        <f t="shared" si="29"/>
        <v>2</v>
      </c>
      <c r="O68" s="496">
        <f t="shared" si="30"/>
        <v>9</v>
      </c>
      <c r="R68" s="444"/>
      <c r="W68" s="653" t="str">
        <f>AB68&amp;"-"&amp;COUNTIF($AB$2:$AB68,$AB68)</f>
        <v>0-2-0-33</v>
      </c>
      <c r="X68" s="653" t="s">
        <v>973</v>
      </c>
      <c r="Y68" s="655">
        <f t="shared" si="27"/>
        <v>0</v>
      </c>
      <c r="Z68" s="658">
        <v>2</v>
      </c>
      <c r="AA68" s="655">
        <f t="shared" si="28"/>
        <v>0</v>
      </c>
      <c r="AB68" s="657" t="str">
        <f t="shared" si="31"/>
        <v>0-2-0</v>
      </c>
    </row>
    <row r="69" spans="1:28" ht="15" customHeight="1" x14ac:dyDescent="0.2">
      <c r="A69" s="129" t="s">
        <v>75</v>
      </c>
      <c r="B69" s="129" t="s">
        <v>119</v>
      </c>
      <c r="C69" s="129" t="s">
        <v>974</v>
      </c>
      <c r="D69" s="644" t="s">
        <v>264</v>
      </c>
      <c r="E69" s="129">
        <v>2</v>
      </c>
      <c r="F69" s="100" t="str">
        <f t="shared" si="0"/>
        <v>ARCHITECTURE-32</v>
      </c>
      <c r="G69" s="100">
        <f t="shared" si="26"/>
        <v>9</v>
      </c>
      <c r="H69" s="132">
        <f>VLOOKUP(C69,Table26[[(FIN) Käytäntö]:[(FIN) Vastaus]],2,FALSE)</f>
        <v>0</v>
      </c>
      <c r="I69" s="132">
        <f t="shared" si="2"/>
        <v>0</v>
      </c>
      <c r="K69" s="107" t="s">
        <v>64</v>
      </c>
      <c r="L69" s="494">
        <f t="shared" si="29"/>
        <v>3</v>
      </c>
      <c r="M69" s="494">
        <f t="shared" si="29"/>
        <v>5</v>
      </c>
      <c r="N69" s="494">
        <f t="shared" si="29"/>
        <v>2</v>
      </c>
      <c r="O69" s="496">
        <f t="shared" si="30"/>
        <v>10</v>
      </c>
      <c r="R69" s="444"/>
      <c r="W69" s="653" t="str">
        <f>AB69&amp;"-"&amp;COUNTIF($AB$2:$AB69,$AB69)</f>
        <v>0-2-0-34</v>
      </c>
      <c r="X69" s="653" t="s">
        <v>974</v>
      </c>
      <c r="Y69" s="655">
        <f t="shared" si="27"/>
        <v>0</v>
      </c>
      <c r="Z69" s="658">
        <v>2</v>
      </c>
      <c r="AA69" s="655">
        <f t="shared" si="28"/>
        <v>0</v>
      </c>
      <c r="AB69" s="657" t="str">
        <f t="shared" si="31"/>
        <v>0-2-0</v>
      </c>
    </row>
    <row r="70" spans="1:28" ht="15" customHeight="1" x14ac:dyDescent="0.2">
      <c r="A70" s="129" t="s">
        <v>75</v>
      </c>
      <c r="B70" s="129" t="s">
        <v>119</v>
      </c>
      <c r="C70" s="129" t="s">
        <v>2530</v>
      </c>
      <c r="D70" s="644" t="s">
        <v>359</v>
      </c>
      <c r="E70" s="129">
        <v>2</v>
      </c>
      <c r="F70" s="100" t="str">
        <f t="shared" si="0"/>
        <v>ARCHITECTURE-32</v>
      </c>
      <c r="G70" s="100">
        <f t="shared" si="26"/>
        <v>9</v>
      </c>
      <c r="H70" s="132">
        <f>VLOOKUP(C70,Table26[[(FIN) Käytäntö]:[(FIN) Vastaus]],2,FALSE)</f>
        <v>0</v>
      </c>
      <c r="I70" s="132">
        <f t="shared" ref="I70:I72" si="32">IFERROR(IF(H70&gt;2,1,0),0)</f>
        <v>0</v>
      </c>
      <c r="K70" s="107" t="s">
        <v>984</v>
      </c>
      <c r="L70" s="494">
        <v>0</v>
      </c>
      <c r="M70" s="494">
        <f>VLOOKUP(CONCATENATE($K70,M$1),$F:$G,2,FALSE)</f>
        <v>2</v>
      </c>
      <c r="N70" s="494">
        <f>VLOOKUP(CONCATENATE($K70,N$1),$F:$G,2,FALSE)</f>
        <v>4</v>
      </c>
      <c r="O70" s="496">
        <f t="shared" si="30"/>
        <v>6</v>
      </c>
      <c r="R70" s="444"/>
      <c r="W70" s="653" t="str">
        <f>AB70&amp;"-"&amp;COUNTIF($AB$2:$AB70,$AB70)</f>
        <v>0-2-0-35</v>
      </c>
      <c r="X70" s="653" t="s">
        <v>2530</v>
      </c>
      <c r="Y70" s="655">
        <f t="shared" si="27"/>
        <v>0</v>
      </c>
      <c r="Z70" s="658">
        <v>2</v>
      </c>
      <c r="AA70" s="655">
        <f t="shared" si="28"/>
        <v>0</v>
      </c>
      <c r="AB70" s="657" t="str">
        <f t="shared" si="31"/>
        <v>0-2-0</v>
      </c>
    </row>
    <row r="71" spans="1:28" ht="15" customHeight="1" x14ac:dyDescent="0.2">
      <c r="A71" s="129" t="s">
        <v>75</v>
      </c>
      <c r="B71" s="129" t="s">
        <v>119</v>
      </c>
      <c r="C71" s="129" t="s">
        <v>2531</v>
      </c>
      <c r="D71" s="644" t="s">
        <v>2718</v>
      </c>
      <c r="E71" s="129">
        <v>3</v>
      </c>
      <c r="F71" s="100" t="str">
        <f t="shared" si="0"/>
        <v>ARCHITECTURE-33</v>
      </c>
      <c r="G71" s="100">
        <f t="shared" si="26"/>
        <v>2</v>
      </c>
      <c r="H71" s="132">
        <f>VLOOKUP(C71,Table26[[(FIN) Käytäntö]:[(FIN) Vastaus]],2,FALSE)</f>
        <v>0</v>
      </c>
      <c r="I71" s="132">
        <f t="shared" si="32"/>
        <v>0</v>
      </c>
      <c r="K71" s="101" t="s">
        <v>75</v>
      </c>
      <c r="L71" s="495">
        <f>SUM(L72:L77)</f>
        <v>6</v>
      </c>
      <c r="M71" s="495">
        <f>SUM(M72:M77)</f>
        <v>30</v>
      </c>
      <c r="N71" s="495">
        <f>SUM(N72:N77)</f>
        <v>22</v>
      </c>
      <c r="O71" s="497">
        <f t="shared" si="30"/>
        <v>58</v>
      </c>
      <c r="R71" s="443"/>
      <c r="W71" s="653" t="str">
        <f>AB71&amp;"-"&amp;COUNTIF($AB$2:$AB71,$AB71)</f>
        <v>0-3-0-16</v>
      </c>
      <c r="X71" s="653" t="s">
        <v>2531</v>
      </c>
      <c r="Y71" s="655">
        <f t="shared" si="27"/>
        <v>0</v>
      </c>
      <c r="Z71" s="658">
        <v>3</v>
      </c>
      <c r="AA71" s="655">
        <f t="shared" si="28"/>
        <v>0</v>
      </c>
      <c r="AB71" s="657" t="str">
        <f t="shared" si="31"/>
        <v>0-3-0</v>
      </c>
    </row>
    <row r="72" spans="1:28" ht="15" customHeight="1" x14ac:dyDescent="0.2">
      <c r="A72" s="129" t="s">
        <v>75</v>
      </c>
      <c r="B72" s="129" t="s">
        <v>119</v>
      </c>
      <c r="C72" s="129" t="s">
        <v>2532</v>
      </c>
      <c r="D72" s="644" t="s">
        <v>2719</v>
      </c>
      <c r="E72" s="129">
        <v>3</v>
      </c>
      <c r="F72" s="100" t="str">
        <f t="shared" si="0"/>
        <v>ARCHITECTURE-33</v>
      </c>
      <c r="G72" s="100">
        <f t="shared" si="26"/>
        <v>2</v>
      </c>
      <c r="H72" s="132">
        <f>VLOOKUP(C72,Table26[[(FIN) Käytäntö]:[(FIN) Vastaus]],2,FALSE)</f>
        <v>0</v>
      </c>
      <c r="I72" s="132">
        <f t="shared" si="32"/>
        <v>0</v>
      </c>
      <c r="K72" s="107" t="s">
        <v>113</v>
      </c>
      <c r="L72" s="494">
        <f t="shared" ref="L72:N74" si="33">VLOOKUP(CONCATENATE($K72,L$1),$F:$G,2,FALSE)</f>
        <v>1</v>
      </c>
      <c r="M72" s="494">
        <f t="shared" si="33"/>
        <v>6</v>
      </c>
      <c r="N72" s="494">
        <f t="shared" si="33"/>
        <v>4</v>
      </c>
      <c r="O72" s="496">
        <f t="shared" si="30"/>
        <v>11</v>
      </c>
      <c r="R72" s="444"/>
      <c r="W72" s="653" t="str">
        <f>AB72&amp;"-"&amp;COUNTIF($AB$2:$AB72,$AB72)</f>
        <v>0-3-0-17</v>
      </c>
      <c r="X72" s="653" t="s">
        <v>2532</v>
      </c>
      <c r="Y72" s="655">
        <f t="shared" si="27"/>
        <v>0</v>
      </c>
      <c r="Z72" s="658">
        <v>3</v>
      </c>
      <c r="AA72" s="655">
        <f t="shared" si="28"/>
        <v>0</v>
      </c>
      <c r="AB72" s="657" t="str">
        <f t="shared" si="31"/>
        <v>0-3-0</v>
      </c>
    </row>
    <row r="73" spans="1:28" ht="15" customHeight="1" x14ac:dyDescent="0.2">
      <c r="A73" s="129" t="s">
        <v>75</v>
      </c>
      <c r="B73" s="129" t="s">
        <v>122</v>
      </c>
      <c r="C73" s="129" t="s">
        <v>317</v>
      </c>
      <c r="D73" s="644" t="s">
        <v>115</v>
      </c>
      <c r="E73" s="129">
        <v>2</v>
      </c>
      <c r="F73" s="100" t="str">
        <f t="shared" si="0"/>
        <v>ARCHITECTURE-42</v>
      </c>
      <c r="G73" s="100">
        <f t="shared" si="26"/>
        <v>3</v>
      </c>
      <c r="H73" s="132">
        <f>VLOOKUP(C73,Table26[[(FIN) Käytäntö]:[(FIN) Vastaus]],2,FALSE)</f>
        <v>0</v>
      </c>
      <c r="I73" s="132">
        <f t="shared" si="2"/>
        <v>0</v>
      </c>
      <c r="K73" s="107" t="s">
        <v>116</v>
      </c>
      <c r="L73" s="494">
        <f t="shared" si="33"/>
        <v>2</v>
      </c>
      <c r="M73" s="494">
        <f t="shared" si="33"/>
        <v>5</v>
      </c>
      <c r="N73" s="494">
        <f t="shared" si="33"/>
        <v>5</v>
      </c>
      <c r="O73" s="496">
        <f t="shared" si="30"/>
        <v>12</v>
      </c>
      <c r="R73" s="444"/>
      <c r="W73" s="653" t="str">
        <f>AB73&amp;"-"&amp;COUNTIF($AB$2:$AB73,$AB73)</f>
        <v>1-2-0-3</v>
      </c>
      <c r="X73" s="653" t="s">
        <v>317</v>
      </c>
      <c r="Y73" s="655">
        <f t="shared" si="27"/>
        <v>1</v>
      </c>
      <c r="Z73" s="658">
        <v>2</v>
      </c>
      <c r="AA73" s="655">
        <f t="shared" si="28"/>
        <v>0</v>
      </c>
      <c r="AB73" s="657" t="str">
        <f t="shared" si="31"/>
        <v>1-2-0</v>
      </c>
    </row>
    <row r="74" spans="1:28" ht="15" customHeight="1" x14ac:dyDescent="0.2">
      <c r="A74" s="129" t="s">
        <v>75</v>
      </c>
      <c r="B74" s="129" t="s">
        <v>122</v>
      </c>
      <c r="C74" s="129" t="s">
        <v>318</v>
      </c>
      <c r="D74" s="644" t="s">
        <v>118</v>
      </c>
      <c r="E74" s="129">
        <v>2</v>
      </c>
      <c r="F74" s="100" t="str">
        <f t="shared" si="0"/>
        <v>ARCHITECTURE-42</v>
      </c>
      <c r="G74" s="100">
        <f t="shared" si="26"/>
        <v>3</v>
      </c>
      <c r="H74" s="132">
        <f>VLOOKUP(C74,Table26[[(FIN) Käytäntö]:[(FIN) Vastaus]],2,FALSE)</f>
        <v>0</v>
      </c>
      <c r="I74" s="132">
        <f t="shared" si="2"/>
        <v>0</v>
      </c>
      <c r="K74" s="107" t="s">
        <v>119</v>
      </c>
      <c r="L74" s="494">
        <f t="shared" si="33"/>
        <v>2</v>
      </c>
      <c r="M74" s="494">
        <f t="shared" si="33"/>
        <v>9</v>
      </c>
      <c r="N74" s="494">
        <f t="shared" si="33"/>
        <v>2</v>
      </c>
      <c r="O74" s="496">
        <f t="shared" si="30"/>
        <v>13</v>
      </c>
      <c r="R74" s="444"/>
      <c r="W74" s="653" t="str">
        <f>AB74&amp;"-"&amp;COUNTIF($AB$2:$AB74,$AB74)</f>
        <v>1-2-0-4</v>
      </c>
      <c r="X74" s="653" t="s">
        <v>318</v>
      </c>
      <c r="Y74" s="655">
        <f t="shared" si="27"/>
        <v>1</v>
      </c>
      <c r="Z74" s="658">
        <v>2</v>
      </c>
      <c r="AA74" s="655">
        <f t="shared" si="28"/>
        <v>0</v>
      </c>
      <c r="AB74" s="657" t="str">
        <f t="shared" si="31"/>
        <v>1-2-0</v>
      </c>
    </row>
    <row r="75" spans="1:28" ht="15" customHeight="1" x14ac:dyDescent="0.2">
      <c r="A75" s="129" t="s">
        <v>75</v>
      </c>
      <c r="B75" s="129" t="s">
        <v>122</v>
      </c>
      <c r="C75" s="129" t="s">
        <v>319</v>
      </c>
      <c r="D75" s="644" t="s">
        <v>121</v>
      </c>
      <c r="E75" s="129">
        <v>2</v>
      </c>
      <c r="F75" s="100" t="str">
        <f t="shared" ref="F75:F138" si="34">CONCATENATE($B75,$E75)</f>
        <v>ARCHITECTURE-42</v>
      </c>
      <c r="G75" s="100">
        <f t="shared" si="26"/>
        <v>3</v>
      </c>
      <c r="H75" s="132">
        <f>VLOOKUP(C75,Table26[[(FIN) Käytäntö]:[(FIN) Vastaus]],2,FALSE)</f>
        <v>0</v>
      </c>
      <c r="I75" s="132">
        <f t="shared" ref="I75:I138" si="35">IFERROR(IF(H75&gt;2,1,0),0)</f>
        <v>0</v>
      </c>
      <c r="K75" s="107" t="s">
        <v>122</v>
      </c>
      <c r="L75" s="494">
        <v>0</v>
      </c>
      <c r="M75" s="494">
        <f t="shared" ref="M75:N77" si="36">VLOOKUP(CONCATENATE($K75,M$1),$F:$G,2,FALSE)</f>
        <v>3</v>
      </c>
      <c r="N75" s="494">
        <f t="shared" si="36"/>
        <v>5</v>
      </c>
      <c r="O75" s="496">
        <f t="shared" si="30"/>
        <v>8</v>
      </c>
      <c r="R75" s="443"/>
      <c r="W75" s="653" t="str">
        <f>AB75&amp;"-"&amp;COUNTIF($AB$2:$AB75,$AB75)</f>
        <v>1-2-0-5</v>
      </c>
      <c r="X75" s="653" t="s">
        <v>319</v>
      </c>
      <c r="Y75" s="655">
        <f t="shared" si="27"/>
        <v>1</v>
      </c>
      <c r="Z75" s="658">
        <v>2</v>
      </c>
      <c r="AA75" s="655">
        <f t="shared" si="28"/>
        <v>0</v>
      </c>
      <c r="AB75" s="657" t="str">
        <f t="shared" si="31"/>
        <v>1-2-0</v>
      </c>
    </row>
    <row r="76" spans="1:28" ht="15" customHeight="1" x14ac:dyDescent="0.2">
      <c r="A76" s="129" t="s">
        <v>75</v>
      </c>
      <c r="B76" s="129" t="s">
        <v>122</v>
      </c>
      <c r="C76" s="129" t="s">
        <v>320</v>
      </c>
      <c r="D76" s="644" t="s">
        <v>124</v>
      </c>
      <c r="E76" s="129">
        <v>3</v>
      </c>
      <c r="F76" s="100" t="str">
        <f t="shared" si="34"/>
        <v>ARCHITECTURE-43</v>
      </c>
      <c r="G76" s="100">
        <f t="shared" si="26"/>
        <v>5</v>
      </c>
      <c r="H76" s="132">
        <f>VLOOKUP(C76,Table26[[(FIN) Käytäntö]:[(FIN) Vastaus]],2,FALSE)</f>
        <v>0</v>
      </c>
      <c r="I76" s="132">
        <f t="shared" si="35"/>
        <v>0</v>
      </c>
      <c r="K76" s="107" t="s">
        <v>125</v>
      </c>
      <c r="L76" s="494">
        <f>VLOOKUP(CONCATENATE($K76,L$1),$F:$G,2,FALSE)</f>
        <v>1</v>
      </c>
      <c r="M76" s="494">
        <f t="shared" si="36"/>
        <v>5</v>
      </c>
      <c r="N76" s="494">
        <f t="shared" si="36"/>
        <v>2</v>
      </c>
      <c r="O76" s="496">
        <f t="shared" si="30"/>
        <v>8</v>
      </c>
      <c r="R76" s="444"/>
      <c r="W76" s="653" t="str">
        <f>AB76&amp;"-"&amp;COUNTIF($AB$2:$AB76,$AB76)</f>
        <v>1-3-0-5</v>
      </c>
      <c r="X76" s="653" t="s">
        <v>320</v>
      </c>
      <c r="Y76" s="655">
        <f t="shared" si="27"/>
        <v>1</v>
      </c>
      <c r="Z76" s="658">
        <v>3</v>
      </c>
      <c r="AA76" s="655">
        <f t="shared" si="28"/>
        <v>0</v>
      </c>
      <c r="AB76" s="657" t="str">
        <f t="shared" si="31"/>
        <v>1-3-0</v>
      </c>
    </row>
    <row r="77" spans="1:28" ht="15" customHeight="1" x14ac:dyDescent="0.2">
      <c r="A77" s="129" t="s">
        <v>75</v>
      </c>
      <c r="B77" s="129" t="s">
        <v>122</v>
      </c>
      <c r="C77" s="129" t="s">
        <v>321</v>
      </c>
      <c r="D77" s="644" t="s">
        <v>127</v>
      </c>
      <c r="E77" s="129">
        <v>3</v>
      </c>
      <c r="F77" s="100" t="str">
        <f t="shared" si="34"/>
        <v>ARCHITECTURE-43</v>
      </c>
      <c r="G77" s="100">
        <f t="shared" si="26"/>
        <v>5</v>
      </c>
      <c r="H77" s="132">
        <f>VLOOKUP(C77,Table26[[(FIN) Käytäntö]:[(FIN) Vastaus]],2,FALSE)</f>
        <v>0</v>
      </c>
      <c r="I77" s="132">
        <f t="shared" si="35"/>
        <v>0</v>
      </c>
      <c r="K77" s="107" t="s">
        <v>994</v>
      </c>
      <c r="L77" s="494">
        <v>0</v>
      </c>
      <c r="M77" s="494">
        <f t="shared" si="36"/>
        <v>2</v>
      </c>
      <c r="N77" s="494">
        <f t="shared" si="36"/>
        <v>4</v>
      </c>
      <c r="O77" s="496">
        <f t="shared" si="30"/>
        <v>6</v>
      </c>
      <c r="R77" s="444"/>
      <c r="W77" s="653" t="str">
        <f>AB77&amp;"-"&amp;COUNTIF($AB$2:$AB77,$AB77)</f>
        <v>1-3-0-6</v>
      </c>
      <c r="X77" s="653" t="s">
        <v>321</v>
      </c>
      <c r="Y77" s="655">
        <f t="shared" si="27"/>
        <v>1</v>
      </c>
      <c r="Z77" s="658">
        <v>3</v>
      </c>
      <c r="AA77" s="655">
        <f t="shared" si="28"/>
        <v>0</v>
      </c>
      <c r="AB77" s="657" t="str">
        <f t="shared" si="31"/>
        <v>1-3-0</v>
      </c>
    </row>
    <row r="78" spans="1:28" ht="15" customHeight="1" x14ac:dyDescent="0.2">
      <c r="A78" s="129" t="s">
        <v>75</v>
      </c>
      <c r="B78" s="129" t="s">
        <v>122</v>
      </c>
      <c r="C78" s="129" t="s">
        <v>322</v>
      </c>
      <c r="D78" s="644" t="s">
        <v>129</v>
      </c>
      <c r="E78" s="129">
        <v>3</v>
      </c>
      <c r="F78" s="100" t="str">
        <f t="shared" si="34"/>
        <v>ARCHITECTURE-43</v>
      </c>
      <c r="G78" s="100">
        <f t="shared" si="26"/>
        <v>5</v>
      </c>
      <c r="H78" s="132">
        <f>VLOOKUP(C78,Table26[[(FIN) Käytäntö]:[(FIN) Vastaus]],2,FALSE)</f>
        <v>0</v>
      </c>
      <c r="I78" s="132">
        <f t="shared" si="35"/>
        <v>0</v>
      </c>
      <c r="K78" s="101" t="s">
        <v>46</v>
      </c>
      <c r="L78" s="495">
        <f>SUM(L79:L83)</f>
        <v>5</v>
      </c>
      <c r="M78" s="495">
        <f>SUM(M79:M83)</f>
        <v>18</v>
      </c>
      <c r="N78" s="495">
        <f>SUM(N79:N83)</f>
        <v>13</v>
      </c>
      <c r="O78" s="497">
        <f t="shared" si="30"/>
        <v>36</v>
      </c>
      <c r="R78" s="444"/>
      <c r="W78" s="653" t="str">
        <f>AB78&amp;"-"&amp;COUNTIF($AB$2:$AB78,$AB78)</f>
        <v>1-3-0-7</v>
      </c>
      <c r="X78" s="653" t="s">
        <v>322</v>
      </c>
      <c r="Y78" s="655">
        <f t="shared" si="27"/>
        <v>1</v>
      </c>
      <c r="Z78" s="658">
        <v>3</v>
      </c>
      <c r="AA78" s="655">
        <f t="shared" si="28"/>
        <v>0</v>
      </c>
      <c r="AB78" s="657" t="str">
        <f t="shared" si="31"/>
        <v>1-3-0</v>
      </c>
    </row>
    <row r="79" spans="1:28" ht="15" customHeight="1" x14ac:dyDescent="0.2">
      <c r="A79" s="129" t="s">
        <v>75</v>
      </c>
      <c r="B79" s="129" t="s">
        <v>122</v>
      </c>
      <c r="C79" s="129" t="s">
        <v>323</v>
      </c>
      <c r="D79" s="644" t="s">
        <v>237</v>
      </c>
      <c r="E79" s="129">
        <v>3</v>
      </c>
      <c r="F79" s="100" t="str">
        <f t="shared" si="34"/>
        <v>ARCHITECTURE-43</v>
      </c>
      <c r="G79" s="100">
        <f t="shared" si="26"/>
        <v>5</v>
      </c>
      <c r="H79" s="132">
        <f>VLOOKUP(C79,Table26[[(FIN) Käytäntö]:[(FIN) Vastaus]],2,FALSE)</f>
        <v>0</v>
      </c>
      <c r="I79" s="132">
        <f t="shared" si="35"/>
        <v>0</v>
      </c>
      <c r="K79" s="107" t="s">
        <v>48</v>
      </c>
      <c r="L79" s="494">
        <f t="shared" ref="L79:N82" si="37">VLOOKUP(CONCATENATE($K79,L$1),$F:$G,2,FALSE)</f>
        <v>1</v>
      </c>
      <c r="M79" s="494">
        <f t="shared" si="37"/>
        <v>4</v>
      </c>
      <c r="N79" s="494">
        <f t="shared" si="37"/>
        <v>3</v>
      </c>
      <c r="O79" s="496">
        <f t="shared" si="30"/>
        <v>8</v>
      </c>
      <c r="R79" s="443"/>
      <c r="W79" s="653" t="str">
        <f>AB79&amp;"-"&amp;COUNTIF($AB$2:$AB79,$AB79)</f>
        <v>1-3-0-8</v>
      </c>
      <c r="X79" s="653" t="s">
        <v>323</v>
      </c>
      <c r="Y79" s="655">
        <f t="shared" si="27"/>
        <v>1</v>
      </c>
      <c r="Z79" s="658">
        <v>3</v>
      </c>
      <c r="AA79" s="655">
        <f t="shared" si="28"/>
        <v>0</v>
      </c>
      <c r="AB79" s="657" t="str">
        <f t="shared" si="31"/>
        <v>1-3-0</v>
      </c>
    </row>
    <row r="80" spans="1:28" ht="15" customHeight="1" x14ac:dyDescent="0.2">
      <c r="A80" s="129" t="s">
        <v>75</v>
      </c>
      <c r="B80" s="129" t="s">
        <v>122</v>
      </c>
      <c r="C80" s="129" t="s">
        <v>324</v>
      </c>
      <c r="D80" s="644" t="s">
        <v>325</v>
      </c>
      <c r="E80" s="129">
        <v>3</v>
      </c>
      <c r="F80" s="100" t="str">
        <f t="shared" si="34"/>
        <v>ARCHITECTURE-43</v>
      </c>
      <c r="G80" s="100">
        <f t="shared" si="26"/>
        <v>5</v>
      </c>
      <c r="H80" s="132">
        <f>VLOOKUP(C80,Table26[[(FIN) Käytäntö]:[(FIN) Vastaus]],2,FALSE)</f>
        <v>0</v>
      </c>
      <c r="I80" s="132">
        <f t="shared" si="35"/>
        <v>0</v>
      </c>
      <c r="K80" s="107" t="s">
        <v>50</v>
      </c>
      <c r="L80" s="494">
        <f t="shared" si="37"/>
        <v>1</v>
      </c>
      <c r="M80" s="494">
        <f t="shared" si="37"/>
        <v>4</v>
      </c>
      <c r="N80" s="494">
        <f t="shared" si="37"/>
        <v>3</v>
      </c>
      <c r="O80" s="496">
        <f t="shared" si="30"/>
        <v>8</v>
      </c>
      <c r="R80" s="444"/>
      <c r="W80" s="653" t="str">
        <f>AB80&amp;"-"&amp;COUNTIF($AB$2:$AB80,$AB80)</f>
        <v>1-3-0-9</v>
      </c>
      <c r="X80" s="653" t="s">
        <v>324</v>
      </c>
      <c r="Y80" s="655">
        <f t="shared" si="27"/>
        <v>1</v>
      </c>
      <c r="Z80" s="658">
        <v>3</v>
      </c>
      <c r="AA80" s="655">
        <f t="shared" si="28"/>
        <v>0</v>
      </c>
      <c r="AB80" s="657" t="str">
        <f t="shared" si="31"/>
        <v>1-3-0</v>
      </c>
    </row>
    <row r="81" spans="1:28" ht="15" customHeight="1" x14ac:dyDescent="0.2">
      <c r="A81" s="129" t="s">
        <v>75</v>
      </c>
      <c r="B81" s="129" t="s">
        <v>125</v>
      </c>
      <c r="C81" s="129" t="s">
        <v>327</v>
      </c>
      <c r="D81" s="644" t="s">
        <v>132</v>
      </c>
      <c r="E81" s="129">
        <v>1</v>
      </c>
      <c r="F81" s="100" t="str">
        <f t="shared" si="34"/>
        <v>ARCHITECTURE-51</v>
      </c>
      <c r="G81" s="100">
        <f t="shared" si="26"/>
        <v>1</v>
      </c>
      <c r="H81" s="132">
        <f>VLOOKUP(C81,Table26[[(FIN) Käytäntö]:[(FIN) Vastaus]],2,FALSE)</f>
        <v>0</v>
      </c>
      <c r="I81" s="132">
        <f t="shared" si="35"/>
        <v>0</v>
      </c>
      <c r="K81" s="107" t="s">
        <v>52</v>
      </c>
      <c r="L81" s="494">
        <f t="shared" si="37"/>
        <v>1</v>
      </c>
      <c r="M81" s="494">
        <f t="shared" si="37"/>
        <v>3</v>
      </c>
      <c r="N81" s="494">
        <f t="shared" si="37"/>
        <v>1</v>
      </c>
      <c r="O81" s="496">
        <f t="shared" si="30"/>
        <v>5</v>
      </c>
      <c r="R81" s="444"/>
      <c r="W81" s="653" t="str">
        <f>AB81&amp;"-"&amp;COUNTIF($AB$2:$AB81,$AB81)</f>
        <v>0-1-0-14</v>
      </c>
      <c r="X81" s="653" t="s">
        <v>327</v>
      </c>
      <c r="Y81" s="655">
        <f t="shared" si="27"/>
        <v>0</v>
      </c>
      <c r="Z81" s="658">
        <v>1</v>
      </c>
      <c r="AA81" s="655">
        <f t="shared" si="28"/>
        <v>0</v>
      </c>
      <c r="AB81" s="657" t="str">
        <f t="shared" si="31"/>
        <v>0-1-0</v>
      </c>
    </row>
    <row r="82" spans="1:28" ht="15" customHeight="1" x14ac:dyDescent="0.2">
      <c r="A82" s="129" t="s">
        <v>75</v>
      </c>
      <c r="B82" s="129" t="s">
        <v>125</v>
      </c>
      <c r="C82" s="129" t="s">
        <v>328</v>
      </c>
      <c r="D82" s="644" t="s">
        <v>135</v>
      </c>
      <c r="E82" s="129">
        <v>2</v>
      </c>
      <c r="F82" s="100" t="str">
        <f t="shared" si="34"/>
        <v>ARCHITECTURE-52</v>
      </c>
      <c r="G82" s="100">
        <f t="shared" si="26"/>
        <v>5</v>
      </c>
      <c r="H82" s="132">
        <f>VLOOKUP(C82,Table26[[(FIN) Käytäntö]:[(FIN) Vastaus]],2,FALSE)</f>
        <v>0</v>
      </c>
      <c r="I82" s="132">
        <f t="shared" si="35"/>
        <v>0</v>
      </c>
      <c r="K82" s="107" t="s">
        <v>53</v>
      </c>
      <c r="L82" s="494">
        <f t="shared" si="37"/>
        <v>2</v>
      </c>
      <c r="M82" s="494">
        <f t="shared" si="37"/>
        <v>5</v>
      </c>
      <c r="N82" s="494">
        <f t="shared" si="37"/>
        <v>2</v>
      </c>
      <c r="O82" s="496">
        <f t="shared" si="30"/>
        <v>9</v>
      </c>
      <c r="R82" s="444"/>
      <c r="W82" s="653" t="str">
        <f>AB82&amp;"-"&amp;COUNTIF($AB$2:$AB82,$AB82)</f>
        <v>0-2-0-36</v>
      </c>
      <c r="X82" s="653" t="s">
        <v>328</v>
      </c>
      <c r="Y82" s="655">
        <f t="shared" si="27"/>
        <v>0</v>
      </c>
      <c r="Z82" s="658">
        <v>2</v>
      </c>
      <c r="AA82" s="655">
        <f t="shared" si="28"/>
        <v>0</v>
      </c>
      <c r="AB82" s="657" t="str">
        <f t="shared" si="31"/>
        <v>0-2-0</v>
      </c>
    </row>
    <row r="83" spans="1:28" ht="15" customHeight="1" x14ac:dyDescent="0.2">
      <c r="A83" s="129" t="s">
        <v>75</v>
      </c>
      <c r="B83" s="129" t="s">
        <v>125</v>
      </c>
      <c r="C83" s="129" t="s">
        <v>329</v>
      </c>
      <c r="D83" s="644" t="s">
        <v>138</v>
      </c>
      <c r="E83" s="129">
        <v>2</v>
      </c>
      <c r="F83" s="100" t="str">
        <f t="shared" si="34"/>
        <v>ARCHITECTURE-52</v>
      </c>
      <c r="G83" s="100">
        <f t="shared" si="26"/>
        <v>5</v>
      </c>
      <c r="H83" s="132">
        <f>VLOOKUP(C83,Table26[[(FIN) Käytäntö]:[(FIN) Vastaus]],2,FALSE)</f>
        <v>0</v>
      </c>
      <c r="I83" s="132">
        <f t="shared" si="35"/>
        <v>0</v>
      </c>
      <c r="K83" s="107" t="s">
        <v>55</v>
      </c>
      <c r="L83" s="494">
        <v>0</v>
      </c>
      <c r="M83" s="494">
        <f>VLOOKUP(CONCATENATE($K83,M$1),$F:$G,2,FALSE)</f>
        <v>2</v>
      </c>
      <c r="N83" s="494">
        <f>VLOOKUP(CONCATENATE($K83,N$1),$F:$G,2,FALSE)</f>
        <v>4</v>
      </c>
      <c r="O83" s="496">
        <f t="shared" si="30"/>
        <v>6</v>
      </c>
      <c r="R83" s="444"/>
      <c r="W83" s="653" t="str">
        <f>AB83&amp;"-"&amp;COUNTIF($AB$2:$AB83,$AB83)</f>
        <v>0-2-0-37</v>
      </c>
      <c r="X83" s="653" t="s">
        <v>329</v>
      </c>
      <c r="Y83" s="655">
        <f t="shared" si="27"/>
        <v>0</v>
      </c>
      <c r="Z83" s="658">
        <v>2</v>
      </c>
      <c r="AA83" s="655">
        <f t="shared" si="28"/>
        <v>0</v>
      </c>
      <c r="AB83" s="657" t="str">
        <f t="shared" si="31"/>
        <v>0-2-0</v>
      </c>
    </row>
    <row r="84" spans="1:28" ht="15" customHeight="1" x14ac:dyDescent="0.2">
      <c r="A84" s="129" t="s">
        <v>75</v>
      </c>
      <c r="B84" s="129" t="s">
        <v>125</v>
      </c>
      <c r="C84" s="129" t="s">
        <v>330</v>
      </c>
      <c r="D84" s="644" t="s">
        <v>140</v>
      </c>
      <c r="E84" s="129">
        <v>2</v>
      </c>
      <c r="F84" s="100" t="str">
        <f t="shared" si="34"/>
        <v>ARCHITECTURE-52</v>
      </c>
      <c r="G84" s="100">
        <f t="shared" si="26"/>
        <v>5</v>
      </c>
      <c r="H84" s="132">
        <f>VLOOKUP(C84,Table26[[(FIN) Käytäntö]:[(FIN) Vastaus]],2,FALSE)</f>
        <v>0</v>
      </c>
      <c r="I84" s="132">
        <f t="shared" si="35"/>
        <v>0</v>
      </c>
      <c r="K84" s="101" t="s">
        <v>54</v>
      </c>
      <c r="L84" s="495">
        <f>SUM(L85:L87)</f>
        <v>10</v>
      </c>
      <c r="M84" s="495">
        <f>SUM(M85:M87)</f>
        <v>12</v>
      </c>
      <c r="N84" s="495">
        <f>SUM(N85:N87)</f>
        <v>5</v>
      </c>
      <c r="O84" s="497">
        <f t="shared" si="30"/>
        <v>27</v>
      </c>
      <c r="R84" s="444"/>
      <c r="W84" s="653" t="str">
        <f>AB84&amp;"-"&amp;COUNTIF($AB$2:$AB84,$AB84)</f>
        <v>0-2-0-38</v>
      </c>
      <c r="X84" s="653" t="s">
        <v>330</v>
      </c>
      <c r="Y84" s="655">
        <f t="shared" si="27"/>
        <v>0</v>
      </c>
      <c r="Z84" s="658">
        <v>2</v>
      </c>
      <c r="AA84" s="655">
        <f t="shared" si="28"/>
        <v>0</v>
      </c>
      <c r="AB84" s="657" t="str">
        <f t="shared" si="31"/>
        <v>0-2-0</v>
      </c>
    </row>
    <row r="85" spans="1:28" ht="15" customHeight="1" x14ac:dyDescent="0.2">
      <c r="A85" s="129" t="s">
        <v>75</v>
      </c>
      <c r="B85" s="129" t="s">
        <v>125</v>
      </c>
      <c r="C85" s="129" t="s">
        <v>331</v>
      </c>
      <c r="D85" s="644" t="s">
        <v>142</v>
      </c>
      <c r="E85" s="129">
        <v>2</v>
      </c>
      <c r="F85" s="100" t="str">
        <f t="shared" si="34"/>
        <v>ARCHITECTURE-52</v>
      </c>
      <c r="G85" s="100">
        <f t="shared" si="26"/>
        <v>5</v>
      </c>
      <c r="H85" s="132">
        <f>VLOOKUP(C85,Table26[[(FIN) Käytäntö]:[(FIN) Vastaus]],2,FALSE)</f>
        <v>0</v>
      </c>
      <c r="I85" s="132">
        <f t="shared" si="35"/>
        <v>0</v>
      </c>
      <c r="K85" s="107" t="s">
        <v>145</v>
      </c>
      <c r="L85" s="494">
        <f t="shared" ref="L85:N87" si="38">VLOOKUP(CONCATENATE($K85,L$1),$F:$G,2,FALSE)</f>
        <v>4</v>
      </c>
      <c r="M85" s="494">
        <f t="shared" si="38"/>
        <v>3</v>
      </c>
      <c r="N85" s="494">
        <f t="shared" si="38"/>
        <v>1</v>
      </c>
      <c r="O85" s="496">
        <f t="shared" si="30"/>
        <v>8</v>
      </c>
      <c r="R85" s="443"/>
      <c r="W85" s="653" t="str">
        <f>AB85&amp;"-"&amp;COUNTIF($AB$2:$AB85,$AB85)</f>
        <v>0-2-0-39</v>
      </c>
      <c r="X85" s="653" t="s">
        <v>331</v>
      </c>
      <c r="Y85" s="655">
        <f t="shared" si="27"/>
        <v>0</v>
      </c>
      <c r="Z85" s="658">
        <v>2</v>
      </c>
      <c r="AA85" s="655">
        <f t="shared" si="28"/>
        <v>0</v>
      </c>
      <c r="AB85" s="657" t="str">
        <f t="shared" si="31"/>
        <v>0-2-0</v>
      </c>
    </row>
    <row r="86" spans="1:28" ht="15" customHeight="1" x14ac:dyDescent="0.2">
      <c r="A86" s="129" t="s">
        <v>75</v>
      </c>
      <c r="B86" s="129" t="s">
        <v>125</v>
      </c>
      <c r="C86" s="129" t="s">
        <v>332</v>
      </c>
      <c r="D86" s="644" t="s">
        <v>144</v>
      </c>
      <c r="E86" s="129">
        <v>2</v>
      </c>
      <c r="F86" s="100" t="str">
        <f t="shared" si="34"/>
        <v>ARCHITECTURE-52</v>
      </c>
      <c r="G86" s="100">
        <f t="shared" si="26"/>
        <v>5</v>
      </c>
      <c r="H86" s="132">
        <f>VLOOKUP(C86,Table26[[(FIN) Käytäntö]:[(FIN) Vastaus]],2,FALSE)</f>
        <v>0</v>
      </c>
      <c r="I86" s="132">
        <f t="shared" si="35"/>
        <v>0</v>
      </c>
      <c r="K86" s="107" t="s">
        <v>147</v>
      </c>
      <c r="L86" s="494">
        <f t="shared" si="38"/>
        <v>2</v>
      </c>
      <c r="M86" s="494">
        <f t="shared" si="38"/>
        <v>7</v>
      </c>
      <c r="N86" s="494">
        <f t="shared" si="38"/>
        <v>2</v>
      </c>
      <c r="O86" s="496">
        <f t="shared" si="30"/>
        <v>11</v>
      </c>
      <c r="R86" s="444"/>
      <c r="W86" s="653" t="str">
        <f>AB86&amp;"-"&amp;COUNTIF($AB$2:$AB86,$AB86)</f>
        <v>0-2-0-40</v>
      </c>
      <c r="X86" s="653" t="s">
        <v>332</v>
      </c>
      <c r="Y86" s="655">
        <f t="shared" si="27"/>
        <v>0</v>
      </c>
      <c r="Z86" s="658">
        <v>2</v>
      </c>
      <c r="AA86" s="655">
        <f t="shared" si="28"/>
        <v>0</v>
      </c>
      <c r="AB86" s="657" t="str">
        <f t="shared" si="31"/>
        <v>0-2-0</v>
      </c>
    </row>
    <row r="87" spans="1:28" ht="15" customHeight="1" x14ac:dyDescent="0.2">
      <c r="A87" s="129" t="s">
        <v>75</v>
      </c>
      <c r="B87" s="129" t="s">
        <v>125</v>
      </c>
      <c r="C87" s="129" t="s">
        <v>333</v>
      </c>
      <c r="D87" s="644" t="s">
        <v>146</v>
      </c>
      <c r="E87" s="129">
        <v>3</v>
      </c>
      <c r="F87" s="100" t="str">
        <f t="shared" si="34"/>
        <v>ARCHITECTURE-53</v>
      </c>
      <c r="G87" s="100">
        <f t="shared" si="26"/>
        <v>2</v>
      </c>
      <c r="H87" s="132">
        <f>VLOOKUP(C87,Table26[[(FIN) Käytäntö]:[(FIN) Vastaus]],2,FALSE)</f>
        <v>0</v>
      </c>
      <c r="I87" s="132">
        <f t="shared" si="35"/>
        <v>0</v>
      </c>
      <c r="K87" s="107" t="s">
        <v>149</v>
      </c>
      <c r="L87" s="494">
        <f t="shared" si="38"/>
        <v>4</v>
      </c>
      <c r="M87" s="494">
        <f t="shared" si="38"/>
        <v>2</v>
      </c>
      <c r="N87" s="494">
        <f t="shared" si="38"/>
        <v>2</v>
      </c>
      <c r="O87" s="496">
        <f t="shared" si="30"/>
        <v>8</v>
      </c>
      <c r="R87" s="444"/>
      <c r="W87" s="653" t="str">
        <f>AB87&amp;"-"&amp;COUNTIF($AB$2:$AB87,$AB87)</f>
        <v>0-3-0-18</v>
      </c>
      <c r="X87" s="653" t="s">
        <v>333</v>
      </c>
      <c r="Y87" s="655">
        <f t="shared" si="27"/>
        <v>0</v>
      </c>
      <c r="Z87" s="658">
        <v>3</v>
      </c>
      <c r="AA87" s="655">
        <f t="shared" si="28"/>
        <v>0</v>
      </c>
      <c r="AB87" s="657" t="str">
        <f t="shared" si="31"/>
        <v>0-3-0</v>
      </c>
    </row>
    <row r="88" spans="1:28" ht="15" customHeight="1" x14ac:dyDescent="0.2">
      <c r="A88" s="129" t="s">
        <v>75</v>
      </c>
      <c r="B88" s="129" t="s">
        <v>125</v>
      </c>
      <c r="C88" s="129" t="s">
        <v>975</v>
      </c>
      <c r="D88" s="644" t="s">
        <v>993</v>
      </c>
      <c r="E88" s="129">
        <v>3</v>
      </c>
      <c r="F88" s="100" t="str">
        <f t="shared" si="34"/>
        <v>ARCHITECTURE-53</v>
      </c>
      <c r="G88" s="100">
        <f t="shared" si="26"/>
        <v>2</v>
      </c>
      <c r="H88" s="132">
        <f>VLOOKUP(C88,Table26[[(FIN) Käytäntö]:[(FIN) Vastaus]],2,FALSE)</f>
        <v>0</v>
      </c>
      <c r="I88" s="132">
        <f t="shared" si="35"/>
        <v>0</v>
      </c>
      <c r="K88" s="101" t="s">
        <v>77</v>
      </c>
      <c r="L88" s="495">
        <f>SUM(L89:L91)</f>
        <v>2</v>
      </c>
      <c r="M88" s="495">
        <f>SUM(M89:M91)</f>
        <v>13</v>
      </c>
      <c r="N88" s="495">
        <f>SUM(N89:N91)</f>
        <v>9</v>
      </c>
      <c r="O88" s="497">
        <f t="shared" si="30"/>
        <v>24</v>
      </c>
      <c r="R88" s="444"/>
      <c r="W88" s="653" t="str">
        <f>AB88&amp;"-"&amp;COUNTIF($AB$2:$AB88,$AB88)</f>
        <v>0-3-0-19</v>
      </c>
      <c r="X88" s="653" t="s">
        <v>975</v>
      </c>
      <c r="Y88" s="655">
        <f t="shared" si="27"/>
        <v>0</v>
      </c>
      <c r="Z88" s="658">
        <v>3</v>
      </c>
      <c r="AA88" s="655">
        <f t="shared" si="28"/>
        <v>0</v>
      </c>
      <c r="AB88" s="657" t="str">
        <f t="shared" si="31"/>
        <v>0-3-0</v>
      </c>
    </row>
    <row r="89" spans="1:28" ht="15" customHeight="1" x14ac:dyDescent="0.2">
      <c r="A89" s="129" t="s">
        <v>75</v>
      </c>
      <c r="B89" s="129" t="s">
        <v>994</v>
      </c>
      <c r="C89" s="129" t="s">
        <v>976</v>
      </c>
      <c r="D89" s="644" t="s">
        <v>995</v>
      </c>
      <c r="E89" s="129">
        <v>2</v>
      </c>
      <c r="F89" s="100" t="str">
        <f t="shared" si="34"/>
        <v>ARCHITECTURE-62</v>
      </c>
      <c r="G89" s="100">
        <f t="shared" si="26"/>
        <v>2</v>
      </c>
      <c r="H89" s="132">
        <f>VLOOKUP(C89,Table26[[(FIN) Käytäntö]:[(FIN) Vastaus]],2,FALSE)</f>
        <v>0</v>
      </c>
      <c r="I89" s="132">
        <f t="shared" si="35"/>
        <v>0</v>
      </c>
      <c r="K89" s="107" t="s">
        <v>130</v>
      </c>
      <c r="L89" s="494">
        <f t="shared" ref="L89:N90" si="39">VLOOKUP(CONCATENATE($K89,L$1),$F:$G,2,FALSE)</f>
        <v>1</v>
      </c>
      <c r="M89" s="494">
        <f t="shared" si="39"/>
        <v>6</v>
      </c>
      <c r="N89" s="494">
        <f t="shared" si="39"/>
        <v>1</v>
      </c>
      <c r="O89" s="496">
        <f t="shared" si="30"/>
        <v>8</v>
      </c>
      <c r="R89" s="444"/>
      <c r="W89" s="653" t="str">
        <f>AB89&amp;"-"&amp;COUNTIF($AB$2:$AB89,$AB89)</f>
        <v>1-2-0-6</v>
      </c>
      <c r="X89" s="653" t="s">
        <v>976</v>
      </c>
      <c r="Y89" s="655">
        <f t="shared" si="27"/>
        <v>1</v>
      </c>
      <c r="Z89" s="658">
        <v>2</v>
      </c>
      <c r="AA89" s="655">
        <f t="shared" si="28"/>
        <v>0</v>
      </c>
      <c r="AB89" s="657" t="str">
        <f t="shared" si="31"/>
        <v>1-2-0</v>
      </c>
    </row>
    <row r="90" spans="1:28" ht="15" customHeight="1" x14ac:dyDescent="0.2">
      <c r="A90" s="129" t="s">
        <v>75</v>
      </c>
      <c r="B90" s="129" t="s">
        <v>994</v>
      </c>
      <c r="C90" s="129" t="s">
        <v>977</v>
      </c>
      <c r="D90" s="644" t="s">
        <v>996</v>
      </c>
      <c r="E90" s="129">
        <v>2</v>
      </c>
      <c r="F90" s="100" t="str">
        <f t="shared" si="34"/>
        <v>ARCHITECTURE-62</v>
      </c>
      <c r="G90" s="100">
        <f t="shared" si="26"/>
        <v>2</v>
      </c>
      <c r="H90" s="132">
        <f>VLOOKUP(C90,Table26[[(FIN) Käytäntö]:[(FIN) Vastaus]],2,FALSE)</f>
        <v>0</v>
      </c>
      <c r="I90" s="132">
        <f t="shared" si="35"/>
        <v>0</v>
      </c>
      <c r="K90" s="107" t="s">
        <v>133</v>
      </c>
      <c r="L90" s="494">
        <f t="shared" si="39"/>
        <v>1</v>
      </c>
      <c r="M90" s="494">
        <f t="shared" si="39"/>
        <v>5</v>
      </c>
      <c r="N90" s="494">
        <f t="shared" si="39"/>
        <v>4</v>
      </c>
      <c r="O90" s="496">
        <f t="shared" si="30"/>
        <v>10</v>
      </c>
      <c r="R90" s="444"/>
      <c r="W90" s="653" t="str">
        <f>AB90&amp;"-"&amp;COUNTIF($AB$2:$AB90,$AB90)</f>
        <v>1-2-0-7</v>
      </c>
      <c r="X90" s="653" t="s">
        <v>977</v>
      </c>
      <c r="Y90" s="655">
        <f t="shared" si="27"/>
        <v>1</v>
      </c>
      <c r="Z90" s="658">
        <v>2</v>
      </c>
      <c r="AA90" s="655">
        <f t="shared" si="28"/>
        <v>0</v>
      </c>
      <c r="AB90" s="657" t="str">
        <f t="shared" si="31"/>
        <v>1-2-0</v>
      </c>
    </row>
    <row r="91" spans="1:28" ht="15" customHeight="1" x14ac:dyDescent="0.2">
      <c r="A91" s="129" t="s">
        <v>75</v>
      </c>
      <c r="B91" s="129" t="s">
        <v>994</v>
      </c>
      <c r="C91" s="129" t="s">
        <v>978</v>
      </c>
      <c r="D91" s="644" t="s">
        <v>997</v>
      </c>
      <c r="E91" s="129">
        <v>3</v>
      </c>
      <c r="F91" s="100" t="str">
        <f t="shared" si="34"/>
        <v>ARCHITECTURE-63</v>
      </c>
      <c r="G91" s="100">
        <f t="shared" si="26"/>
        <v>4</v>
      </c>
      <c r="H91" s="132">
        <f>VLOOKUP(C91,Table26[[(FIN) Käytäntö]:[(FIN) Vastaus]],2,FALSE)</f>
        <v>0</v>
      </c>
      <c r="I91" s="132">
        <f t="shared" si="35"/>
        <v>0</v>
      </c>
      <c r="K91" s="107" t="s">
        <v>136</v>
      </c>
      <c r="L91" s="494">
        <v>0</v>
      </c>
      <c r="M91" s="494">
        <f>VLOOKUP(CONCATENATE($K91,M$1),$F:$G,2,FALSE)</f>
        <v>2</v>
      </c>
      <c r="N91" s="494">
        <f>VLOOKUP(CONCATENATE($K91,N$1),$F:$G,2,FALSE)</f>
        <v>4</v>
      </c>
      <c r="O91" s="496">
        <f t="shared" si="30"/>
        <v>6</v>
      </c>
      <c r="R91" s="443"/>
      <c r="W91" s="653" t="str">
        <f>AB91&amp;"-"&amp;COUNTIF($AB$2:$AB91,$AB91)</f>
        <v>1-3-0-10</v>
      </c>
      <c r="X91" s="653" t="s">
        <v>978</v>
      </c>
      <c r="Y91" s="655">
        <f t="shared" si="27"/>
        <v>1</v>
      </c>
      <c r="Z91" s="658">
        <v>3</v>
      </c>
      <c r="AA91" s="655">
        <f t="shared" si="28"/>
        <v>0</v>
      </c>
      <c r="AB91" s="657" t="str">
        <f t="shared" si="31"/>
        <v>1-3-0</v>
      </c>
    </row>
    <row r="92" spans="1:28" ht="15" customHeight="1" x14ac:dyDescent="0.2">
      <c r="A92" s="129" t="s">
        <v>75</v>
      </c>
      <c r="B92" s="129" t="s">
        <v>994</v>
      </c>
      <c r="C92" s="129" t="s">
        <v>979</v>
      </c>
      <c r="D92" s="644" t="s">
        <v>998</v>
      </c>
      <c r="E92" s="129">
        <v>3</v>
      </c>
      <c r="F92" s="100" t="str">
        <f t="shared" si="34"/>
        <v>ARCHITECTURE-63</v>
      </c>
      <c r="G92" s="100">
        <f t="shared" si="26"/>
        <v>4</v>
      </c>
      <c r="H92" s="132">
        <f>VLOOKUP(C92,Table26[[(FIN) Käytäntö]:[(FIN) Vastaus]],2,FALSE)</f>
        <v>0</v>
      </c>
      <c r="I92" s="132">
        <f t="shared" si="35"/>
        <v>0</v>
      </c>
      <c r="K92" s="101" t="s">
        <v>67</v>
      </c>
      <c r="L92" s="495">
        <f>SUM(L93:L97)</f>
        <v>9</v>
      </c>
      <c r="M92" s="495">
        <f>SUM(M93:M97)</f>
        <v>23</v>
      </c>
      <c r="N92" s="495">
        <f>SUM(N93:N97)</f>
        <v>17</v>
      </c>
      <c r="O92" s="497">
        <f t="shared" si="30"/>
        <v>49</v>
      </c>
      <c r="R92" s="444"/>
      <c r="W92" s="653" t="str">
        <f>AB92&amp;"-"&amp;COUNTIF($AB$2:$AB92,$AB92)</f>
        <v>1-3-0-11</v>
      </c>
      <c r="X92" s="653" t="s">
        <v>979</v>
      </c>
      <c r="Y92" s="655">
        <f t="shared" si="27"/>
        <v>1</v>
      </c>
      <c r="Z92" s="658">
        <v>3</v>
      </c>
      <c r="AA92" s="655">
        <f t="shared" si="28"/>
        <v>0</v>
      </c>
      <c r="AB92" s="657" t="str">
        <f t="shared" si="31"/>
        <v>1-3-0</v>
      </c>
    </row>
    <row r="93" spans="1:28" ht="15" customHeight="1" x14ac:dyDescent="0.2">
      <c r="A93" s="129" t="s">
        <v>75</v>
      </c>
      <c r="B93" s="129" t="s">
        <v>994</v>
      </c>
      <c r="C93" s="129" t="s">
        <v>980</v>
      </c>
      <c r="D93" s="644" t="s">
        <v>999</v>
      </c>
      <c r="E93" s="129">
        <v>3</v>
      </c>
      <c r="F93" s="100" t="str">
        <f t="shared" si="34"/>
        <v>ARCHITECTURE-63</v>
      </c>
      <c r="G93" s="100">
        <f t="shared" si="26"/>
        <v>4</v>
      </c>
      <c r="H93" s="132">
        <f>VLOOKUP(C93,Table26[[(FIN) Käytäntö]:[(FIN) Vastaus]],2,FALSE)</f>
        <v>0</v>
      </c>
      <c r="I93" s="132">
        <f t="shared" si="35"/>
        <v>0</v>
      </c>
      <c r="K93" s="107" t="s">
        <v>88</v>
      </c>
      <c r="L93" s="494">
        <f t="shared" ref="L93:N96" si="40">VLOOKUP(CONCATENATE($K93,L$1),$F:$G,2,FALSE)</f>
        <v>1</v>
      </c>
      <c r="M93" s="494">
        <f t="shared" si="40"/>
        <v>2</v>
      </c>
      <c r="N93" s="494">
        <f t="shared" si="40"/>
        <v>3</v>
      </c>
      <c r="O93" s="496">
        <f t="shared" si="30"/>
        <v>6</v>
      </c>
      <c r="R93" s="444"/>
      <c r="W93" s="653" t="str">
        <f>AB93&amp;"-"&amp;COUNTIF($AB$2:$AB93,$AB93)</f>
        <v>1-3-0-12</v>
      </c>
      <c r="X93" s="653" t="s">
        <v>980</v>
      </c>
      <c r="Y93" s="655">
        <f t="shared" si="27"/>
        <v>1</v>
      </c>
      <c r="Z93" s="658">
        <v>3</v>
      </c>
      <c r="AA93" s="655">
        <f t="shared" si="28"/>
        <v>0</v>
      </c>
      <c r="AB93" s="657" t="str">
        <f t="shared" si="31"/>
        <v>1-3-0</v>
      </c>
    </row>
    <row r="94" spans="1:28" ht="15" customHeight="1" x14ac:dyDescent="0.2">
      <c r="A94" s="129" t="s">
        <v>75</v>
      </c>
      <c r="B94" s="129" t="s">
        <v>994</v>
      </c>
      <c r="C94" s="129" t="s">
        <v>981</v>
      </c>
      <c r="D94" s="644" t="s">
        <v>1000</v>
      </c>
      <c r="E94" s="129">
        <v>3</v>
      </c>
      <c r="F94" s="100" t="str">
        <f t="shared" si="34"/>
        <v>ARCHITECTURE-63</v>
      </c>
      <c r="G94" s="100">
        <f t="shared" si="26"/>
        <v>4</v>
      </c>
      <c r="H94" s="132">
        <f>VLOOKUP(C94,Table26[[(FIN) Käytäntö]:[(FIN) Vastaus]],2,FALSE)</f>
        <v>0</v>
      </c>
      <c r="I94" s="132">
        <f t="shared" si="35"/>
        <v>0</v>
      </c>
      <c r="K94" s="107" t="s">
        <v>90</v>
      </c>
      <c r="L94" s="494">
        <f t="shared" si="40"/>
        <v>2</v>
      </c>
      <c r="M94" s="494">
        <f t="shared" si="40"/>
        <v>5</v>
      </c>
      <c r="N94" s="494">
        <f t="shared" si="40"/>
        <v>2</v>
      </c>
      <c r="O94" s="496">
        <f t="shared" si="30"/>
        <v>9</v>
      </c>
      <c r="R94" s="444"/>
      <c r="W94" s="653" t="str">
        <f>AB94&amp;"-"&amp;COUNTIF($AB$2:$AB94,$AB94)</f>
        <v>1-3-0-13</v>
      </c>
      <c r="X94" s="653" t="s">
        <v>981</v>
      </c>
      <c r="Y94" s="655">
        <f t="shared" si="27"/>
        <v>1</v>
      </c>
      <c r="Z94" s="658">
        <v>3</v>
      </c>
      <c r="AA94" s="655">
        <f t="shared" si="28"/>
        <v>0</v>
      </c>
      <c r="AB94" s="657" t="str">
        <f t="shared" si="31"/>
        <v>1-3-0</v>
      </c>
    </row>
    <row r="95" spans="1:28" ht="15" customHeight="1" x14ac:dyDescent="0.2">
      <c r="A95" s="314" t="s">
        <v>46</v>
      </c>
      <c r="B95" s="314" t="s">
        <v>48</v>
      </c>
      <c r="C95" s="314" t="s">
        <v>84</v>
      </c>
      <c r="D95" s="643" t="s">
        <v>4</v>
      </c>
      <c r="E95" s="314">
        <v>1</v>
      </c>
      <c r="F95" s="100" t="str">
        <f t="shared" si="34"/>
        <v>ASSET-11</v>
      </c>
      <c r="G95" s="100">
        <f t="shared" si="26"/>
        <v>1</v>
      </c>
      <c r="H95" s="132">
        <f>VLOOKUP(C95,Table26[[(FIN) Käytäntö]:[(FIN) Vastaus]],2,FALSE)</f>
        <v>0</v>
      </c>
      <c r="I95" s="132">
        <f t="shared" si="35"/>
        <v>0</v>
      </c>
      <c r="K95" s="107" t="s">
        <v>92</v>
      </c>
      <c r="L95" s="494">
        <f t="shared" si="40"/>
        <v>3</v>
      </c>
      <c r="M95" s="494">
        <f t="shared" si="40"/>
        <v>5</v>
      </c>
      <c r="N95" s="494">
        <f t="shared" si="40"/>
        <v>4</v>
      </c>
      <c r="O95" s="496">
        <f t="shared" si="30"/>
        <v>12</v>
      </c>
      <c r="R95" s="444"/>
      <c r="W95" s="653" t="str">
        <f>AB95&amp;"-"&amp;COUNTIF($AB$2:$AB95,$AB95)</f>
        <v>0-1-0-15</v>
      </c>
      <c r="X95" s="653" t="s">
        <v>84</v>
      </c>
      <c r="Y95" s="655">
        <f t="shared" si="27"/>
        <v>0</v>
      </c>
      <c r="Z95" s="658">
        <v>1</v>
      </c>
      <c r="AA95" s="655">
        <f t="shared" si="28"/>
        <v>0</v>
      </c>
      <c r="AB95" s="657" t="str">
        <f t="shared" si="31"/>
        <v>0-1-0</v>
      </c>
    </row>
    <row r="96" spans="1:28" ht="15" customHeight="1" x14ac:dyDescent="0.2">
      <c r="A96" s="314" t="s">
        <v>46</v>
      </c>
      <c r="B96" s="314" t="s">
        <v>48</v>
      </c>
      <c r="C96" s="314" t="s">
        <v>86</v>
      </c>
      <c r="D96" s="643" t="s">
        <v>6</v>
      </c>
      <c r="E96" s="314">
        <v>2</v>
      </c>
      <c r="F96" s="100" t="str">
        <f t="shared" si="34"/>
        <v>ASSET-12</v>
      </c>
      <c r="G96" s="100">
        <f t="shared" si="26"/>
        <v>4</v>
      </c>
      <c r="H96" s="132">
        <f>VLOOKUP(C96,Table26[[(FIN) Käytäntö]:[(FIN) Vastaus]],2,FALSE)</f>
        <v>0</v>
      </c>
      <c r="I96" s="132">
        <f t="shared" si="35"/>
        <v>0</v>
      </c>
      <c r="K96" s="107" t="s">
        <v>94</v>
      </c>
      <c r="L96" s="494">
        <f t="shared" si="40"/>
        <v>3</v>
      </c>
      <c r="M96" s="494">
        <f t="shared" si="40"/>
        <v>9</v>
      </c>
      <c r="N96" s="494">
        <f t="shared" si="40"/>
        <v>4</v>
      </c>
      <c r="O96" s="496">
        <f t="shared" si="30"/>
        <v>16</v>
      </c>
      <c r="R96" s="443"/>
      <c r="W96" s="653" t="str">
        <f>AB96&amp;"-"&amp;COUNTIF($AB$2:$AB96,$AB96)</f>
        <v>0-2-0-41</v>
      </c>
      <c r="X96" s="653" t="s">
        <v>86</v>
      </c>
      <c r="Y96" s="655">
        <f t="shared" si="27"/>
        <v>0</v>
      </c>
      <c r="Z96" s="658">
        <v>2</v>
      </c>
      <c r="AA96" s="655">
        <f t="shared" si="28"/>
        <v>0</v>
      </c>
      <c r="AB96" s="657" t="str">
        <f t="shared" si="31"/>
        <v>0-2-0</v>
      </c>
    </row>
    <row r="97" spans="1:28" ht="15" customHeight="1" x14ac:dyDescent="0.2">
      <c r="A97" s="314" t="s">
        <v>46</v>
      </c>
      <c r="B97" s="314" t="s">
        <v>48</v>
      </c>
      <c r="C97" s="314" t="s">
        <v>87</v>
      </c>
      <c r="D97" s="643" t="s">
        <v>7</v>
      </c>
      <c r="E97" s="314">
        <v>2</v>
      </c>
      <c r="F97" s="100" t="str">
        <f t="shared" si="34"/>
        <v>ASSET-12</v>
      </c>
      <c r="G97" s="100">
        <f t="shared" si="26"/>
        <v>4</v>
      </c>
      <c r="H97" s="132">
        <f>VLOOKUP(C97,Table26[[(FIN) Käytäntö]:[(FIN) Vastaus]],2,FALSE)</f>
        <v>0</v>
      </c>
      <c r="I97" s="132">
        <f t="shared" si="35"/>
        <v>0</v>
      </c>
      <c r="K97" s="107" t="s">
        <v>992</v>
      </c>
      <c r="L97" s="494">
        <v>0</v>
      </c>
      <c r="M97" s="494">
        <f>VLOOKUP(CONCATENATE($K97,M$1),$F:$G,2,FALSE)</f>
        <v>2</v>
      </c>
      <c r="N97" s="494">
        <f>VLOOKUP(CONCATENATE($K97,N$1),$F:$G,2,FALSE)</f>
        <v>4</v>
      </c>
      <c r="O97" s="496">
        <f t="shared" si="30"/>
        <v>6</v>
      </c>
      <c r="R97" s="444"/>
      <c r="W97" s="653" t="str">
        <f>AB97&amp;"-"&amp;COUNTIF($AB$2:$AB97,$AB97)</f>
        <v>0-2-0-42</v>
      </c>
      <c r="X97" s="653" t="s">
        <v>87</v>
      </c>
      <c r="Y97" s="655">
        <f t="shared" si="27"/>
        <v>0</v>
      </c>
      <c r="Z97" s="658">
        <v>2</v>
      </c>
      <c r="AA97" s="655">
        <f t="shared" si="28"/>
        <v>0</v>
      </c>
      <c r="AB97" s="657" t="str">
        <f t="shared" si="31"/>
        <v>0-2-0</v>
      </c>
    </row>
    <row r="98" spans="1:28" ht="15" customHeight="1" x14ac:dyDescent="0.2">
      <c r="A98" s="314" t="s">
        <v>46</v>
      </c>
      <c r="B98" s="314" t="s">
        <v>48</v>
      </c>
      <c r="C98" s="314" t="s">
        <v>89</v>
      </c>
      <c r="D98" s="643" t="s">
        <v>8</v>
      </c>
      <c r="E98" s="314">
        <v>2</v>
      </c>
      <c r="F98" s="100" t="str">
        <f t="shared" si="34"/>
        <v>ASSET-12</v>
      </c>
      <c r="G98" s="100">
        <f t="shared" si="26"/>
        <v>4</v>
      </c>
      <c r="H98" s="132">
        <f>VLOOKUP(C98,Table26[[(FIN) Käytäntö]:[(FIN) Vastaus]],2,FALSE)</f>
        <v>0</v>
      </c>
      <c r="I98" s="132">
        <f t="shared" si="35"/>
        <v>0</v>
      </c>
      <c r="K98" s="101" t="s">
        <v>0</v>
      </c>
      <c r="L98" s="495">
        <f>SUM(L99:L103)</f>
        <v>4</v>
      </c>
      <c r="M98" s="495">
        <f>SUM(M99:M103)</f>
        <v>19</v>
      </c>
      <c r="N98" s="495">
        <f>SUM(N99:N103)</f>
        <v>16</v>
      </c>
      <c r="O98" s="497">
        <f t="shared" si="30"/>
        <v>39</v>
      </c>
      <c r="R98" s="444"/>
      <c r="W98" s="653" t="str">
        <f>AB98&amp;"-"&amp;COUNTIF($AB$2:$AB98,$AB98)</f>
        <v>0-2-0-43</v>
      </c>
      <c r="X98" s="653" t="s">
        <v>89</v>
      </c>
      <c r="Y98" s="655">
        <f t="shared" ref="Y98:Y129" si="41">VLOOKUP(LEFT($X98,LEN($X98)-1),$K:$O,5,FALSE)</f>
        <v>0</v>
      </c>
      <c r="Z98" s="658">
        <v>2</v>
      </c>
      <c r="AA98" s="655">
        <f t="shared" si="28"/>
        <v>0</v>
      </c>
      <c r="AB98" s="657" t="str">
        <f t="shared" si="31"/>
        <v>0-2-0</v>
      </c>
    </row>
    <row r="99" spans="1:28" ht="15" customHeight="1" x14ac:dyDescent="0.2">
      <c r="A99" s="314" t="s">
        <v>46</v>
      </c>
      <c r="B99" s="314" t="s">
        <v>48</v>
      </c>
      <c r="C99" s="314" t="s">
        <v>91</v>
      </c>
      <c r="D99" s="643" t="s">
        <v>9</v>
      </c>
      <c r="E99" s="314">
        <v>2</v>
      </c>
      <c r="F99" s="100" t="str">
        <f t="shared" si="34"/>
        <v>ASSET-12</v>
      </c>
      <c r="G99" s="100">
        <f t="shared" si="26"/>
        <v>4</v>
      </c>
      <c r="H99" s="132">
        <f>VLOOKUP(C99,Table26[[(FIN) Käytäntö]:[(FIN) Vastaus]],2,FALSE)</f>
        <v>0</v>
      </c>
      <c r="I99" s="132">
        <f t="shared" si="35"/>
        <v>0</v>
      </c>
      <c r="K99" s="107" t="s">
        <v>38</v>
      </c>
      <c r="L99" s="494">
        <f t="shared" ref="L99:N102" si="42">VLOOKUP(CONCATENATE($K99,L$1),$F:$G,2,FALSE)</f>
        <v>1</v>
      </c>
      <c r="M99" s="494">
        <f t="shared" si="42"/>
        <v>5</v>
      </c>
      <c r="N99" s="494">
        <f t="shared" si="42"/>
        <v>2</v>
      </c>
      <c r="O99" s="496">
        <f t="shared" si="30"/>
        <v>8</v>
      </c>
      <c r="R99" s="444"/>
      <c r="W99" s="653" t="str">
        <f>AB99&amp;"-"&amp;COUNTIF($AB$2:$AB99,$AB99)</f>
        <v>0-2-0-44</v>
      </c>
      <c r="X99" s="653" t="s">
        <v>91</v>
      </c>
      <c r="Y99" s="655">
        <f t="shared" si="41"/>
        <v>0</v>
      </c>
      <c r="Z99" s="658">
        <v>2</v>
      </c>
      <c r="AA99" s="655">
        <f t="shared" si="28"/>
        <v>0</v>
      </c>
      <c r="AB99" s="657" t="str">
        <f t="shared" si="31"/>
        <v>0-2-0</v>
      </c>
    </row>
    <row r="100" spans="1:28" ht="15" customHeight="1" x14ac:dyDescent="0.2">
      <c r="A100" s="314" t="s">
        <v>46</v>
      </c>
      <c r="B100" s="314" t="s">
        <v>48</v>
      </c>
      <c r="C100" s="314" t="s">
        <v>93</v>
      </c>
      <c r="D100" s="643" t="s">
        <v>10</v>
      </c>
      <c r="E100" s="314">
        <v>3</v>
      </c>
      <c r="F100" s="100" t="str">
        <f t="shared" si="34"/>
        <v>ASSET-13</v>
      </c>
      <c r="G100" s="100">
        <f t="shared" si="26"/>
        <v>3</v>
      </c>
      <c r="H100" s="132">
        <f>VLOOKUP(C100,Table26[[(FIN) Käytäntö]:[(FIN) Vastaus]],2,FALSE)</f>
        <v>0</v>
      </c>
      <c r="I100" s="132">
        <f t="shared" si="35"/>
        <v>0</v>
      </c>
      <c r="K100" s="107" t="s">
        <v>42</v>
      </c>
      <c r="L100" s="494">
        <f t="shared" si="42"/>
        <v>1</v>
      </c>
      <c r="M100" s="494">
        <f t="shared" si="42"/>
        <v>6</v>
      </c>
      <c r="N100" s="494">
        <f t="shared" si="42"/>
        <v>6</v>
      </c>
      <c r="O100" s="496">
        <f t="shared" si="30"/>
        <v>13</v>
      </c>
      <c r="R100" s="443"/>
      <c r="W100" s="653" t="str">
        <f>AB100&amp;"-"&amp;COUNTIF($AB$2:$AB100,$AB100)</f>
        <v>0-3-0-20</v>
      </c>
      <c r="X100" s="653" t="s">
        <v>93</v>
      </c>
      <c r="Y100" s="655">
        <f t="shared" si="41"/>
        <v>0</v>
      </c>
      <c r="Z100" s="658">
        <v>3</v>
      </c>
      <c r="AA100" s="655">
        <f t="shared" si="28"/>
        <v>0</v>
      </c>
      <c r="AB100" s="657" t="str">
        <f t="shared" si="31"/>
        <v>0-3-0</v>
      </c>
    </row>
    <row r="101" spans="1:28" ht="15" customHeight="1" x14ac:dyDescent="0.2">
      <c r="A101" s="314" t="s">
        <v>46</v>
      </c>
      <c r="B101" s="314" t="s">
        <v>48</v>
      </c>
      <c r="C101" s="314" t="s">
        <v>906</v>
      </c>
      <c r="D101" s="643" t="s">
        <v>11</v>
      </c>
      <c r="E101" s="314">
        <v>3</v>
      </c>
      <c r="F101" s="100" t="str">
        <f t="shared" si="34"/>
        <v>ASSET-13</v>
      </c>
      <c r="G101" s="100">
        <f t="shared" si="26"/>
        <v>3</v>
      </c>
      <c r="H101" s="132">
        <f>VLOOKUP(C101,Table26[[(FIN) Käytäntö]:[(FIN) Vastaus]],2,FALSE)</f>
        <v>0</v>
      </c>
      <c r="I101" s="132">
        <f t="shared" si="35"/>
        <v>0</v>
      </c>
      <c r="K101" s="107" t="s">
        <v>44</v>
      </c>
      <c r="L101" s="494">
        <f t="shared" si="42"/>
        <v>1</v>
      </c>
      <c r="M101" s="494">
        <f t="shared" si="42"/>
        <v>5</v>
      </c>
      <c r="N101" s="494">
        <f t="shared" si="42"/>
        <v>1</v>
      </c>
      <c r="O101" s="496">
        <f t="shared" si="30"/>
        <v>7</v>
      </c>
      <c r="R101" s="444"/>
      <c r="W101" s="653" t="str">
        <f>AB101&amp;"-"&amp;COUNTIF($AB$2:$AB101,$AB101)</f>
        <v>0-3-0-21</v>
      </c>
      <c r="X101" s="653" t="s">
        <v>906</v>
      </c>
      <c r="Y101" s="655">
        <f t="shared" si="41"/>
        <v>0</v>
      </c>
      <c r="Z101" s="658">
        <v>3</v>
      </c>
      <c r="AA101" s="655">
        <f t="shared" si="28"/>
        <v>0</v>
      </c>
      <c r="AB101" s="657" t="str">
        <f t="shared" si="31"/>
        <v>0-3-0</v>
      </c>
    </row>
    <row r="102" spans="1:28" ht="15" customHeight="1" x14ac:dyDescent="0.2">
      <c r="A102" s="314" t="s">
        <v>46</v>
      </c>
      <c r="B102" s="314" t="s">
        <v>48</v>
      </c>
      <c r="C102" s="314" t="s">
        <v>907</v>
      </c>
      <c r="D102" s="643" t="s">
        <v>12</v>
      </c>
      <c r="E102" s="314">
        <v>3</v>
      </c>
      <c r="F102" s="100" t="str">
        <f t="shared" si="34"/>
        <v>ASSET-13</v>
      </c>
      <c r="G102" s="100">
        <f t="shared" si="26"/>
        <v>3</v>
      </c>
      <c r="H102" s="132">
        <f>VLOOKUP(C102,Table26[[(FIN) Käytäntö]:[(FIN) Vastaus]],2,FALSE)</f>
        <v>0</v>
      </c>
      <c r="I102" s="132">
        <f t="shared" si="35"/>
        <v>0</v>
      </c>
      <c r="K102" s="107" t="s">
        <v>982</v>
      </c>
      <c r="L102" s="494">
        <f t="shared" si="42"/>
        <v>1</v>
      </c>
      <c r="M102" s="494">
        <f t="shared" si="42"/>
        <v>1</v>
      </c>
      <c r="N102" s="494">
        <f t="shared" si="42"/>
        <v>3</v>
      </c>
      <c r="O102" s="496">
        <f t="shared" si="30"/>
        <v>5</v>
      </c>
      <c r="R102" s="444"/>
      <c r="W102" s="653" t="str">
        <f>AB102&amp;"-"&amp;COUNTIF($AB$2:$AB102,$AB102)</f>
        <v>0-3-0-22</v>
      </c>
      <c r="X102" s="653" t="s">
        <v>907</v>
      </c>
      <c r="Y102" s="655">
        <f t="shared" si="41"/>
        <v>0</v>
      </c>
      <c r="Z102" s="658">
        <v>3</v>
      </c>
      <c r="AA102" s="655">
        <f t="shared" si="28"/>
        <v>0</v>
      </c>
      <c r="AB102" s="657" t="str">
        <f t="shared" si="31"/>
        <v>0-3-0</v>
      </c>
    </row>
    <row r="103" spans="1:28" ht="15" customHeight="1" x14ac:dyDescent="0.2">
      <c r="A103" s="314" t="s">
        <v>46</v>
      </c>
      <c r="B103" s="314" t="s">
        <v>50</v>
      </c>
      <c r="C103" s="314" t="s">
        <v>95</v>
      </c>
      <c r="D103" s="643" t="s">
        <v>15</v>
      </c>
      <c r="E103" s="314">
        <v>1</v>
      </c>
      <c r="F103" s="100" t="str">
        <f t="shared" si="34"/>
        <v>ASSET-21</v>
      </c>
      <c r="G103" s="100">
        <f t="shared" si="26"/>
        <v>1</v>
      </c>
      <c r="H103" s="132">
        <f>VLOOKUP(C103,Table26[[(FIN) Käytäntö]:[(FIN) Vastaus]],2,FALSE)</f>
        <v>0</v>
      </c>
      <c r="I103" s="132">
        <f t="shared" si="35"/>
        <v>0</v>
      </c>
      <c r="K103" s="107" t="s">
        <v>983</v>
      </c>
      <c r="L103" s="494">
        <v>0</v>
      </c>
      <c r="M103" s="494">
        <f>VLOOKUP(CONCATENATE($K103,M$1),$F:$G,2,FALSE)</f>
        <v>2</v>
      </c>
      <c r="N103" s="494">
        <f>VLOOKUP(CONCATENATE($K103,N$1),$F:$G,2,FALSE)</f>
        <v>4</v>
      </c>
      <c r="O103" s="496">
        <f t="shared" si="30"/>
        <v>6</v>
      </c>
      <c r="R103" s="444"/>
      <c r="W103" s="653" t="str">
        <f>AB103&amp;"-"&amp;COUNTIF($AB$2:$AB103,$AB103)</f>
        <v>0-1-0-16</v>
      </c>
      <c r="X103" s="653" t="s">
        <v>95</v>
      </c>
      <c r="Y103" s="655">
        <f t="shared" si="41"/>
        <v>0</v>
      </c>
      <c r="Z103" s="658">
        <v>1</v>
      </c>
      <c r="AA103" s="655">
        <f t="shared" si="28"/>
        <v>0</v>
      </c>
      <c r="AB103" s="657" t="str">
        <f t="shared" si="31"/>
        <v>0-1-0</v>
      </c>
    </row>
    <row r="104" spans="1:28" ht="15" customHeight="1" x14ac:dyDescent="0.2">
      <c r="A104" s="314" t="s">
        <v>46</v>
      </c>
      <c r="B104" s="314" t="s">
        <v>50</v>
      </c>
      <c r="C104" s="314" t="s">
        <v>96</v>
      </c>
      <c r="D104" s="643" t="s">
        <v>16</v>
      </c>
      <c r="E104" s="314">
        <v>2</v>
      </c>
      <c r="F104" s="100" t="str">
        <f t="shared" si="34"/>
        <v>ASSET-22</v>
      </c>
      <c r="G104" s="100">
        <f t="shared" si="26"/>
        <v>4</v>
      </c>
      <c r="H104" s="132">
        <f>VLOOKUP(C104,Table26[[(FIN) Käytäntö]:[(FIN) Vastaus]],2,FALSE)</f>
        <v>0</v>
      </c>
      <c r="I104" s="132">
        <f t="shared" si="35"/>
        <v>0</v>
      </c>
      <c r="K104" s="101" t="s">
        <v>65</v>
      </c>
      <c r="L104" s="495">
        <f>SUM(L105:L108)</f>
        <v>3</v>
      </c>
      <c r="M104" s="495">
        <f>SUM(M105:M108)</f>
        <v>13</v>
      </c>
      <c r="N104" s="495">
        <f>SUM(N105:N108)</f>
        <v>12</v>
      </c>
      <c r="O104" s="497">
        <f t="shared" si="30"/>
        <v>28</v>
      </c>
      <c r="R104" s="443"/>
      <c r="W104" s="653" t="str">
        <f>AB104&amp;"-"&amp;COUNTIF($AB$2:$AB104,$AB104)</f>
        <v>0-2-0-45</v>
      </c>
      <c r="X104" s="653" t="s">
        <v>96</v>
      </c>
      <c r="Y104" s="655">
        <f t="shared" si="41"/>
        <v>0</v>
      </c>
      <c r="Z104" s="658">
        <v>2</v>
      </c>
      <c r="AA104" s="655">
        <f t="shared" si="28"/>
        <v>0</v>
      </c>
      <c r="AB104" s="657" t="str">
        <f t="shared" si="31"/>
        <v>0-2-0</v>
      </c>
    </row>
    <row r="105" spans="1:28" ht="15" customHeight="1" x14ac:dyDescent="0.2">
      <c r="A105" s="314" t="s">
        <v>46</v>
      </c>
      <c r="B105" s="314" t="s">
        <v>50</v>
      </c>
      <c r="C105" s="314" t="s">
        <v>97</v>
      </c>
      <c r="D105" s="643" t="s">
        <v>17</v>
      </c>
      <c r="E105" s="314">
        <v>2</v>
      </c>
      <c r="F105" s="100" t="str">
        <f t="shared" si="34"/>
        <v>ASSET-22</v>
      </c>
      <c r="G105" s="100">
        <f t="shared" si="26"/>
        <v>4</v>
      </c>
      <c r="H105" s="132">
        <f>VLOOKUP(C105,Table26[[(FIN) Käytäntö]:[(FIN) Vastaus]],2,FALSE)</f>
        <v>0</v>
      </c>
      <c r="I105" s="132">
        <f t="shared" si="35"/>
        <v>0</v>
      </c>
      <c r="K105" s="107" t="s">
        <v>79</v>
      </c>
      <c r="L105" s="494">
        <f t="shared" ref="L105:N106" si="43">VLOOKUP(CONCATENATE($K105,L$1),$F:$G,2,FALSE)</f>
        <v>1</v>
      </c>
      <c r="M105" s="494">
        <f t="shared" si="43"/>
        <v>4</v>
      </c>
      <c r="N105" s="494">
        <f t="shared" si="43"/>
        <v>1</v>
      </c>
      <c r="O105" s="496">
        <f t="shared" si="30"/>
        <v>6</v>
      </c>
      <c r="R105" s="107"/>
      <c r="W105" s="653" t="str">
        <f>AB105&amp;"-"&amp;COUNTIF($AB$2:$AB105,$AB105)</f>
        <v>0-2-0-46</v>
      </c>
      <c r="X105" s="653" t="s">
        <v>97</v>
      </c>
      <c r="Y105" s="655">
        <f t="shared" si="41"/>
        <v>0</v>
      </c>
      <c r="Z105" s="658">
        <v>2</v>
      </c>
      <c r="AA105" s="655">
        <f t="shared" si="28"/>
        <v>0</v>
      </c>
      <c r="AB105" s="657" t="str">
        <f t="shared" si="31"/>
        <v>0-2-0</v>
      </c>
    </row>
    <row r="106" spans="1:28" ht="15" customHeight="1" x14ac:dyDescent="0.2">
      <c r="A106" s="314" t="s">
        <v>46</v>
      </c>
      <c r="B106" s="314" t="s">
        <v>50</v>
      </c>
      <c r="C106" s="314" t="s">
        <v>98</v>
      </c>
      <c r="D106" s="643" t="s">
        <v>18</v>
      </c>
      <c r="E106" s="314">
        <v>2</v>
      </c>
      <c r="F106" s="100" t="str">
        <f t="shared" si="34"/>
        <v>ASSET-22</v>
      </c>
      <c r="G106" s="100">
        <f t="shared" si="26"/>
        <v>4</v>
      </c>
      <c r="H106" s="132">
        <f>VLOOKUP(C106,Table26[[(FIN) Käytäntö]:[(FIN) Vastaus]],2,FALSE)</f>
        <v>0</v>
      </c>
      <c r="I106" s="132">
        <f t="shared" si="35"/>
        <v>0</v>
      </c>
      <c r="K106" s="107" t="s">
        <v>81</v>
      </c>
      <c r="L106" s="494">
        <f t="shared" si="43"/>
        <v>2</v>
      </c>
      <c r="M106" s="494">
        <f t="shared" si="43"/>
        <v>4</v>
      </c>
      <c r="N106" s="494">
        <f t="shared" si="43"/>
        <v>3</v>
      </c>
      <c r="O106" s="496">
        <f t="shared" si="30"/>
        <v>9</v>
      </c>
      <c r="R106" s="107"/>
      <c r="W106" s="653" t="str">
        <f>AB106&amp;"-"&amp;COUNTIF($AB$2:$AB106,$AB106)</f>
        <v>0-2-0-47</v>
      </c>
      <c r="X106" s="653" t="s">
        <v>98</v>
      </c>
      <c r="Y106" s="655">
        <f t="shared" si="41"/>
        <v>0</v>
      </c>
      <c r="Z106" s="658">
        <v>2</v>
      </c>
      <c r="AA106" s="655">
        <f t="shared" si="28"/>
        <v>0</v>
      </c>
      <c r="AB106" s="657" t="str">
        <f t="shared" si="31"/>
        <v>0-2-0</v>
      </c>
    </row>
    <row r="107" spans="1:28" ht="15" customHeight="1" x14ac:dyDescent="0.2">
      <c r="A107" s="314" t="s">
        <v>46</v>
      </c>
      <c r="B107" s="314" t="s">
        <v>50</v>
      </c>
      <c r="C107" s="314" t="s">
        <v>99</v>
      </c>
      <c r="D107" s="643" t="s">
        <v>19</v>
      </c>
      <c r="E107" s="314">
        <v>2</v>
      </c>
      <c r="F107" s="100" t="str">
        <f t="shared" si="34"/>
        <v>ASSET-22</v>
      </c>
      <c r="G107" s="100">
        <f t="shared" si="26"/>
        <v>4</v>
      </c>
      <c r="H107" s="132">
        <f>VLOOKUP(C107,Table26[[(FIN) Käytäntö]:[(FIN) Vastaus]],2,FALSE)</f>
        <v>0</v>
      </c>
      <c r="I107" s="132">
        <f t="shared" si="35"/>
        <v>0</v>
      </c>
      <c r="K107" s="107" t="s">
        <v>83</v>
      </c>
      <c r="L107" s="494">
        <v>0</v>
      </c>
      <c r="M107" s="494">
        <f>VLOOKUP(CONCATENATE($K107,M$1),$F:$G,2,FALSE)</f>
        <v>3</v>
      </c>
      <c r="N107" s="494">
        <f>VLOOKUP(CONCATENATE($K107,N$1),$F:$G,2,FALSE)</f>
        <v>4</v>
      </c>
      <c r="O107" s="496">
        <f t="shared" si="30"/>
        <v>7</v>
      </c>
      <c r="R107" s="107"/>
      <c r="W107" s="653" t="str">
        <f>AB107&amp;"-"&amp;COUNTIF($AB$2:$AB107,$AB107)</f>
        <v>0-2-0-48</v>
      </c>
      <c r="X107" s="653" t="s">
        <v>99</v>
      </c>
      <c r="Y107" s="655">
        <f t="shared" si="41"/>
        <v>0</v>
      </c>
      <c r="Z107" s="658">
        <v>2</v>
      </c>
      <c r="AA107" s="655">
        <f t="shared" si="28"/>
        <v>0</v>
      </c>
      <c r="AB107" s="657" t="str">
        <f t="shared" si="31"/>
        <v>0-2-0</v>
      </c>
    </row>
    <row r="108" spans="1:28" ht="15" customHeight="1" x14ac:dyDescent="0.2">
      <c r="A108" s="314" t="s">
        <v>46</v>
      </c>
      <c r="B108" s="314" t="s">
        <v>50</v>
      </c>
      <c r="C108" s="314" t="s">
        <v>100</v>
      </c>
      <c r="D108" s="643" t="s">
        <v>101</v>
      </c>
      <c r="E108" s="314">
        <v>3</v>
      </c>
      <c r="F108" s="100" t="str">
        <f t="shared" si="34"/>
        <v>ASSET-23</v>
      </c>
      <c r="G108" s="100">
        <f t="shared" si="26"/>
        <v>3</v>
      </c>
      <c r="H108" s="132">
        <f>VLOOKUP(C108,Table26[[(FIN) Käytäntö]:[(FIN) Vastaus]],2,FALSE)</f>
        <v>0</v>
      </c>
      <c r="I108" s="132">
        <f t="shared" si="35"/>
        <v>0</v>
      </c>
      <c r="K108" s="107" t="s">
        <v>85</v>
      </c>
      <c r="L108" s="494">
        <v>0</v>
      </c>
      <c r="M108" s="494">
        <f>VLOOKUP(CONCATENATE($K108,M$1),$F:$G,2,FALSE)</f>
        <v>2</v>
      </c>
      <c r="N108" s="494">
        <f>VLOOKUP(CONCATENATE($K108,N$1),$F:$G,2,FALSE)</f>
        <v>4</v>
      </c>
      <c r="O108" s="496">
        <f t="shared" si="30"/>
        <v>6</v>
      </c>
      <c r="R108" s="107"/>
      <c r="W108" s="653" t="str">
        <f>AB108&amp;"-"&amp;COUNTIF($AB$2:$AB108,$AB108)</f>
        <v>0-3-0-23</v>
      </c>
      <c r="X108" s="653" t="s">
        <v>100</v>
      </c>
      <c r="Y108" s="655">
        <f t="shared" si="41"/>
        <v>0</v>
      </c>
      <c r="Z108" s="658">
        <v>3</v>
      </c>
      <c r="AA108" s="655">
        <f t="shared" si="28"/>
        <v>0</v>
      </c>
      <c r="AB108" s="657" t="str">
        <f t="shared" si="31"/>
        <v>0-3-0</v>
      </c>
    </row>
    <row r="109" spans="1:28" ht="15" customHeight="1" x14ac:dyDescent="0.2">
      <c r="A109" s="314" t="s">
        <v>46</v>
      </c>
      <c r="B109" s="314" t="s">
        <v>50</v>
      </c>
      <c r="C109" s="314" t="s">
        <v>909</v>
      </c>
      <c r="D109" s="643" t="s">
        <v>163</v>
      </c>
      <c r="E109" s="314">
        <v>3</v>
      </c>
      <c r="F109" s="100" t="str">
        <f t="shared" si="34"/>
        <v>ASSET-23</v>
      </c>
      <c r="G109" s="100">
        <f t="shared" si="26"/>
        <v>3</v>
      </c>
      <c r="H109" s="132">
        <f>VLOOKUP(C109,Table26[[(FIN) Käytäntö]:[(FIN) Vastaus]],2,FALSE)</f>
        <v>0</v>
      </c>
      <c r="I109" s="132">
        <f t="shared" si="35"/>
        <v>0</v>
      </c>
      <c r="K109" s="101" t="s">
        <v>2538</v>
      </c>
      <c r="L109" s="495">
        <f>SUM(L110:L112)</f>
        <v>4</v>
      </c>
      <c r="M109" s="495">
        <f>SUM(M110:M112)</f>
        <v>10</v>
      </c>
      <c r="N109" s="495">
        <f>SUM(N110:N112)</f>
        <v>11</v>
      </c>
      <c r="O109" s="497">
        <f t="shared" si="30"/>
        <v>25</v>
      </c>
      <c r="R109" s="107"/>
      <c r="W109" s="653" t="str">
        <f>AB109&amp;"-"&amp;COUNTIF($AB$2:$AB109,$AB109)</f>
        <v>0-3-0-24</v>
      </c>
      <c r="X109" s="653" t="s">
        <v>909</v>
      </c>
      <c r="Y109" s="655">
        <f t="shared" si="41"/>
        <v>0</v>
      </c>
      <c r="Z109" s="658">
        <v>3</v>
      </c>
      <c r="AA109" s="655">
        <f t="shared" si="28"/>
        <v>0</v>
      </c>
      <c r="AB109" s="657" t="str">
        <f t="shared" si="31"/>
        <v>0-3-0</v>
      </c>
    </row>
    <row r="110" spans="1:28" ht="15" customHeight="1" x14ac:dyDescent="0.2">
      <c r="A110" s="314" t="s">
        <v>46</v>
      </c>
      <c r="B110" s="314" t="s">
        <v>50</v>
      </c>
      <c r="C110" s="314" t="s">
        <v>910</v>
      </c>
      <c r="D110" s="643" t="s">
        <v>165</v>
      </c>
      <c r="E110" s="314">
        <v>3</v>
      </c>
      <c r="F110" s="100" t="str">
        <f t="shared" si="34"/>
        <v>ASSET-23</v>
      </c>
      <c r="G110" s="100">
        <f t="shared" si="26"/>
        <v>3</v>
      </c>
      <c r="H110" s="132">
        <f>VLOOKUP(C110,Table26[[(FIN) Käytäntö]:[(FIN) Vastaus]],2,FALSE)</f>
        <v>0</v>
      </c>
      <c r="I110" s="132">
        <f t="shared" si="35"/>
        <v>0</v>
      </c>
      <c r="K110" s="107" t="s">
        <v>2540</v>
      </c>
      <c r="L110" s="494">
        <f t="shared" ref="L110:N111" si="44">VLOOKUP(CONCATENATE($K110,L$1),$F:$G,2,FALSE)</f>
        <v>2</v>
      </c>
      <c r="M110" s="494">
        <f t="shared" si="44"/>
        <v>3</v>
      </c>
      <c r="N110" s="494">
        <f t="shared" si="44"/>
        <v>1</v>
      </c>
      <c r="O110" s="496">
        <f t="shared" si="30"/>
        <v>6</v>
      </c>
      <c r="W110" s="653" t="str">
        <f>AB110&amp;"-"&amp;COUNTIF($AB$2:$AB110,$AB110)</f>
        <v>0-3-0-25</v>
      </c>
      <c r="X110" s="653" t="s">
        <v>910</v>
      </c>
      <c r="Y110" s="655">
        <f t="shared" si="41"/>
        <v>0</v>
      </c>
      <c r="Z110" s="658">
        <v>3</v>
      </c>
      <c r="AA110" s="655">
        <f t="shared" si="28"/>
        <v>0</v>
      </c>
      <c r="AB110" s="657" t="str">
        <f t="shared" si="31"/>
        <v>0-3-0</v>
      </c>
    </row>
    <row r="111" spans="1:28" ht="15" customHeight="1" x14ac:dyDescent="0.2">
      <c r="A111" s="314" t="s">
        <v>46</v>
      </c>
      <c r="B111" s="314" t="s">
        <v>52</v>
      </c>
      <c r="C111" s="314" t="s">
        <v>103</v>
      </c>
      <c r="D111" s="643" t="s">
        <v>20</v>
      </c>
      <c r="E111" s="314">
        <v>1</v>
      </c>
      <c r="F111" s="100" t="str">
        <f t="shared" si="34"/>
        <v>ASSET-31</v>
      </c>
      <c r="G111" s="100">
        <f t="shared" si="26"/>
        <v>1</v>
      </c>
      <c r="H111" s="132">
        <f>VLOOKUP(C111,Table26[[(FIN) Käytäntö]:[(FIN) Vastaus]],2,FALSE)</f>
        <v>0</v>
      </c>
      <c r="I111" s="132">
        <f t="shared" si="35"/>
        <v>0</v>
      </c>
      <c r="K111" s="107" t="s">
        <v>2548</v>
      </c>
      <c r="L111" s="494">
        <f t="shared" si="44"/>
        <v>2</v>
      </c>
      <c r="M111" s="494">
        <f t="shared" si="44"/>
        <v>5</v>
      </c>
      <c r="N111" s="494">
        <f t="shared" si="44"/>
        <v>6</v>
      </c>
      <c r="O111" s="496">
        <f t="shared" si="30"/>
        <v>13</v>
      </c>
      <c r="W111" s="653" t="str">
        <f>AB111&amp;"-"&amp;COUNTIF($AB$2:$AB111,$AB111)</f>
        <v>0-1-0-17</v>
      </c>
      <c r="X111" s="653" t="s">
        <v>103</v>
      </c>
      <c r="Y111" s="655">
        <f t="shared" si="41"/>
        <v>0</v>
      </c>
      <c r="Z111" s="658">
        <v>1</v>
      </c>
      <c r="AA111" s="655">
        <f t="shared" si="28"/>
        <v>0</v>
      </c>
      <c r="AB111" s="657" t="str">
        <f t="shared" si="31"/>
        <v>0-1-0</v>
      </c>
    </row>
    <row r="112" spans="1:28" ht="15" customHeight="1" x14ac:dyDescent="0.2">
      <c r="A112" s="314" t="s">
        <v>46</v>
      </c>
      <c r="B112" s="314" t="s">
        <v>52</v>
      </c>
      <c r="C112" s="314" t="s">
        <v>105</v>
      </c>
      <c r="D112" s="643" t="s">
        <v>21</v>
      </c>
      <c r="E112" s="314">
        <v>2</v>
      </c>
      <c r="F112" s="100" t="str">
        <f t="shared" si="34"/>
        <v>ASSET-32</v>
      </c>
      <c r="G112" s="100">
        <f t="shared" si="26"/>
        <v>3</v>
      </c>
      <c r="H112" s="132">
        <f>VLOOKUP(C112,Table26[[(FIN) Käytäntö]:[(FIN) Vastaus]],2,FALSE)</f>
        <v>0</v>
      </c>
      <c r="I112" s="132">
        <f t="shared" si="35"/>
        <v>0</v>
      </c>
      <c r="K112" s="107" t="s">
        <v>2563</v>
      </c>
      <c r="L112" s="494">
        <v>0</v>
      </c>
      <c r="M112" s="494">
        <f>VLOOKUP(CONCATENATE($K112,M$1),$F:$G,2,FALSE)</f>
        <v>2</v>
      </c>
      <c r="N112" s="494">
        <f>VLOOKUP(CONCATENATE($K112,N$1),$F:$G,2,FALSE)</f>
        <v>4</v>
      </c>
      <c r="O112" s="496">
        <f t="shared" si="30"/>
        <v>6</v>
      </c>
      <c r="W112" s="653" t="str">
        <f>AB112&amp;"-"&amp;COUNTIF($AB$2:$AB112,$AB112)</f>
        <v>0-2-0-49</v>
      </c>
      <c r="X112" s="653" t="s">
        <v>105</v>
      </c>
      <c r="Y112" s="655">
        <f t="shared" si="41"/>
        <v>0</v>
      </c>
      <c r="Z112" s="658">
        <v>2</v>
      </c>
      <c r="AA112" s="655">
        <f t="shared" si="28"/>
        <v>0</v>
      </c>
      <c r="AB112" s="657" t="str">
        <f t="shared" si="31"/>
        <v>0-2-0</v>
      </c>
    </row>
    <row r="113" spans="1:28" ht="15" customHeight="1" x14ac:dyDescent="0.2">
      <c r="A113" s="314" t="s">
        <v>46</v>
      </c>
      <c r="B113" s="314" t="s">
        <v>52</v>
      </c>
      <c r="C113" s="314" t="s">
        <v>107</v>
      </c>
      <c r="D113" s="643" t="s">
        <v>22</v>
      </c>
      <c r="E113" s="314">
        <v>2</v>
      </c>
      <c r="F113" s="100" t="str">
        <f t="shared" si="34"/>
        <v>ASSET-32</v>
      </c>
      <c r="G113" s="100">
        <f t="shared" si="26"/>
        <v>3</v>
      </c>
      <c r="H113" s="132">
        <f>VLOOKUP(C113,Table26[[(FIN) Käytäntö]:[(FIN) Vastaus]],2,FALSE)</f>
        <v>0</v>
      </c>
      <c r="I113" s="132">
        <f t="shared" si="35"/>
        <v>0</v>
      </c>
      <c r="K113" s="101" t="s">
        <v>62</v>
      </c>
      <c r="L113" s="495">
        <f>SUM(L114:L116)</f>
        <v>8</v>
      </c>
      <c r="M113" s="495">
        <f>SUM(M114:M116)</f>
        <v>11</v>
      </c>
      <c r="N113" s="495">
        <f>SUM(N114:N116)</f>
        <v>11</v>
      </c>
      <c r="O113" s="497">
        <f t="shared" si="30"/>
        <v>30</v>
      </c>
      <c r="W113" s="653" t="str">
        <f>AB113&amp;"-"&amp;COUNTIF($AB$2:$AB113,$AB113)</f>
        <v>0-2-0-50</v>
      </c>
      <c r="X113" s="653" t="s">
        <v>107</v>
      </c>
      <c r="Y113" s="655">
        <f t="shared" si="41"/>
        <v>0</v>
      </c>
      <c r="Z113" s="658">
        <v>2</v>
      </c>
      <c r="AA113" s="655">
        <f t="shared" si="28"/>
        <v>0</v>
      </c>
      <c r="AB113" s="657" t="str">
        <f t="shared" si="31"/>
        <v>0-2-0</v>
      </c>
    </row>
    <row r="114" spans="1:28" ht="15" customHeight="1" x14ac:dyDescent="0.2">
      <c r="A114" s="314" t="s">
        <v>46</v>
      </c>
      <c r="B114" s="314" t="s">
        <v>52</v>
      </c>
      <c r="C114" s="314" t="s">
        <v>109</v>
      </c>
      <c r="D114" s="643" t="s">
        <v>23</v>
      </c>
      <c r="E114" s="314">
        <v>2</v>
      </c>
      <c r="F114" s="100" t="str">
        <f t="shared" si="34"/>
        <v>ASSET-32</v>
      </c>
      <c r="G114" s="100">
        <f t="shared" si="26"/>
        <v>3</v>
      </c>
      <c r="H114" s="132">
        <f>VLOOKUP(C114,Table26[[(FIN) Käytäntö]:[(FIN) Vastaus]],2,FALSE)</f>
        <v>0</v>
      </c>
      <c r="I114" s="132">
        <f t="shared" si="35"/>
        <v>0</v>
      </c>
      <c r="K114" s="107" t="s">
        <v>69</v>
      </c>
      <c r="L114" s="494">
        <f t="shared" ref="L114:N115" si="45">VLOOKUP(CONCATENATE($K114,L$1),$F:$G,2,FALSE)</f>
        <v>4</v>
      </c>
      <c r="M114" s="494">
        <f t="shared" si="45"/>
        <v>5</v>
      </c>
      <c r="N114" s="494">
        <f t="shared" si="45"/>
        <v>4</v>
      </c>
      <c r="O114" s="496">
        <f t="shared" si="30"/>
        <v>13</v>
      </c>
      <c r="W114" s="653" t="str">
        <f>AB114&amp;"-"&amp;COUNTIF($AB$2:$AB114,$AB114)</f>
        <v>0-2-0-51</v>
      </c>
      <c r="X114" s="653" t="s">
        <v>109</v>
      </c>
      <c r="Y114" s="655">
        <f t="shared" si="41"/>
        <v>0</v>
      </c>
      <c r="Z114" s="658">
        <v>2</v>
      </c>
      <c r="AA114" s="655">
        <f t="shared" si="28"/>
        <v>0</v>
      </c>
      <c r="AB114" s="657" t="str">
        <f t="shared" si="31"/>
        <v>0-2-0</v>
      </c>
    </row>
    <row r="115" spans="1:28" ht="15" customHeight="1" x14ac:dyDescent="0.2">
      <c r="A115" s="314" t="s">
        <v>46</v>
      </c>
      <c r="B115" s="314" t="s">
        <v>52</v>
      </c>
      <c r="C115" s="314" t="s">
        <v>111</v>
      </c>
      <c r="D115" s="643" t="s">
        <v>24</v>
      </c>
      <c r="E115" s="314">
        <v>3</v>
      </c>
      <c r="F115" s="100" t="str">
        <f t="shared" si="34"/>
        <v>ASSET-33</v>
      </c>
      <c r="G115" s="100">
        <f t="shared" si="26"/>
        <v>1</v>
      </c>
      <c r="H115" s="132">
        <f>VLOOKUP(C115,Table26[[(FIN) Käytäntö]:[(FIN) Vastaus]],2,FALSE)</f>
        <v>0</v>
      </c>
      <c r="I115" s="132">
        <f t="shared" si="35"/>
        <v>0</v>
      </c>
      <c r="K115" s="107" t="s">
        <v>71</v>
      </c>
      <c r="L115" s="494">
        <f t="shared" si="45"/>
        <v>4</v>
      </c>
      <c r="M115" s="494">
        <f t="shared" si="45"/>
        <v>4</v>
      </c>
      <c r="N115" s="494">
        <f t="shared" si="45"/>
        <v>3</v>
      </c>
      <c r="O115" s="496">
        <f t="shared" si="30"/>
        <v>11</v>
      </c>
      <c r="W115" s="653" t="str">
        <f>AB115&amp;"-"&amp;COUNTIF($AB$2:$AB115,$AB115)</f>
        <v>0-3-0-26</v>
      </c>
      <c r="X115" s="653" t="s">
        <v>111</v>
      </c>
      <c r="Y115" s="655">
        <f t="shared" si="41"/>
        <v>0</v>
      </c>
      <c r="Z115" s="658">
        <v>3</v>
      </c>
      <c r="AA115" s="655">
        <f t="shared" si="28"/>
        <v>0</v>
      </c>
      <c r="AB115" s="657" t="str">
        <f t="shared" si="31"/>
        <v>0-3-0</v>
      </c>
    </row>
    <row r="116" spans="1:28" ht="15" customHeight="1" x14ac:dyDescent="0.2">
      <c r="A116" s="314" t="s">
        <v>46</v>
      </c>
      <c r="B116" s="314" t="s">
        <v>53</v>
      </c>
      <c r="C116" s="314" t="s">
        <v>114</v>
      </c>
      <c r="D116" s="643" t="s">
        <v>115</v>
      </c>
      <c r="E116" s="314">
        <v>1</v>
      </c>
      <c r="F116" s="100" t="str">
        <f t="shared" si="34"/>
        <v>ASSET-41</v>
      </c>
      <c r="G116" s="100">
        <f t="shared" si="26"/>
        <v>2</v>
      </c>
      <c r="H116" s="132">
        <f>VLOOKUP(C116,Table26[[(FIN) Käytäntö]:[(FIN) Vastaus]],2,FALSE)</f>
        <v>0</v>
      </c>
      <c r="I116" s="132">
        <f t="shared" si="35"/>
        <v>0</v>
      </c>
      <c r="K116" s="107" t="s">
        <v>74</v>
      </c>
      <c r="L116" s="494">
        <v>0</v>
      </c>
      <c r="M116" s="494">
        <f>VLOOKUP(CONCATENATE($K116,M$1),$F:$G,2,FALSE)</f>
        <v>2</v>
      </c>
      <c r="N116" s="494">
        <f>VLOOKUP(CONCATENATE($K116,N$1),$F:$G,2,FALSE)</f>
        <v>4</v>
      </c>
      <c r="O116" s="496">
        <f t="shared" si="30"/>
        <v>6</v>
      </c>
      <c r="W116" s="653" t="str">
        <f>AB116&amp;"-"&amp;COUNTIF($AB$2:$AB116,$AB116)</f>
        <v>0-1-0-18</v>
      </c>
      <c r="X116" s="653" t="s">
        <v>114</v>
      </c>
      <c r="Y116" s="655">
        <f t="shared" si="41"/>
        <v>0</v>
      </c>
      <c r="Z116" s="658">
        <v>1</v>
      </c>
      <c r="AA116" s="655">
        <f t="shared" si="28"/>
        <v>0</v>
      </c>
      <c r="AB116" s="657" t="str">
        <f t="shared" si="31"/>
        <v>0-1-0</v>
      </c>
    </row>
    <row r="117" spans="1:28" ht="15" customHeight="1" x14ac:dyDescent="0.2">
      <c r="A117" s="314" t="s">
        <v>46</v>
      </c>
      <c r="B117" s="314" t="s">
        <v>53</v>
      </c>
      <c r="C117" s="314" t="s">
        <v>117</v>
      </c>
      <c r="D117" s="643" t="s">
        <v>118</v>
      </c>
      <c r="E117" s="314">
        <v>1</v>
      </c>
      <c r="F117" s="100" t="str">
        <f t="shared" si="34"/>
        <v>ASSET-41</v>
      </c>
      <c r="G117" s="100">
        <f t="shared" si="26"/>
        <v>2</v>
      </c>
      <c r="H117" s="132">
        <f>VLOOKUP(C117,Table26[[(FIN) Käytäntö]:[(FIN) Vastaus]],2,FALSE)</f>
        <v>0</v>
      </c>
      <c r="I117" s="132">
        <f t="shared" si="35"/>
        <v>0</v>
      </c>
      <c r="K117" s="101" t="s">
        <v>72</v>
      </c>
      <c r="L117" s="495">
        <f>SUM(L118:L122)</f>
        <v>7</v>
      </c>
      <c r="M117" s="495">
        <f>SUM(M118:M122)</f>
        <v>12</v>
      </c>
      <c r="N117" s="495">
        <f>SUM(N118:N122)</f>
        <v>13</v>
      </c>
      <c r="O117" s="497">
        <f t="shared" si="30"/>
        <v>32</v>
      </c>
      <c r="W117" s="653" t="str">
        <f>AB117&amp;"-"&amp;COUNTIF($AB$2:$AB117,$AB117)</f>
        <v>0-1-0-19</v>
      </c>
      <c r="X117" s="653" t="s">
        <v>117</v>
      </c>
      <c r="Y117" s="655">
        <f t="shared" si="41"/>
        <v>0</v>
      </c>
      <c r="Z117" s="658">
        <v>1</v>
      </c>
      <c r="AA117" s="655">
        <f t="shared" si="28"/>
        <v>0</v>
      </c>
      <c r="AB117" s="657" t="str">
        <f t="shared" si="31"/>
        <v>0-1-0</v>
      </c>
    </row>
    <row r="118" spans="1:28" ht="15" customHeight="1" x14ac:dyDescent="0.2">
      <c r="A118" s="314" t="s">
        <v>46</v>
      </c>
      <c r="B118" s="314" t="s">
        <v>53</v>
      </c>
      <c r="C118" s="314" t="s">
        <v>120</v>
      </c>
      <c r="D118" s="643" t="s">
        <v>121</v>
      </c>
      <c r="E118" s="314">
        <v>2</v>
      </c>
      <c r="F118" s="100" t="str">
        <f t="shared" si="34"/>
        <v>ASSET-42</v>
      </c>
      <c r="G118" s="100">
        <f t="shared" si="26"/>
        <v>5</v>
      </c>
      <c r="H118" s="132">
        <f>VLOOKUP(C118,Table26[[(FIN) Käytäntö]:[(FIN) Vastaus]],2,FALSE)</f>
        <v>0</v>
      </c>
      <c r="I118" s="132">
        <f t="shared" si="35"/>
        <v>0</v>
      </c>
      <c r="K118" s="107" t="s">
        <v>102</v>
      </c>
      <c r="L118" s="494">
        <f t="shared" ref="L118:N121" si="46">VLOOKUP(CONCATENATE($K118,L$1),$F:$G,2,FALSE)</f>
        <v>2</v>
      </c>
      <c r="M118" s="494">
        <f t="shared" si="46"/>
        <v>3</v>
      </c>
      <c r="N118" s="494">
        <f t="shared" si="46"/>
        <v>2</v>
      </c>
      <c r="O118" s="496">
        <f t="shared" si="30"/>
        <v>7</v>
      </c>
      <c r="W118" s="653" t="str">
        <f>AB118&amp;"-"&amp;COUNTIF($AB$2:$AB118,$AB118)</f>
        <v>0-2-0-52</v>
      </c>
      <c r="X118" s="653" t="s">
        <v>120</v>
      </c>
      <c r="Y118" s="655">
        <f t="shared" si="41"/>
        <v>0</v>
      </c>
      <c r="Z118" s="658">
        <v>2</v>
      </c>
      <c r="AA118" s="655">
        <f t="shared" si="28"/>
        <v>0</v>
      </c>
      <c r="AB118" s="657" t="str">
        <f t="shared" si="31"/>
        <v>0-2-0</v>
      </c>
    </row>
    <row r="119" spans="1:28" ht="15" customHeight="1" x14ac:dyDescent="0.2">
      <c r="A119" s="314" t="s">
        <v>46</v>
      </c>
      <c r="B119" s="314" t="s">
        <v>53</v>
      </c>
      <c r="C119" s="314" t="s">
        <v>123</v>
      </c>
      <c r="D119" s="643" t="s">
        <v>124</v>
      </c>
      <c r="E119" s="314">
        <v>2</v>
      </c>
      <c r="F119" s="100" t="str">
        <f t="shared" si="34"/>
        <v>ASSET-42</v>
      </c>
      <c r="G119" s="100">
        <f t="shared" si="26"/>
        <v>5</v>
      </c>
      <c r="H119" s="132">
        <f>VLOOKUP(C119,Table26[[(FIN) Käytäntö]:[(FIN) Vastaus]],2,FALSE)</f>
        <v>0</v>
      </c>
      <c r="I119" s="132">
        <f t="shared" si="35"/>
        <v>0</v>
      </c>
      <c r="K119" s="107" t="s">
        <v>104</v>
      </c>
      <c r="L119" s="494">
        <f t="shared" si="46"/>
        <v>1</v>
      </c>
      <c r="M119" s="494">
        <f t="shared" si="46"/>
        <v>3</v>
      </c>
      <c r="N119" s="494">
        <f t="shared" si="46"/>
        <v>3</v>
      </c>
      <c r="O119" s="496">
        <f t="shared" si="30"/>
        <v>7</v>
      </c>
      <c r="W119" s="653" t="str">
        <f>AB119&amp;"-"&amp;COUNTIF($AB$2:$AB119,$AB119)</f>
        <v>0-2-0-53</v>
      </c>
      <c r="X119" s="653" t="s">
        <v>123</v>
      </c>
      <c r="Y119" s="655">
        <f t="shared" si="41"/>
        <v>0</v>
      </c>
      <c r="Z119" s="658">
        <v>2</v>
      </c>
      <c r="AA119" s="655">
        <f t="shared" si="28"/>
        <v>0</v>
      </c>
      <c r="AB119" s="657" t="str">
        <f t="shared" si="31"/>
        <v>0-2-0</v>
      </c>
    </row>
    <row r="120" spans="1:28" ht="15" customHeight="1" x14ac:dyDescent="0.2">
      <c r="A120" s="314" t="s">
        <v>46</v>
      </c>
      <c r="B120" s="314" t="s">
        <v>53</v>
      </c>
      <c r="C120" s="314" t="s">
        <v>126</v>
      </c>
      <c r="D120" s="643" t="s">
        <v>127</v>
      </c>
      <c r="E120" s="314">
        <v>2</v>
      </c>
      <c r="F120" s="100" t="str">
        <f t="shared" si="34"/>
        <v>ASSET-42</v>
      </c>
      <c r="G120" s="100">
        <f t="shared" si="26"/>
        <v>5</v>
      </c>
      <c r="H120" s="132">
        <f>VLOOKUP(C120,Table26[[(FIN) Käytäntö]:[(FIN) Vastaus]],2,FALSE)</f>
        <v>0</v>
      </c>
      <c r="I120" s="132">
        <f t="shared" si="35"/>
        <v>0</v>
      </c>
      <c r="K120" s="107" t="s">
        <v>106</v>
      </c>
      <c r="L120" s="494">
        <f t="shared" si="46"/>
        <v>2</v>
      </c>
      <c r="M120" s="494">
        <f t="shared" si="46"/>
        <v>2</v>
      </c>
      <c r="N120" s="494">
        <f t="shared" si="46"/>
        <v>2</v>
      </c>
      <c r="O120" s="496">
        <f t="shared" si="30"/>
        <v>6</v>
      </c>
      <c r="W120" s="653" t="str">
        <f>AB120&amp;"-"&amp;COUNTIF($AB$2:$AB120,$AB120)</f>
        <v>0-2-0-54</v>
      </c>
      <c r="X120" s="653" t="s">
        <v>126</v>
      </c>
      <c r="Y120" s="655">
        <f t="shared" si="41"/>
        <v>0</v>
      </c>
      <c r="Z120" s="658">
        <v>2</v>
      </c>
      <c r="AA120" s="655">
        <f t="shared" si="28"/>
        <v>0</v>
      </c>
      <c r="AB120" s="657" t="str">
        <f t="shared" si="31"/>
        <v>0-2-0</v>
      </c>
    </row>
    <row r="121" spans="1:28" ht="15" customHeight="1" x14ac:dyDescent="0.2">
      <c r="A121" s="314" t="s">
        <v>46</v>
      </c>
      <c r="B121" s="314" t="s">
        <v>53</v>
      </c>
      <c r="C121" s="314" t="s">
        <v>128</v>
      </c>
      <c r="D121" s="643" t="s">
        <v>129</v>
      </c>
      <c r="E121" s="314">
        <v>2</v>
      </c>
      <c r="F121" s="100" t="str">
        <f>CONCATENATE($B121,$E121)</f>
        <v>ASSET-42</v>
      </c>
      <c r="G121" s="100">
        <f t="shared" si="26"/>
        <v>5</v>
      </c>
      <c r="H121" s="132">
        <f>VLOOKUP(C121,Table26[[(FIN) Käytäntö]:[(FIN) Vastaus]],2,FALSE)</f>
        <v>0</v>
      </c>
      <c r="I121" s="132">
        <f t="shared" si="35"/>
        <v>0</v>
      </c>
      <c r="K121" s="107" t="s">
        <v>108</v>
      </c>
      <c r="L121" s="494">
        <f>VLOOKUP(CONCATENATE($K121,L$1),$F:$G,2,FALSE)</f>
        <v>2</v>
      </c>
      <c r="M121" s="494">
        <f t="shared" si="46"/>
        <v>2</v>
      </c>
      <c r="N121" s="494">
        <f t="shared" si="46"/>
        <v>2</v>
      </c>
      <c r="O121" s="496">
        <f t="shared" si="30"/>
        <v>6</v>
      </c>
      <c r="W121" s="653" t="str">
        <f>AB121&amp;"-"&amp;COUNTIF($AB$2:$AB121,$AB121)</f>
        <v>0-2-0-55</v>
      </c>
      <c r="X121" s="653" t="s">
        <v>128</v>
      </c>
      <c r="Y121" s="655">
        <f t="shared" si="41"/>
        <v>0</v>
      </c>
      <c r="Z121" s="658">
        <v>2</v>
      </c>
      <c r="AA121" s="655">
        <f t="shared" si="28"/>
        <v>0</v>
      </c>
      <c r="AB121" s="657" t="str">
        <f t="shared" si="31"/>
        <v>0-2-0</v>
      </c>
    </row>
    <row r="122" spans="1:28" ht="15" customHeight="1" x14ac:dyDescent="0.2">
      <c r="A122" s="314" t="s">
        <v>46</v>
      </c>
      <c r="B122" s="314" t="s">
        <v>53</v>
      </c>
      <c r="C122" s="314" t="s">
        <v>2533</v>
      </c>
      <c r="D122" s="643" t="s">
        <v>237</v>
      </c>
      <c r="E122" s="314">
        <v>2</v>
      </c>
      <c r="F122" s="100" t="str">
        <f t="shared" ref="F122:F124" si="47">CONCATENATE($B122,$E122)</f>
        <v>ASSET-42</v>
      </c>
      <c r="G122" s="100">
        <f t="shared" si="26"/>
        <v>5</v>
      </c>
      <c r="H122" s="132">
        <f>VLOOKUP(C122,Table26[[(FIN) Käytäntö]:[(FIN) Vastaus]],2,FALSE)</f>
        <v>0</v>
      </c>
      <c r="I122" s="132">
        <f t="shared" ref="I122:I124" si="48">IFERROR(IF(H122&gt;2,1,0),0)</f>
        <v>0</v>
      </c>
      <c r="K122" s="107" t="s">
        <v>110</v>
      </c>
      <c r="L122" s="494">
        <v>0</v>
      </c>
      <c r="M122" s="494">
        <f>VLOOKUP(CONCATENATE($K122,M$1),$F:$G,2,FALSE)</f>
        <v>2</v>
      </c>
      <c r="N122" s="494">
        <f>VLOOKUP(CONCATENATE($K122,N$1),$F:$G,2,FALSE)</f>
        <v>4</v>
      </c>
      <c r="O122" s="496">
        <f t="shared" si="30"/>
        <v>6</v>
      </c>
      <c r="W122" s="653" t="str">
        <f>AB122&amp;"-"&amp;COUNTIF($AB$2:$AB122,$AB122)</f>
        <v>0-2-0-56</v>
      </c>
      <c r="X122" s="653" t="s">
        <v>2533</v>
      </c>
      <c r="Y122" s="655">
        <f t="shared" si="41"/>
        <v>0</v>
      </c>
      <c r="Z122" s="658">
        <v>2</v>
      </c>
      <c r="AA122" s="655">
        <f t="shared" si="28"/>
        <v>0</v>
      </c>
      <c r="AB122" s="657" t="str">
        <f t="shared" si="31"/>
        <v>0-2-0</v>
      </c>
    </row>
    <row r="123" spans="1:28" ht="15" customHeight="1" x14ac:dyDescent="0.2">
      <c r="A123" s="314" t="s">
        <v>46</v>
      </c>
      <c r="B123" s="314" t="s">
        <v>53</v>
      </c>
      <c r="C123" s="314" t="s">
        <v>2534</v>
      </c>
      <c r="D123" s="643" t="s">
        <v>325</v>
      </c>
      <c r="E123" s="314">
        <v>3</v>
      </c>
      <c r="F123" s="100" t="str">
        <f t="shared" si="47"/>
        <v>ASSET-43</v>
      </c>
      <c r="G123" s="100">
        <f t="shared" si="26"/>
        <v>2</v>
      </c>
      <c r="H123" s="132">
        <f>VLOOKUP(C123,Table26[[(FIN) Käytäntö]:[(FIN) Vastaus]],2,FALSE)</f>
        <v>0</v>
      </c>
      <c r="I123" s="132">
        <f t="shared" si="48"/>
        <v>0</v>
      </c>
      <c r="K123" s="501" t="s">
        <v>3196</v>
      </c>
      <c r="L123" s="688">
        <f>L66+L71+L78+L84+L88+L92+L98+L104+L109+L113+L117</f>
        <v>66</v>
      </c>
      <c r="M123" s="688">
        <f t="shared" ref="M123:N123" si="49">M66+M71+M78+M84+M88+M92+M98+M104+M109+M113+M117</f>
        <v>178</v>
      </c>
      <c r="N123" s="688">
        <f t="shared" si="49"/>
        <v>139</v>
      </c>
      <c r="W123" s="653" t="str">
        <f>AB123&amp;"-"&amp;COUNTIF($AB$2:$AB123,$AB123)</f>
        <v>0-3-0-27</v>
      </c>
      <c r="X123" s="653" t="s">
        <v>2534</v>
      </c>
      <c r="Y123" s="655">
        <f t="shared" si="41"/>
        <v>0</v>
      </c>
      <c r="Z123" s="658">
        <v>3</v>
      </c>
      <c r="AA123" s="655">
        <f t="shared" si="28"/>
        <v>0</v>
      </c>
      <c r="AB123" s="657" t="str">
        <f t="shared" si="31"/>
        <v>0-3-0</v>
      </c>
    </row>
    <row r="124" spans="1:28" ht="15" customHeight="1" x14ac:dyDescent="0.2">
      <c r="A124" s="314" t="s">
        <v>46</v>
      </c>
      <c r="B124" s="314" t="s">
        <v>53</v>
      </c>
      <c r="C124" s="314" t="s">
        <v>2535</v>
      </c>
      <c r="D124" s="643" t="s">
        <v>326</v>
      </c>
      <c r="E124" s="314">
        <v>3</v>
      </c>
      <c r="F124" s="100" t="str">
        <f t="shared" si="47"/>
        <v>ASSET-43</v>
      </c>
      <c r="G124" s="100">
        <f t="shared" si="26"/>
        <v>2</v>
      </c>
      <c r="H124" s="132">
        <f>VLOOKUP(C124,Table26[[(FIN) Käytäntö]:[(FIN) Vastaus]],2,FALSE)</f>
        <v>0</v>
      </c>
      <c r="I124" s="132">
        <f t="shared" si="48"/>
        <v>0</v>
      </c>
      <c r="W124" s="653" t="str">
        <f>AB124&amp;"-"&amp;COUNTIF($AB$2:$AB124,$AB124)</f>
        <v>0-3-0-28</v>
      </c>
      <c r="X124" s="653" t="s">
        <v>2535</v>
      </c>
      <c r="Y124" s="655">
        <f t="shared" si="41"/>
        <v>0</v>
      </c>
      <c r="Z124" s="658">
        <v>3</v>
      </c>
      <c r="AA124" s="655">
        <f t="shared" si="28"/>
        <v>0</v>
      </c>
      <c r="AB124" s="657" t="str">
        <f t="shared" si="31"/>
        <v>0-3-0</v>
      </c>
    </row>
    <row r="125" spans="1:28" ht="15" customHeight="1" x14ac:dyDescent="0.2">
      <c r="A125" s="314" t="s">
        <v>46</v>
      </c>
      <c r="B125" s="314" t="s">
        <v>55</v>
      </c>
      <c r="C125" s="314" t="s">
        <v>131</v>
      </c>
      <c r="D125" s="643" t="s">
        <v>132</v>
      </c>
      <c r="E125" s="314">
        <v>2</v>
      </c>
      <c r="F125" s="100" t="str">
        <f t="shared" si="34"/>
        <v>ASSET-52</v>
      </c>
      <c r="G125" s="100">
        <f t="shared" si="26"/>
        <v>2</v>
      </c>
      <c r="H125" s="132">
        <f>VLOOKUP(C125,Table26[[(FIN) Käytäntö]:[(FIN) Vastaus]],2,FALSE)</f>
        <v>0</v>
      </c>
      <c r="I125" s="132">
        <f t="shared" si="35"/>
        <v>0</v>
      </c>
      <c r="W125" s="653" t="str">
        <f>AB125&amp;"-"&amp;COUNTIF($AB$2:$AB125,$AB125)</f>
        <v>1-2-0-8</v>
      </c>
      <c r="X125" s="653" t="s">
        <v>131</v>
      </c>
      <c r="Y125" s="655">
        <f t="shared" si="41"/>
        <v>1</v>
      </c>
      <c r="Z125" s="658">
        <v>2</v>
      </c>
      <c r="AA125" s="655">
        <f t="shared" si="28"/>
        <v>0</v>
      </c>
      <c r="AB125" s="657" t="str">
        <f t="shared" si="31"/>
        <v>1-2-0</v>
      </c>
    </row>
    <row r="126" spans="1:28" ht="15" customHeight="1" x14ac:dyDescent="0.2">
      <c r="A126" s="314" t="s">
        <v>46</v>
      </c>
      <c r="B126" s="314" t="s">
        <v>55</v>
      </c>
      <c r="C126" s="314" t="s">
        <v>134</v>
      </c>
      <c r="D126" s="643" t="s">
        <v>135</v>
      </c>
      <c r="E126" s="314">
        <v>2</v>
      </c>
      <c r="F126" s="100" t="str">
        <f t="shared" si="34"/>
        <v>ASSET-52</v>
      </c>
      <c r="G126" s="100">
        <f t="shared" si="26"/>
        <v>2</v>
      </c>
      <c r="H126" s="132">
        <f>VLOOKUP(C126,Table26[[(FIN) Käytäntö]:[(FIN) Vastaus]],2,FALSE)</f>
        <v>0</v>
      </c>
      <c r="I126" s="132">
        <f t="shared" si="35"/>
        <v>0</v>
      </c>
      <c r="W126" s="653" t="str">
        <f>AB126&amp;"-"&amp;COUNTIF($AB$2:$AB126,$AB126)</f>
        <v>1-2-0-9</v>
      </c>
      <c r="X126" s="653" t="s">
        <v>134</v>
      </c>
      <c r="Y126" s="655">
        <f t="shared" si="41"/>
        <v>1</v>
      </c>
      <c r="Z126" s="658">
        <v>2</v>
      </c>
      <c r="AA126" s="655">
        <f t="shared" si="28"/>
        <v>0</v>
      </c>
      <c r="AB126" s="657" t="str">
        <f t="shared" si="31"/>
        <v>1-2-0</v>
      </c>
    </row>
    <row r="127" spans="1:28" ht="15" customHeight="1" x14ac:dyDescent="0.2">
      <c r="A127" s="314" t="s">
        <v>46</v>
      </c>
      <c r="B127" s="314" t="s">
        <v>55</v>
      </c>
      <c r="C127" s="314" t="s">
        <v>137</v>
      </c>
      <c r="D127" s="643" t="s">
        <v>138</v>
      </c>
      <c r="E127" s="314">
        <v>3</v>
      </c>
      <c r="F127" s="100" t="str">
        <f t="shared" si="34"/>
        <v>ASSET-53</v>
      </c>
      <c r="G127" s="100">
        <f t="shared" si="26"/>
        <v>4</v>
      </c>
      <c r="H127" s="132">
        <f>VLOOKUP(C127,Table26[[(FIN) Käytäntö]:[(FIN) Vastaus]],2,FALSE)</f>
        <v>0</v>
      </c>
      <c r="I127" s="132">
        <f t="shared" si="35"/>
        <v>0</v>
      </c>
      <c r="W127" s="653" t="str">
        <f>AB127&amp;"-"&amp;COUNTIF($AB$2:$AB127,$AB127)</f>
        <v>1-3-0-14</v>
      </c>
      <c r="X127" s="653" t="s">
        <v>137</v>
      </c>
      <c r="Y127" s="655">
        <f t="shared" si="41"/>
        <v>1</v>
      </c>
      <c r="Z127" s="658">
        <v>3</v>
      </c>
      <c r="AA127" s="655">
        <f t="shared" si="28"/>
        <v>0</v>
      </c>
      <c r="AB127" s="657" t="str">
        <f t="shared" si="31"/>
        <v>1-3-0</v>
      </c>
    </row>
    <row r="128" spans="1:28" ht="15" customHeight="1" x14ac:dyDescent="0.2">
      <c r="A128" s="314" t="s">
        <v>46</v>
      </c>
      <c r="B128" s="314" t="s">
        <v>55</v>
      </c>
      <c r="C128" s="314" t="s">
        <v>139</v>
      </c>
      <c r="D128" s="643" t="s">
        <v>140</v>
      </c>
      <c r="E128" s="314">
        <v>3</v>
      </c>
      <c r="F128" s="100" t="str">
        <f t="shared" si="34"/>
        <v>ASSET-53</v>
      </c>
      <c r="G128" s="100">
        <f t="shared" si="26"/>
        <v>4</v>
      </c>
      <c r="H128" s="132">
        <f>VLOOKUP(C128,Table26[[(FIN) Käytäntö]:[(FIN) Vastaus]],2,FALSE)</f>
        <v>0</v>
      </c>
      <c r="I128" s="132">
        <f t="shared" si="35"/>
        <v>0</v>
      </c>
      <c r="W128" s="653" t="str">
        <f>AB128&amp;"-"&amp;COUNTIF($AB$2:$AB128,$AB128)</f>
        <v>1-3-0-15</v>
      </c>
      <c r="X128" s="653" t="s">
        <v>139</v>
      </c>
      <c r="Y128" s="655">
        <f t="shared" si="41"/>
        <v>1</v>
      </c>
      <c r="Z128" s="658">
        <v>3</v>
      </c>
      <c r="AA128" s="655">
        <f t="shared" si="28"/>
        <v>0</v>
      </c>
      <c r="AB128" s="657" t="str">
        <f t="shared" si="31"/>
        <v>1-3-0</v>
      </c>
    </row>
    <row r="129" spans="1:28" ht="15" customHeight="1" x14ac:dyDescent="0.2">
      <c r="A129" s="314" t="s">
        <v>46</v>
      </c>
      <c r="B129" s="314" t="s">
        <v>55</v>
      </c>
      <c r="C129" s="314" t="s">
        <v>141</v>
      </c>
      <c r="D129" s="643" t="s">
        <v>142</v>
      </c>
      <c r="E129" s="314">
        <v>3</v>
      </c>
      <c r="F129" s="100" t="str">
        <f t="shared" si="34"/>
        <v>ASSET-53</v>
      </c>
      <c r="G129" s="100">
        <f t="shared" si="26"/>
        <v>4</v>
      </c>
      <c r="H129" s="132">
        <f>VLOOKUP(C129,Table26[[(FIN) Käytäntö]:[(FIN) Vastaus]],2,FALSE)</f>
        <v>0</v>
      </c>
      <c r="I129" s="132">
        <f t="shared" si="35"/>
        <v>0</v>
      </c>
      <c r="W129" s="653" t="str">
        <f>AB129&amp;"-"&amp;COUNTIF($AB$2:$AB129,$AB129)</f>
        <v>1-3-0-16</v>
      </c>
      <c r="X129" s="653" t="s">
        <v>141</v>
      </c>
      <c r="Y129" s="655">
        <f t="shared" si="41"/>
        <v>1</v>
      </c>
      <c r="Z129" s="658">
        <v>3</v>
      </c>
      <c r="AA129" s="655">
        <f t="shared" si="28"/>
        <v>0</v>
      </c>
      <c r="AB129" s="657" t="str">
        <f t="shared" si="31"/>
        <v>1-3-0</v>
      </c>
    </row>
    <row r="130" spans="1:28" ht="15" customHeight="1" x14ac:dyDescent="0.2">
      <c r="A130" s="314" t="s">
        <v>46</v>
      </c>
      <c r="B130" s="314" t="s">
        <v>55</v>
      </c>
      <c r="C130" s="314" t="s">
        <v>143</v>
      </c>
      <c r="D130" s="643" t="s">
        <v>144</v>
      </c>
      <c r="E130" s="314">
        <v>3</v>
      </c>
      <c r="F130" s="100" t="str">
        <f t="shared" si="34"/>
        <v>ASSET-53</v>
      </c>
      <c r="G130" s="100">
        <f t="shared" ref="G130:G193" si="50">COUNTIF($F:$F,$F130)</f>
        <v>4</v>
      </c>
      <c r="H130" s="132">
        <f>VLOOKUP(C130,Table26[[(FIN) Käytäntö]:[(FIN) Vastaus]],2,FALSE)</f>
        <v>0</v>
      </c>
      <c r="I130" s="132">
        <f t="shared" si="35"/>
        <v>0</v>
      </c>
      <c r="W130" s="653" t="str">
        <f>AB130&amp;"-"&amp;COUNTIF($AB$2:$AB130,$AB130)</f>
        <v>1-3-0-17</v>
      </c>
      <c r="X130" s="653" t="s">
        <v>143</v>
      </c>
      <c r="Y130" s="655">
        <f t="shared" ref="Y130:Y161" si="51">VLOOKUP(LEFT($X130,LEN($X130)-1),$K:$O,5,FALSE)</f>
        <v>1</v>
      </c>
      <c r="Z130" s="658">
        <v>3</v>
      </c>
      <c r="AA130" s="655">
        <f t="shared" ref="AA130:AA193" si="52">VLOOKUP(X130,C:I,7,FALSE)</f>
        <v>0</v>
      </c>
      <c r="AB130" s="657" t="str">
        <f t="shared" si="31"/>
        <v>1-3-0</v>
      </c>
    </row>
    <row r="131" spans="1:28" ht="15" customHeight="1" x14ac:dyDescent="0.2">
      <c r="A131" s="129" t="s">
        <v>54</v>
      </c>
      <c r="B131" s="129" t="s">
        <v>145</v>
      </c>
      <c r="C131" s="129" t="s">
        <v>360</v>
      </c>
      <c r="D131" s="644" t="s">
        <v>4</v>
      </c>
      <c r="E131" s="129">
        <v>1</v>
      </c>
      <c r="F131" s="100" t="str">
        <f t="shared" si="34"/>
        <v>CRITICAL-11</v>
      </c>
      <c r="G131" s="100">
        <f t="shared" si="50"/>
        <v>4</v>
      </c>
      <c r="H131" s="132">
        <f>VLOOKUP(C131,Table26[[(FIN) Käytäntö]:[(FIN) Vastaus]],2,FALSE)</f>
        <v>0</v>
      </c>
      <c r="I131" s="132">
        <f t="shared" si="35"/>
        <v>0</v>
      </c>
      <c r="W131" s="653" t="str">
        <f>AB131&amp;"-"&amp;COUNTIF($AB$2:$AB131,$AB131)</f>
        <v>0-1-0-20</v>
      </c>
      <c r="X131" s="653" t="s">
        <v>360</v>
      </c>
      <c r="Y131" s="655">
        <f t="shared" si="51"/>
        <v>0</v>
      </c>
      <c r="Z131" s="658">
        <v>1</v>
      </c>
      <c r="AA131" s="655">
        <f t="shared" si="52"/>
        <v>0</v>
      </c>
      <c r="AB131" s="657" t="str">
        <f t="shared" ref="AB131:AB195" si="53">Y131&amp;"-"&amp;Z131&amp;"-"&amp;AA131</f>
        <v>0-1-0</v>
      </c>
    </row>
    <row r="132" spans="1:28" ht="15" customHeight="1" x14ac:dyDescent="0.2">
      <c r="A132" s="129" t="s">
        <v>54</v>
      </c>
      <c r="B132" s="129" t="s">
        <v>145</v>
      </c>
      <c r="C132" s="129" t="s">
        <v>361</v>
      </c>
      <c r="D132" s="644" t="s">
        <v>6</v>
      </c>
      <c r="E132" s="129">
        <v>1</v>
      </c>
      <c r="F132" s="100" t="str">
        <f t="shared" si="34"/>
        <v>CRITICAL-11</v>
      </c>
      <c r="G132" s="100">
        <f t="shared" si="50"/>
        <v>4</v>
      </c>
      <c r="H132" s="132">
        <f>VLOOKUP(C132,Table26[[(FIN) Käytäntö]:[(FIN) Vastaus]],2,FALSE)</f>
        <v>0</v>
      </c>
      <c r="I132" s="132">
        <f t="shared" si="35"/>
        <v>0</v>
      </c>
      <c r="W132" s="653" t="str">
        <f>AB132&amp;"-"&amp;COUNTIF($AB$2:$AB132,$AB132)</f>
        <v>0-1-0-21</v>
      </c>
      <c r="X132" s="653" t="s">
        <v>361</v>
      </c>
      <c r="Y132" s="655">
        <f t="shared" si="51"/>
        <v>0</v>
      </c>
      <c r="Z132" s="658">
        <v>1</v>
      </c>
      <c r="AA132" s="655">
        <f t="shared" si="52"/>
        <v>0</v>
      </c>
      <c r="AB132" s="657" t="str">
        <f t="shared" si="53"/>
        <v>0-1-0</v>
      </c>
    </row>
    <row r="133" spans="1:28" ht="15" customHeight="1" x14ac:dyDescent="0.2">
      <c r="A133" s="129" t="s">
        <v>54</v>
      </c>
      <c r="B133" s="129" t="s">
        <v>145</v>
      </c>
      <c r="C133" s="129" t="s">
        <v>362</v>
      </c>
      <c r="D133" s="644" t="s">
        <v>7</v>
      </c>
      <c r="E133" s="129">
        <v>1</v>
      </c>
      <c r="F133" s="100" t="str">
        <f t="shared" si="34"/>
        <v>CRITICAL-11</v>
      </c>
      <c r="G133" s="100">
        <f t="shared" si="50"/>
        <v>4</v>
      </c>
      <c r="H133" s="132">
        <f>VLOOKUP(C133,Table26[[(FIN) Käytäntö]:[(FIN) Vastaus]],2,FALSE)</f>
        <v>0</v>
      </c>
      <c r="I133" s="132">
        <f t="shared" si="35"/>
        <v>0</v>
      </c>
      <c r="W133" s="653" t="str">
        <f>AB133&amp;"-"&amp;COUNTIF($AB$2:$AB133,$AB133)</f>
        <v>0-1-0-22</v>
      </c>
      <c r="X133" s="653" t="s">
        <v>362</v>
      </c>
      <c r="Y133" s="655">
        <f t="shared" si="51"/>
        <v>0</v>
      </c>
      <c r="Z133" s="658">
        <v>1</v>
      </c>
      <c r="AA133" s="655">
        <f t="shared" si="52"/>
        <v>0</v>
      </c>
      <c r="AB133" s="657" t="str">
        <f t="shared" si="53"/>
        <v>0-1-0</v>
      </c>
    </row>
    <row r="134" spans="1:28" ht="15" customHeight="1" x14ac:dyDescent="0.2">
      <c r="A134" s="129" t="s">
        <v>54</v>
      </c>
      <c r="B134" s="129" t="s">
        <v>145</v>
      </c>
      <c r="C134" s="129" t="s">
        <v>363</v>
      </c>
      <c r="D134" s="644" t="s">
        <v>8</v>
      </c>
      <c r="E134" s="129">
        <v>1</v>
      </c>
      <c r="F134" s="100" t="str">
        <f t="shared" si="34"/>
        <v>CRITICAL-11</v>
      </c>
      <c r="G134" s="100">
        <f t="shared" si="50"/>
        <v>4</v>
      </c>
      <c r="H134" s="132">
        <f>VLOOKUP(C134,Table26[[(FIN) Käytäntö]:[(FIN) Vastaus]],2,FALSE)</f>
        <v>0</v>
      </c>
      <c r="I134" s="132">
        <f t="shared" si="35"/>
        <v>0</v>
      </c>
      <c r="W134" s="653" t="str">
        <f>AB134&amp;"-"&amp;COUNTIF($AB$2:$AB134,$AB134)</f>
        <v>0-1-0-23</v>
      </c>
      <c r="X134" s="653" t="s">
        <v>363</v>
      </c>
      <c r="Y134" s="655">
        <f t="shared" si="51"/>
        <v>0</v>
      </c>
      <c r="Z134" s="658">
        <v>1</v>
      </c>
      <c r="AA134" s="655">
        <f t="shared" si="52"/>
        <v>0</v>
      </c>
      <c r="AB134" s="657" t="str">
        <f t="shared" si="53"/>
        <v>0-1-0</v>
      </c>
    </row>
    <row r="135" spans="1:28" ht="15" customHeight="1" x14ac:dyDescent="0.2">
      <c r="A135" s="129" t="s">
        <v>54</v>
      </c>
      <c r="B135" s="129" t="s">
        <v>145</v>
      </c>
      <c r="C135" s="129" t="s">
        <v>364</v>
      </c>
      <c r="D135" s="644" t="s">
        <v>9</v>
      </c>
      <c r="E135" s="129">
        <v>2</v>
      </c>
      <c r="F135" s="100" t="str">
        <f t="shared" si="34"/>
        <v>CRITICAL-12</v>
      </c>
      <c r="G135" s="100">
        <f t="shared" si="50"/>
        <v>3</v>
      </c>
      <c r="H135" s="132">
        <f>VLOOKUP(C135,Table26[[(FIN) Käytäntö]:[(FIN) Vastaus]],2,FALSE)</f>
        <v>0</v>
      </c>
      <c r="I135" s="132">
        <f t="shared" si="35"/>
        <v>0</v>
      </c>
      <c r="W135" s="653" t="str">
        <f>AB135&amp;"-"&amp;COUNTIF($AB$2:$AB135,$AB135)</f>
        <v>0-2-0-57</v>
      </c>
      <c r="X135" s="653" t="s">
        <v>364</v>
      </c>
      <c r="Y135" s="655">
        <f t="shared" si="51"/>
        <v>0</v>
      </c>
      <c r="Z135" s="658">
        <v>2</v>
      </c>
      <c r="AA135" s="655">
        <f t="shared" si="52"/>
        <v>0</v>
      </c>
      <c r="AB135" s="657" t="str">
        <f t="shared" si="53"/>
        <v>0-2-0</v>
      </c>
    </row>
    <row r="136" spans="1:28" ht="15" customHeight="1" x14ac:dyDescent="0.2">
      <c r="A136" s="129" t="s">
        <v>54</v>
      </c>
      <c r="B136" s="129" t="s">
        <v>145</v>
      </c>
      <c r="C136" s="129" t="s">
        <v>365</v>
      </c>
      <c r="D136" s="644" t="s">
        <v>10</v>
      </c>
      <c r="E136" s="129">
        <v>2</v>
      </c>
      <c r="F136" s="100" t="str">
        <f t="shared" si="34"/>
        <v>CRITICAL-12</v>
      </c>
      <c r="G136" s="100">
        <f t="shared" si="50"/>
        <v>3</v>
      </c>
      <c r="H136" s="132">
        <f>VLOOKUP(C136,Table26[[(FIN) Käytäntö]:[(FIN) Vastaus]],2,FALSE)</f>
        <v>0</v>
      </c>
      <c r="I136" s="132">
        <f t="shared" si="35"/>
        <v>0</v>
      </c>
      <c r="W136" s="653" t="str">
        <f>AB136&amp;"-"&amp;COUNTIF($AB$2:$AB136,$AB136)</f>
        <v>0-2-0-58</v>
      </c>
      <c r="X136" s="653" t="s">
        <v>365</v>
      </c>
      <c r="Y136" s="655">
        <f t="shared" si="51"/>
        <v>0</v>
      </c>
      <c r="Z136" s="658">
        <v>2</v>
      </c>
      <c r="AA136" s="655">
        <f t="shared" si="52"/>
        <v>0</v>
      </c>
      <c r="AB136" s="657" t="str">
        <f t="shared" si="53"/>
        <v>0-2-0</v>
      </c>
    </row>
    <row r="137" spans="1:28" ht="15" customHeight="1" x14ac:dyDescent="0.2">
      <c r="A137" s="129" t="s">
        <v>54</v>
      </c>
      <c r="B137" s="129" t="s">
        <v>145</v>
      </c>
      <c r="C137" s="129" t="s">
        <v>366</v>
      </c>
      <c r="D137" s="644" t="s">
        <v>11</v>
      </c>
      <c r="E137" s="129">
        <v>2</v>
      </c>
      <c r="F137" s="100" t="str">
        <f t="shared" si="34"/>
        <v>CRITICAL-12</v>
      </c>
      <c r="G137" s="100">
        <f t="shared" si="50"/>
        <v>3</v>
      </c>
      <c r="H137" s="132">
        <f>VLOOKUP(C137,Table26[[(FIN) Käytäntö]:[(FIN) Vastaus]],2,FALSE)</f>
        <v>0</v>
      </c>
      <c r="I137" s="132">
        <f t="shared" si="35"/>
        <v>0</v>
      </c>
      <c r="W137" s="653" t="str">
        <f>AB137&amp;"-"&amp;COUNTIF($AB$2:$AB137,$AB137)</f>
        <v>0-2-0-59</v>
      </c>
      <c r="X137" s="653" t="s">
        <v>366</v>
      </c>
      <c r="Y137" s="655">
        <f t="shared" si="51"/>
        <v>0</v>
      </c>
      <c r="Z137" s="658">
        <v>2</v>
      </c>
      <c r="AA137" s="655">
        <f t="shared" si="52"/>
        <v>0</v>
      </c>
      <c r="AB137" s="657" t="str">
        <f t="shared" si="53"/>
        <v>0-2-0</v>
      </c>
    </row>
    <row r="138" spans="1:28" ht="15" customHeight="1" x14ac:dyDescent="0.2">
      <c r="A138" s="129" t="s">
        <v>54</v>
      </c>
      <c r="B138" s="129" t="s">
        <v>145</v>
      </c>
      <c r="C138" s="129" t="s">
        <v>367</v>
      </c>
      <c r="D138" s="644" t="s">
        <v>12</v>
      </c>
      <c r="E138" s="129">
        <v>3</v>
      </c>
      <c r="F138" s="100" t="str">
        <f t="shared" si="34"/>
        <v>CRITICAL-13</v>
      </c>
      <c r="G138" s="100">
        <f t="shared" si="50"/>
        <v>1</v>
      </c>
      <c r="H138" s="132">
        <f>VLOOKUP(C138,Table26[[(FIN) Käytäntö]:[(FIN) Vastaus]],2,FALSE)</f>
        <v>0</v>
      </c>
      <c r="I138" s="132">
        <f t="shared" si="35"/>
        <v>0</v>
      </c>
      <c r="W138" s="653" t="str">
        <f>AB138&amp;"-"&amp;COUNTIF($AB$2:$AB138,$AB138)</f>
        <v>0-3-0-29</v>
      </c>
      <c r="X138" s="653" t="s">
        <v>367</v>
      </c>
      <c r="Y138" s="655">
        <f t="shared" si="51"/>
        <v>0</v>
      </c>
      <c r="Z138" s="658">
        <v>3</v>
      </c>
      <c r="AA138" s="655">
        <f t="shared" si="52"/>
        <v>0</v>
      </c>
      <c r="AB138" s="657" t="str">
        <f t="shared" si="53"/>
        <v>0-3-0</v>
      </c>
    </row>
    <row r="139" spans="1:28" ht="15" customHeight="1" x14ac:dyDescent="0.2">
      <c r="A139" s="129" t="s">
        <v>54</v>
      </c>
      <c r="B139" s="129" t="s">
        <v>147</v>
      </c>
      <c r="C139" s="129" t="s">
        <v>368</v>
      </c>
      <c r="D139" s="644" t="s">
        <v>15</v>
      </c>
      <c r="E139" s="129">
        <v>1</v>
      </c>
      <c r="F139" s="100" t="str">
        <f t="shared" ref="F139:F200" si="54">CONCATENATE($B139,$E139)</f>
        <v>CRITICAL-21</v>
      </c>
      <c r="G139" s="100">
        <f t="shared" si="50"/>
        <v>2</v>
      </c>
      <c r="H139" s="132">
        <f>VLOOKUP(C139,Table26[[(FIN) Käytäntö]:[(FIN) Vastaus]],2,FALSE)</f>
        <v>0</v>
      </c>
      <c r="I139" s="132">
        <f t="shared" ref="I139:I200" si="55">IFERROR(IF(H139&gt;2,1,0),0)</f>
        <v>0</v>
      </c>
      <c r="W139" s="653" t="str">
        <f>AB139&amp;"-"&amp;COUNTIF($AB$2:$AB139,$AB139)</f>
        <v>0-1-0-24</v>
      </c>
      <c r="X139" s="653" t="s">
        <v>368</v>
      </c>
      <c r="Y139" s="655">
        <f t="shared" si="51"/>
        <v>0</v>
      </c>
      <c r="Z139" s="658">
        <v>1</v>
      </c>
      <c r="AA139" s="655">
        <f t="shared" si="52"/>
        <v>0</v>
      </c>
      <c r="AB139" s="657" t="str">
        <f t="shared" si="53"/>
        <v>0-1-0</v>
      </c>
    </row>
    <row r="140" spans="1:28" ht="15" customHeight="1" x14ac:dyDescent="0.2">
      <c r="A140" s="129" t="s">
        <v>54</v>
      </c>
      <c r="B140" s="129" t="s">
        <v>147</v>
      </c>
      <c r="C140" s="129" t="s">
        <v>369</v>
      </c>
      <c r="D140" s="644" t="s">
        <v>16</v>
      </c>
      <c r="E140" s="129">
        <v>1</v>
      </c>
      <c r="F140" s="100" t="str">
        <f t="shared" si="54"/>
        <v>CRITICAL-21</v>
      </c>
      <c r="G140" s="100">
        <f t="shared" si="50"/>
        <v>2</v>
      </c>
      <c r="H140" s="132">
        <f>VLOOKUP(C140,Table26[[(FIN) Käytäntö]:[(FIN) Vastaus]],2,FALSE)</f>
        <v>0</v>
      </c>
      <c r="I140" s="132">
        <f t="shared" si="55"/>
        <v>0</v>
      </c>
      <c r="W140" s="653" t="str">
        <f>AB140&amp;"-"&amp;COUNTIF($AB$2:$AB140,$AB140)</f>
        <v>0-1-0-25</v>
      </c>
      <c r="X140" s="653" t="s">
        <v>369</v>
      </c>
      <c r="Y140" s="655">
        <f t="shared" si="51"/>
        <v>0</v>
      </c>
      <c r="Z140" s="658">
        <v>1</v>
      </c>
      <c r="AA140" s="655">
        <f t="shared" si="52"/>
        <v>0</v>
      </c>
      <c r="AB140" s="657" t="str">
        <f t="shared" si="53"/>
        <v>0-1-0</v>
      </c>
    </row>
    <row r="141" spans="1:28" ht="15" customHeight="1" x14ac:dyDescent="0.2">
      <c r="A141" s="129" t="s">
        <v>54</v>
      </c>
      <c r="B141" s="129" t="s">
        <v>147</v>
      </c>
      <c r="C141" s="129" t="s">
        <v>370</v>
      </c>
      <c r="D141" s="644" t="s">
        <v>17</v>
      </c>
      <c r="E141" s="129">
        <v>2</v>
      </c>
      <c r="F141" s="100" t="str">
        <f t="shared" si="54"/>
        <v>CRITICAL-22</v>
      </c>
      <c r="G141" s="100">
        <f t="shared" si="50"/>
        <v>7</v>
      </c>
      <c r="H141" s="132">
        <f>VLOOKUP(C141,Table26[[(FIN) Käytäntö]:[(FIN) Vastaus]],2,FALSE)</f>
        <v>0</v>
      </c>
      <c r="I141" s="132">
        <f t="shared" si="55"/>
        <v>0</v>
      </c>
      <c r="W141" s="653" t="str">
        <f>AB141&amp;"-"&amp;COUNTIF($AB$2:$AB141,$AB141)</f>
        <v>0-2-0-60</v>
      </c>
      <c r="X141" s="653" t="s">
        <v>370</v>
      </c>
      <c r="Y141" s="655">
        <f t="shared" si="51"/>
        <v>0</v>
      </c>
      <c r="Z141" s="658">
        <v>2</v>
      </c>
      <c r="AA141" s="655">
        <f t="shared" si="52"/>
        <v>0</v>
      </c>
      <c r="AB141" s="657" t="str">
        <f t="shared" si="53"/>
        <v>0-2-0</v>
      </c>
    </row>
    <row r="142" spans="1:28" ht="15" customHeight="1" x14ac:dyDescent="0.2">
      <c r="A142" s="129" t="s">
        <v>54</v>
      </c>
      <c r="B142" s="129" t="s">
        <v>147</v>
      </c>
      <c r="C142" s="129" t="s">
        <v>371</v>
      </c>
      <c r="D142" s="644" t="s">
        <v>18</v>
      </c>
      <c r="E142" s="129">
        <v>2</v>
      </c>
      <c r="F142" s="100" t="str">
        <f t="shared" si="54"/>
        <v>CRITICAL-22</v>
      </c>
      <c r="G142" s="100">
        <f t="shared" si="50"/>
        <v>7</v>
      </c>
      <c r="H142" s="132">
        <f>VLOOKUP(C142,Table26[[(FIN) Käytäntö]:[(FIN) Vastaus]],2,FALSE)</f>
        <v>0</v>
      </c>
      <c r="I142" s="132">
        <f t="shared" si="55"/>
        <v>0</v>
      </c>
      <c r="W142" s="653" t="str">
        <f>AB142&amp;"-"&amp;COUNTIF($AB$2:$AB142,$AB142)</f>
        <v>0-2-0-61</v>
      </c>
      <c r="X142" s="653" t="s">
        <v>371</v>
      </c>
      <c r="Y142" s="655">
        <f t="shared" si="51"/>
        <v>0</v>
      </c>
      <c r="Z142" s="658">
        <v>2</v>
      </c>
      <c r="AA142" s="655">
        <f t="shared" si="52"/>
        <v>0</v>
      </c>
      <c r="AB142" s="657" t="str">
        <f t="shared" si="53"/>
        <v>0-2-0</v>
      </c>
    </row>
    <row r="143" spans="1:28" ht="15" customHeight="1" x14ac:dyDescent="0.2">
      <c r="A143" s="129" t="s">
        <v>54</v>
      </c>
      <c r="B143" s="129" t="s">
        <v>147</v>
      </c>
      <c r="C143" s="129" t="s">
        <v>372</v>
      </c>
      <c r="D143" s="644" t="s">
        <v>19</v>
      </c>
      <c r="E143" s="129">
        <v>2</v>
      </c>
      <c r="F143" s="100" t="str">
        <f t="shared" si="54"/>
        <v>CRITICAL-22</v>
      </c>
      <c r="G143" s="100">
        <f t="shared" si="50"/>
        <v>7</v>
      </c>
      <c r="H143" s="132">
        <f>VLOOKUP(C143,Table26[[(FIN) Käytäntö]:[(FIN) Vastaus]],2,FALSE)</f>
        <v>0</v>
      </c>
      <c r="I143" s="132">
        <f t="shared" si="55"/>
        <v>0</v>
      </c>
      <c r="W143" s="653" t="str">
        <f>AB143&amp;"-"&amp;COUNTIF($AB$2:$AB143,$AB143)</f>
        <v>0-2-0-62</v>
      </c>
      <c r="X143" s="653" t="s">
        <v>372</v>
      </c>
      <c r="Y143" s="655">
        <f t="shared" si="51"/>
        <v>0</v>
      </c>
      <c r="Z143" s="658">
        <v>2</v>
      </c>
      <c r="AA143" s="655">
        <f t="shared" si="52"/>
        <v>0</v>
      </c>
      <c r="AB143" s="657" t="str">
        <f t="shared" si="53"/>
        <v>0-2-0</v>
      </c>
    </row>
    <row r="144" spans="1:28" ht="15" customHeight="1" x14ac:dyDescent="0.2">
      <c r="A144" s="129" t="s">
        <v>54</v>
      </c>
      <c r="B144" s="129" t="s">
        <v>147</v>
      </c>
      <c r="C144" s="129" t="s">
        <v>373</v>
      </c>
      <c r="D144" s="644" t="s">
        <v>101</v>
      </c>
      <c r="E144" s="129">
        <v>2</v>
      </c>
      <c r="F144" s="100" t="str">
        <f t="shared" si="54"/>
        <v>CRITICAL-22</v>
      </c>
      <c r="G144" s="100">
        <f t="shared" si="50"/>
        <v>7</v>
      </c>
      <c r="H144" s="132">
        <f>VLOOKUP(C144,Table26[[(FIN) Käytäntö]:[(FIN) Vastaus]],2,FALSE)</f>
        <v>0</v>
      </c>
      <c r="I144" s="132">
        <f t="shared" si="55"/>
        <v>0</v>
      </c>
      <c r="W144" s="653" t="str">
        <f>AB144&amp;"-"&amp;COUNTIF($AB$2:$AB144,$AB144)</f>
        <v>0-2-0-63</v>
      </c>
      <c r="X144" s="653" t="s">
        <v>373</v>
      </c>
      <c r="Y144" s="655">
        <f t="shared" si="51"/>
        <v>0</v>
      </c>
      <c r="Z144" s="658">
        <v>2</v>
      </c>
      <c r="AA144" s="655">
        <f t="shared" si="52"/>
        <v>0</v>
      </c>
      <c r="AB144" s="657" t="str">
        <f t="shared" si="53"/>
        <v>0-2-0</v>
      </c>
    </row>
    <row r="145" spans="1:28" ht="15" customHeight="1" x14ac:dyDescent="0.2">
      <c r="A145" s="129" t="s">
        <v>54</v>
      </c>
      <c r="B145" s="129" t="s">
        <v>147</v>
      </c>
      <c r="C145" s="129" t="s">
        <v>374</v>
      </c>
      <c r="D145" s="644" t="s">
        <v>163</v>
      </c>
      <c r="E145" s="129">
        <v>2</v>
      </c>
      <c r="F145" s="100" t="str">
        <f t="shared" si="54"/>
        <v>CRITICAL-22</v>
      </c>
      <c r="G145" s="100">
        <f t="shared" si="50"/>
        <v>7</v>
      </c>
      <c r="H145" s="132">
        <f>VLOOKUP(C145,Table26[[(FIN) Käytäntö]:[(FIN) Vastaus]],2,FALSE)</f>
        <v>0</v>
      </c>
      <c r="I145" s="132">
        <f t="shared" si="55"/>
        <v>0</v>
      </c>
      <c r="W145" s="653" t="str">
        <f>AB145&amp;"-"&amp;COUNTIF($AB$2:$AB145,$AB145)</f>
        <v>0-2-0-64</v>
      </c>
      <c r="X145" s="653" t="s">
        <v>374</v>
      </c>
      <c r="Y145" s="655">
        <f t="shared" si="51"/>
        <v>0</v>
      </c>
      <c r="Z145" s="658">
        <v>2</v>
      </c>
      <c r="AA145" s="655">
        <f t="shared" si="52"/>
        <v>0</v>
      </c>
      <c r="AB145" s="657" t="str">
        <f t="shared" si="53"/>
        <v>0-2-0</v>
      </c>
    </row>
    <row r="146" spans="1:28" ht="15" customHeight="1" x14ac:dyDescent="0.2">
      <c r="A146" s="129" t="s">
        <v>54</v>
      </c>
      <c r="B146" s="129" t="s">
        <v>147</v>
      </c>
      <c r="C146" s="129" t="s">
        <v>375</v>
      </c>
      <c r="D146" s="644" t="s">
        <v>165</v>
      </c>
      <c r="E146" s="129">
        <v>2</v>
      </c>
      <c r="F146" s="100" t="str">
        <f t="shared" si="54"/>
        <v>CRITICAL-22</v>
      </c>
      <c r="G146" s="100">
        <f t="shared" si="50"/>
        <v>7</v>
      </c>
      <c r="H146" s="132">
        <f>VLOOKUP(C146,Table26[[(FIN) Käytäntö]:[(FIN) Vastaus]],2,FALSE)</f>
        <v>0</v>
      </c>
      <c r="I146" s="132">
        <f t="shared" si="55"/>
        <v>0</v>
      </c>
      <c r="W146" s="653" t="str">
        <f>AB146&amp;"-"&amp;COUNTIF($AB$2:$AB146,$AB146)</f>
        <v>0-2-0-65</v>
      </c>
      <c r="X146" s="653" t="s">
        <v>375</v>
      </c>
      <c r="Y146" s="655">
        <f t="shared" si="51"/>
        <v>0</v>
      </c>
      <c r="Z146" s="658">
        <v>2</v>
      </c>
      <c r="AA146" s="655">
        <f t="shared" si="52"/>
        <v>0</v>
      </c>
      <c r="AB146" s="657" t="str">
        <f t="shared" si="53"/>
        <v>0-2-0</v>
      </c>
    </row>
    <row r="147" spans="1:28" ht="15" customHeight="1" x14ac:dyDescent="0.2">
      <c r="A147" s="129" t="s">
        <v>54</v>
      </c>
      <c r="B147" s="129" t="s">
        <v>147</v>
      </c>
      <c r="C147" s="129" t="s">
        <v>376</v>
      </c>
      <c r="D147" s="644" t="s">
        <v>196</v>
      </c>
      <c r="E147" s="129">
        <v>2</v>
      </c>
      <c r="F147" s="100" t="str">
        <f t="shared" si="54"/>
        <v>CRITICAL-22</v>
      </c>
      <c r="G147" s="100">
        <f t="shared" si="50"/>
        <v>7</v>
      </c>
      <c r="H147" s="132">
        <f>VLOOKUP(C147,Table26[[(FIN) Käytäntö]:[(FIN) Vastaus]],2,FALSE)</f>
        <v>0</v>
      </c>
      <c r="I147" s="132">
        <f t="shared" si="55"/>
        <v>0</v>
      </c>
      <c r="W147" s="653" t="str">
        <f>AB147&amp;"-"&amp;COUNTIF($AB$2:$AB147,$AB147)</f>
        <v>0-2-0-66</v>
      </c>
      <c r="X147" s="653" t="s">
        <v>376</v>
      </c>
      <c r="Y147" s="655">
        <f t="shared" si="51"/>
        <v>0</v>
      </c>
      <c r="Z147" s="658">
        <v>2</v>
      </c>
      <c r="AA147" s="655">
        <f t="shared" si="52"/>
        <v>0</v>
      </c>
      <c r="AB147" s="657" t="str">
        <f t="shared" si="53"/>
        <v>0-2-0</v>
      </c>
    </row>
    <row r="148" spans="1:28" ht="15" customHeight="1" x14ac:dyDescent="0.2">
      <c r="A148" s="129" t="s">
        <v>54</v>
      </c>
      <c r="B148" s="129" t="s">
        <v>147</v>
      </c>
      <c r="C148" s="129" t="s">
        <v>377</v>
      </c>
      <c r="D148" s="644" t="s">
        <v>198</v>
      </c>
      <c r="E148" s="129">
        <v>3</v>
      </c>
      <c r="F148" s="100" t="str">
        <f t="shared" si="54"/>
        <v>CRITICAL-23</v>
      </c>
      <c r="G148" s="100">
        <f t="shared" si="50"/>
        <v>2</v>
      </c>
      <c r="H148" s="132">
        <f>VLOOKUP(C148,Table26[[(FIN) Käytäntö]:[(FIN) Vastaus]],2,FALSE)</f>
        <v>0</v>
      </c>
      <c r="I148" s="132">
        <f t="shared" si="55"/>
        <v>0</v>
      </c>
      <c r="W148" s="653" t="str">
        <f>AB148&amp;"-"&amp;COUNTIF($AB$2:$AB148,$AB148)</f>
        <v>0-3-0-30</v>
      </c>
      <c r="X148" s="653" t="s">
        <v>377</v>
      </c>
      <c r="Y148" s="655">
        <f t="shared" si="51"/>
        <v>0</v>
      </c>
      <c r="Z148" s="658">
        <v>3</v>
      </c>
      <c r="AA148" s="655">
        <f t="shared" si="52"/>
        <v>0</v>
      </c>
      <c r="AB148" s="657" t="str">
        <f t="shared" si="53"/>
        <v>0-3-0</v>
      </c>
    </row>
    <row r="149" spans="1:28" ht="15" customHeight="1" x14ac:dyDescent="0.2">
      <c r="A149" s="129" t="s">
        <v>54</v>
      </c>
      <c r="B149" s="129" t="s">
        <v>147</v>
      </c>
      <c r="C149" s="129" t="s">
        <v>378</v>
      </c>
      <c r="D149" s="644" t="s">
        <v>200</v>
      </c>
      <c r="E149" s="129">
        <v>3</v>
      </c>
      <c r="F149" s="100" t="str">
        <f t="shared" si="54"/>
        <v>CRITICAL-23</v>
      </c>
      <c r="G149" s="100">
        <f t="shared" si="50"/>
        <v>2</v>
      </c>
      <c r="H149" s="132">
        <f>VLOOKUP(C149,Table26[[(FIN) Käytäntö]:[(FIN) Vastaus]],2,FALSE)</f>
        <v>0</v>
      </c>
      <c r="I149" s="132">
        <f t="shared" si="55"/>
        <v>0</v>
      </c>
      <c r="W149" s="653" t="str">
        <f>AB149&amp;"-"&amp;COUNTIF($AB$2:$AB149,$AB149)</f>
        <v>0-3-0-31</v>
      </c>
      <c r="X149" s="653" t="s">
        <v>378</v>
      </c>
      <c r="Y149" s="655">
        <f t="shared" si="51"/>
        <v>0</v>
      </c>
      <c r="Z149" s="658">
        <v>3</v>
      </c>
      <c r="AA149" s="655">
        <f t="shared" si="52"/>
        <v>0</v>
      </c>
      <c r="AB149" s="657" t="str">
        <f t="shared" si="53"/>
        <v>0-3-0</v>
      </c>
    </row>
    <row r="150" spans="1:28" ht="15" customHeight="1" x14ac:dyDescent="0.2">
      <c r="A150" s="129" t="s">
        <v>54</v>
      </c>
      <c r="B150" s="129" t="s">
        <v>149</v>
      </c>
      <c r="C150" s="129" t="s">
        <v>379</v>
      </c>
      <c r="D150" s="644" t="s">
        <v>20</v>
      </c>
      <c r="E150" s="129">
        <v>1</v>
      </c>
      <c r="F150" s="100" t="str">
        <f t="shared" si="54"/>
        <v>CRITICAL-31</v>
      </c>
      <c r="G150" s="100">
        <f t="shared" si="50"/>
        <v>4</v>
      </c>
      <c r="H150" s="132">
        <f>VLOOKUP(C150,Table26[[(FIN) Käytäntö]:[(FIN) Vastaus]],2,FALSE)</f>
        <v>0</v>
      </c>
      <c r="I150" s="132">
        <f t="shared" si="55"/>
        <v>0</v>
      </c>
      <c r="W150" s="653" t="str">
        <f>AB150&amp;"-"&amp;COUNTIF($AB$2:$AB150,$AB150)</f>
        <v>0-1-0-26</v>
      </c>
      <c r="X150" s="653" t="s">
        <v>379</v>
      </c>
      <c r="Y150" s="655">
        <f t="shared" si="51"/>
        <v>0</v>
      </c>
      <c r="Z150" s="658">
        <v>1</v>
      </c>
      <c r="AA150" s="655">
        <f t="shared" si="52"/>
        <v>0</v>
      </c>
      <c r="AB150" s="657" t="str">
        <f t="shared" si="53"/>
        <v>0-1-0</v>
      </c>
    </row>
    <row r="151" spans="1:28" ht="15" customHeight="1" x14ac:dyDescent="0.2">
      <c r="A151" s="129" t="s">
        <v>54</v>
      </c>
      <c r="B151" s="129" t="s">
        <v>149</v>
      </c>
      <c r="C151" s="129" t="s">
        <v>380</v>
      </c>
      <c r="D151" s="644" t="s">
        <v>21</v>
      </c>
      <c r="E151" s="129">
        <v>1</v>
      </c>
      <c r="F151" s="100" t="str">
        <f t="shared" si="54"/>
        <v>CRITICAL-31</v>
      </c>
      <c r="G151" s="100">
        <f t="shared" si="50"/>
        <v>4</v>
      </c>
      <c r="H151" s="132">
        <f>VLOOKUP(C151,Table26[[(FIN) Käytäntö]:[(FIN) Vastaus]],2,FALSE)</f>
        <v>0</v>
      </c>
      <c r="I151" s="132">
        <f t="shared" si="55"/>
        <v>0</v>
      </c>
      <c r="W151" s="653" t="str">
        <f>AB151&amp;"-"&amp;COUNTIF($AB$2:$AB151,$AB151)</f>
        <v>0-1-0-27</v>
      </c>
      <c r="X151" s="653" t="s">
        <v>380</v>
      </c>
      <c r="Y151" s="655">
        <f t="shared" si="51"/>
        <v>0</v>
      </c>
      <c r="Z151" s="658">
        <v>1</v>
      </c>
      <c r="AA151" s="655">
        <f t="shared" si="52"/>
        <v>0</v>
      </c>
      <c r="AB151" s="657" t="str">
        <f t="shared" si="53"/>
        <v>0-1-0</v>
      </c>
    </row>
    <row r="152" spans="1:28" ht="15" customHeight="1" x14ac:dyDescent="0.2">
      <c r="A152" s="129" t="s">
        <v>54</v>
      </c>
      <c r="B152" s="129" t="s">
        <v>149</v>
      </c>
      <c r="C152" s="129" t="s">
        <v>381</v>
      </c>
      <c r="D152" s="644" t="s">
        <v>22</v>
      </c>
      <c r="E152" s="129">
        <v>1</v>
      </c>
      <c r="F152" s="100" t="str">
        <f t="shared" si="54"/>
        <v>CRITICAL-31</v>
      </c>
      <c r="G152" s="100">
        <f t="shared" si="50"/>
        <v>4</v>
      </c>
      <c r="H152" s="132">
        <f>VLOOKUP(C152,Table26[[(FIN) Käytäntö]:[(FIN) Vastaus]],2,FALSE)</f>
        <v>0</v>
      </c>
      <c r="I152" s="132">
        <f t="shared" si="55"/>
        <v>0</v>
      </c>
      <c r="W152" s="653" t="str">
        <f>AB152&amp;"-"&amp;COUNTIF($AB$2:$AB152,$AB152)</f>
        <v>0-1-0-28</v>
      </c>
      <c r="X152" s="653" t="s">
        <v>381</v>
      </c>
      <c r="Y152" s="655">
        <f t="shared" si="51"/>
        <v>0</v>
      </c>
      <c r="Z152" s="658">
        <v>1</v>
      </c>
      <c r="AA152" s="655">
        <f t="shared" si="52"/>
        <v>0</v>
      </c>
      <c r="AB152" s="657" t="str">
        <f t="shared" si="53"/>
        <v>0-1-0</v>
      </c>
    </row>
    <row r="153" spans="1:28" ht="15" customHeight="1" x14ac:dyDescent="0.2">
      <c r="A153" s="129" t="s">
        <v>54</v>
      </c>
      <c r="B153" s="129" t="s">
        <v>149</v>
      </c>
      <c r="C153" s="129" t="s">
        <v>382</v>
      </c>
      <c r="D153" s="644" t="s">
        <v>23</v>
      </c>
      <c r="E153" s="129">
        <v>1</v>
      </c>
      <c r="F153" s="100" t="str">
        <f t="shared" si="54"/>
        <v>CRITICAL-31</v>
      </c>
      <c r="G153" s="100">
        <f t="shared" si="50"/>
        <v>4</v>
      </c>
      <c r="H153" s="132">
        <f>VLOOKUP(C153,Table26[[(FIN) Käytäntö]:[(FIN) Vastaus]],2,FALSE)</f>
        <v>0</v>
      </c>
      <c r="I153" s="132">
        <f t="shared" si="55"/>
        <v>0</v>
      </c>
      <c r="W153" s="653" t="str">
        <f>AB153&amp;"-"&amp;COUNTIF($AB$2:$AB153,$AB153)</f>
        <v>0-1-0-29</v>
      </c>
      <c r="X153" s="653" t="s">
        <v>382</v>
      </c>
      <c r="Y153" s="655">
        <f t="shared" si="51"/>
        <v>0</v>
      </c>
      <c r="Z153" s="658">
        <v>1</v>
      </c>
      <c r="AA153" s="655">
        <f t="shared" si="52"/>
        <v>0</v>
      </c>
      <c r="AB153" s="657" t="str">
        <f t="shared" si="53"/>
        <v>0-1-0</v>
      </c>
    </row>
    <row r="154" spans="1:28" ht="15" customHeight="1" x14ac:dyDescent="0.2">
      <c r="A154" s="129" t="s">
        <v>54</v>
      </c>
      <c r="B154" s="129" t="s">
        <v>149</v>
      </c>
      <c r="C154" s="129" t="s">
        <v>383</v>
      </c>
      <c r="D154" s="644" t="s">
        <v>24</v>
      </c>
      <c r="E154" s="129">
        <v>2</v>
      </c>
      <c r="F154" s="100" t="str">
        <f t="shared" si="54"/>
        <v>CRITICAL-32</v>
      </c>
      <c r="G154" s="100">
        <f t="shared" si="50"/>
        <v>2</v>
      </c>
      <c r="H154" s="132">
        <f>VLOOKUP(C154,Table26[[(FIN) Käytäntö]:[(FIN) Vastaus]],2,FALSE)</f>
        <v>0</v>
      </c>
      <c r="I154" s="132">
        <f t="shared" si="55"/>
        <v>0</v>
      </c>
      <c r="W154" s="653" t="str">
        <f>AB154&amp;"-"&amp;COUNTIF($AB$2:$AB154,$AB154)</f>
        <v>0-2-0-67</v>
      </c>
      <c r="X154" s="653" t="s">
        <v>383</v>
      </c>
      <c r="Y154" s="655">
        <f t="shared" si="51"/>
        <v>0</v>
      </c>
      <c r="Z154" s="658">
        <v>2</v>
      </c>
      <c r="AA154" s="655">
        <f t="shared" si="52"/>
        <v>0</v>
      </c>
      <c r="AB154" s="657" t="str">
        <f t="shared" si="53"/>
        <v>0-2-0</v>
      </c>
    </row>
    <row r="155" spans="1:28" ht="15" customHeight="1" x14ac:dyDescent="0.2">
      <c r="A155" s="129" t="s">
        <v>54</v>
      </c>
      <c r="B155" s="129" t="s">
        <v>149</v>
      </c>
      <c r="C155" s="129" t="s">
        <v>384</v>
      </c>
      <c r="D155" s="644" t="s">
        <v>25</v>
      </c>
      <c r="E155" s="129">
        <v>2</v>
      </c>
      <c r="F155" s="100" t="str">
        <f t="shared" si="54"/>
        <v>CRITICAL-32</v>
      </c>
      <c r="G155" s="100">
        <f t="shared" si="50"/>
        <v>2</v>
      </c>
      <c r="H155" s="132">
        <f>VLOOKUP(C155,Table26[[(FIN) Käytäntö]:[(FIN) Vastaus]],2,FALSE)</f>
        <v>0</v>
      </c>
      <c r="I155" s="132">
        <f t="shared" si="55"/>
        <v>0</v>
      </c>
      <c r="W155" s="653" t="str">
        <f>AB155&amp;"-"&amp;COUNTIF($AB$2:$AB155,$AB155)</f>
        <v>0-2-0-68</v>
      </c>
      <c r="X155" s="653" t="s">
        <v>384</v>
      </c>
      <c r="Y155" s="655">
        <f t="shared" si="51"/>
        <v>0</v>
      </c>
      <c r="Z155" s="658">
        <v>2</v>
      </c>
      <c r="AA155" s="655">
        <f t="shared" si="52"/>
        <v>0</v>
      </c>
      <c r="AB155" s="657" t="str">
        <f t="shared" si="53"/>
        <v>0-2-0</v>
      </c>
    </row>
    <row r="156" spans="1:28" ht="15" customHeight="1" x14ac:dyDescent="0.2">
      <c r="A156" s="129" t="s">
        <v>54</v>
      </c>
      <c r="B156" s="129" t="s">
        <v>149</v>
      </c>
      <c r="C156" s="129" t="s">
        <v>385</v>
      </c>
      <c r="D156" s="644" t="s">
        <v>26</v>
      </c>
      <c r="E156" s="129">
        <v>3</v>
      </c>
      <c r="F156" s="100" t="str">
        <f t="shared" si="54"/>
        <v>CRITICAL-33</v>
      </c>
      <c r="G156" s="100">
        <f t="shared" si="50"/>
        <v>2</v>
      </c>
      <c r="H156" s="132">
        <f>VLOOKUP(C156,Table26[[(FIN) Käytäntö]:[(FIN) Vastaus]],2,FALSE)</f>
        <v>0</v>
      </c>
      <c r="I156" s="132">
        <f t="shared" si="55"/>
        <v>0</v>
      </c>
      <c r="W156" s="653" t="str">
        <f>AB156&amp;"-"&amp;COUNTIF($AB$2:$AB156,$AB156)</f>
        <v>0-3-0-32</v>
      </c>
      <c r="X156" s="653" t="s">
        <v>385</v>
      </c>
      <c r="Y156" s="655">
        <f t="shared" si="51"/>
        <v>0</v>
      </c>
      <c r="Z156" s="658">
        <v>3</v>
      </c>
      <c r="AA156" s="655">
        <f t="shared" si="52"/>
        <v>0</v>
      </c>
      <c r="AB156" s="657" t="str">
        <f t="shared" si="53"/>
        <v>0-3-0</v>
      </c>
    </row>
    <row r="157" spans="1:28" ht="15" customHeight="1" x14ac:dyDescent="0.2">
      <c r="A157" s="129" t="s">
        <v>54</v>
      </c>
      <c r="B157" s="129" t="s">
        <v>149</v>
      </c>
      <c r="C157" s="129" t="s">
        <v>386</v>
      </c>
      <c r="D157" s="644" t="s">
        <v>230</v>
      </c>
      <c r="E157" s="129">
        <v>3</v>
      </c>
      <c r="F157" s="100" t="str">
        <f t="shared" si="54"/>
        <v>CRITICAL-33</v>
      </c>
      <c r="G157" s="100">
        <f t="shared" si="50"/>
        <v>2</v>
      </c>
      <c r="H157" s="132">
        <f>VLOOKUP(C157,Table26[[(FIN) Käytäntö]:[(FIN) Vastaus]],2,FALSE)</f>
        <v>0</v>
      </c>
      <c r="I157" s="132">
        <f t="shared" si="55"/>
        <v>0</v>
      </c>
      <c r="W157" s="653" t="str">
        <f>AB157&amp;"-"&amp;COUNTIF($AB$2:$AB157,$AB157)</f>
        <v>0-3-0-33</v>
      </c>
      <c r="X157" s="653" t="s">
        <v>386</v>
      </c>
      <c r="Y157" s="655">
        <f t="shared" si="51"/>
        <v>0</v>
      </c>
      <c r="Z157" s="658">
        <v>3</v>
      </c>
      <c r="AA157" s="655">
        <f t="shared" si="52"/>
        <v>0</v>
      </c>
      <c r="AB157" s="657" t="str">
        <f t="shared" si="53"/>
        <v>0-3-0</v>
      </c>
    </row>
    <row r="158" spans="1:28" ht="15" customHeight="1" x14ac:dyDescent="0.2">
      <c r="A158" s="314" t="s">
        <v>77</v>
      </c>
      <c r="B158" s="314" t="s">
        <v>130</v>
      </c>
      <c r="C158" s="314" t="s">
        <v>334</v>
      </c>
      <c r="D158" s="643" t="s">
        <v>4</v>
      </c>
      <c r="E158" s="314">
        <v>1</v>
      </c>
      <c r="F158" s="100" t="str">
        <f t="shared" si="54"/>
        <v>PROGRAM-11</v>
      </c>
      <c r="G158" s="100">
        <f t="shared" si="50"/>
        <v>1</v>
      </c>
      <c r="H158" s="132">
        <f>VLOOKUP(C158,Table26[[(FIN) Käytäntö]:[(FIN) Vastaus]],2,FALSE)</f>
        <v>0</v>
      </c>
      <c r="I158" s="132">
        <f t="shared" si="55"/>
        <v>0</v>
      </c>
      <c r="W158" s="653" t="str">
        <f>AB158&amp;"-"&amp;COUNTIF($AB$2:$AB158,$AB158)</f>
        <v>0-1-0-30</v>
      </c>
      <c r="X158" s="653" t="s">
        <v>334</v>
      </c>
      <c r="Y158" s="655">
        <f t="shared" si="51"/>
        <v>0</v>
      </c>
      <c r="Z158" s="658">
        <v>1</v>
      </c>
      <c r="AA158" s="655">
        <f t="shared" si="52"/>
        <v>0</v>
      </c>
      <c r="AB158" s="657" t="str">
        <f t="shared" si="53"/>
        <v>0-1-0</v>
      </c>
    </row>
    <row r="159" spans="1:28" ht="15" customHeight="1" x14ac:dyDescent="0.2">
      <c r="A159" s="314" t="s">
        <v>77</v>
      </c>
      <c r="B159" s="314" t="s">
        <v>130</v>
      </c>
      <c r="C159" s="314" t="s">
        <v>335</v>
      </c>
      <c r="D159" s="643" t="s">
        <v>6</v>
      </c>
      <c r="E159" s="314">
        <v>2</v>
      </c>
      <c r="F159" s="100" t="str">
        <f t="shared" si="54"/>
        <v>PROGRAM-12</v>
      </c>
      <c r="G159" s="100">
        <f t="shared" si="50"/>
        <v>6</v>
      </c>
      <c r="H159" s="132">
        <f>VLOOKUP(C159,Table26[[(FIN) Käytäntö]:[(FIN) Vastaus]],2,FALSE)</f>
        <v>0</v>
      </c>
      <c r="I159" s="132">
        <f t="shared" si="55"/>
        <v>0</v>
      </c>
      <c r="W159" s="653" t="str">
        <f>AB159&amp;"-"&amp;COUNTIF($AB$2:$AB159,$AB159)</f>
        <v>0-2-0-69</v>
      </c>
      <c r="X159" s="653" t="s">
        <v>335</v>
      </c>
      <c r="Y159" s="655">
        <f t="shared" si="51"/>
        <v>0</v>
      </c>
      <c r="Z159" s="658">
        <v>2</v>
      </c>
      <c r="AA159" s="655">
        <f t="shared" si="52"/>
        <v>0</v>
      </c>
      <c r="AB159" s="657" t="str">
        <f t="shared" si="53"/>
        <v>0-2-0</v>
      </c>
    </row>
    <row r="160" spans="1:28" ht="15" customHeight="1" x14ac:dyDescent="0.2">
      <c r="A160" s="314" t="s">
        <v>77</v>
      </c>
      <c r="B160" s="314" t="s">
        <v>130</v>
      </c>
      <c r="C160" s="314" t="s">
        <v>336</v>
      </c>
      <c r="D160" s="643" t="s">
        <v>7</v>
      </c>
      <c r="E160" s="314">
        <v>2</v>
      </c>
      <c r="F160" s="100" t="str">
        <f t="shared" si="54"/>
        <v>PROGRAM-12</v>
      </c>
      <c r="G160" s="100">
        <f t="shared" si="50"/>
        <v>6</v>
      </c>
      <c r="H160" s="132">
        <f>VLOOKUP(C160,Table26[[(FIN) Käytäntö]:[(FIN) Vastaus]],2,FALSE)</f>
        <v>0</v>
      </c>
      <c r="I160" s="132">
        <f t="shared" si="55"/>
        <v>0</v>
      </c>
      <c r="W160" s="653" t="str">
        <f>AB160&amp;"-"&amp;COUNTIF($AB$2:$AB160,$AB160)</f>
        <v>0-2-0-70</v>
      </c>
      <c r="X160" s="653" t="s">
        <v>336</v>
      </c>
      <c r="Y160" s="655">
        <f t="shared" si="51"/>
        <v>0</v>
      </c>
      <c r="Z160" s="658">
        <v>2</v>
      </c>
      <c r="AA160" s="655">
        <f t="shared" si="52"/>
        <v>0</v>
      </c>
      <c r="AB160" s="657" t="str">
        <f t="shared" si="53"/>
        <v>0-2-0</v>
      </c>
    </row>
    <row r="161" spans="1:28" ht="15" customHeight="1" x14ac:dyDescent="0.2">
      <c r="A161" s="314" t="s">
        <v>77</v>
      </c>
      <c r="B161" s="314" t="s">
        <v>130</v>
      </c>
      <c r="C161" s="314" t="s">
        <v>337</v>
      </c>
      <c r="D161" s="643" t="s">
        <v>8</v>
      </c>
      <c r="E161" s="314">
        <v>2</v>
      </c>
      <c r="F161" s="100" t="str">
        <f t="shared" si="54"/>
        <v>PROGRAM-12</v>
      </c>
      <c r="G161" s="100">
        <f t="shared" si="50"/>
        <v>6</v>
      </c>
      <c r="H161" s="132">
        <f>VLOOKUP(C161,Table26[[(FIN) Käytäntö]:[(FIN) Vastaus]],2,FALSE)</f>
        <v>0</v>
      </c>
      <c r="I161" s="132">
        <f t="shared" si="55"/>
        <v>0</v>
      </c>
      <c r="W161" s="653" t="str">
        <f>AB161&amp;"-"&amp;COUNTIF($AB$2:$AB161,$AB161)</f>
        <v>0-2-0-71</v>
      </c>
      <c r="X161" s="653" t="s">
        <v>337</v>
      </c>
      <c r="Y161" s="655">
        <f t="shared" si="51"/>
        <v>0</v>
      </c>
      <c r="Z161" s="658">
        <v>2</v>
      </c>
      <c r="AA161" s="655">
        <f t="shared" si="52"/>
        <v>0</v>
      </c>
      <c r="AB161" s="657" t="str">
        <f t="shared" si="53"/>
        <v>0-2-0</v>
      </c>
    </row>
    <row r="162" spans="1:28" ht="15" customHeight="1" x14ac:dyDescent="0.2">
      <c r="A162" s="314" t="s">
        <v>77</v>
      </c>
      <c r="B162" s="314" t="s">
        <v>130</v>
      </c>
      <c r="C162" s="314" t="s">
        <v>338</v>
      </c>
      <c r="D162" s="643" t="s">
        <v>9</v>
      </c>
      <c r="E162" s="314">
        <v>2</v>
      </c>
      <c r="F162" s="100" t="str">
        <f t="shared" si="54"/>
        <v>PROGRAM-12</v>
      </c>
      <c r="G162" s="100">
        <f t="shared" si="50"/>
        <v>6</v>
      </c>
      <c r="H162" s="132">
        <f>VLOOKUP(C162,Table26[[(FIN) Käytäntö]:[(FIN) Vastaus]],2,FALSE)</f>
        <v>0</v>
      </c>
      <c r="I162" s="132">
        <f t="shared" si="55"/>
        <v>0</v>
      </c>
      <c r="W162" s="653" t="str">
        <f>AB162&amp;"-"&amp;COUNTIF($AB$2:$AB162,$AB162)</f>
        <v>0-2-0-72</v>
      </c>
      <c r="X162" s="653" t="s">
        <v>338</v>
      </c>
      <c r="Y162" s="655">
        <f t="shared" ref="Y162:Y180" si="56">VLOOKUP(LEFT($X162,LEN($X162)-1),$K:$O,5,FALSE)</f>
        <v>0</v>
      </c>
      <c r="Z162" s="658">
        <v>2</v>
      </c>
      <c r="AA162" s="655">
        <f t="shared" si="52"/>
        <v>0</v>
      </c>
      <c r="AB162" s="657" t="str">
        <f t="shared" si="53"/>
        <v>0-2-0</v>
      </c>
    </row>
    <row r="163" spans="1:28" ht="15" customHeight="1" x14ac:dyDescent="0.2">
      <c r="A163" s="314" t="s">
        <v>77</v>
      </c>
      <c r="B163" s="314" t="s">
        <v>130</v>
      </c>
      <c r="C163" s="314" t="s">
        <v>339</v>
      </c>
      <c r="D163" s="643" t="s">
        <v>10</v>
      </c>
      <c r="E163" s="314">
        <v>2</v>
      </c>
      <c r="F163" s="100" t="str">
        <f t="shared" si="54"/>
        <v>PROGRAM-12</v>
      </c>
      <c r="G163" s="100">
        <f t="shared" si="50"/>
        <v>6</v>
      </c>
      <c r="H163" s="132">
        <f>VLOOKUP(C163,Table26[[(FIN) Käytäntö]:[(FIN) Vastaus]],2,FALSE)</f>
        <v>0</v>
      </c>
      <c r="I163" s="132">
        <f t="shared" si="55"/>
        <v>0</v>
      </c>
      <c r="W163" s="653" t="str">
        <f>AB163&amp;"-"&amp;COUNTIF($AB$2:$AB163,$AB163)</f>
        <v>0-2-0-73</v>
      </c>
      <c r="X163" s="653" t="s">
        <v>339</v>
      </c>
      <c r="Y163" s="655">
        <f t="shared" si="56"/>
        <v>0</v>
      </c>
      <c r="Z163" s="658">
        <v>2</v>
      </c>
      <c r="AA163" s="655">
        <f t="shared" si="52"/>
        <v>0</v>
      </c>
      <c r="AB163" s="657" t="str">
        <f t="shared" si="53"/>
        <v>0-2-0</v>
      </c>
    </row>
    <row r="164" spans="1:28" ht="15" customHeight="1" x14ac:dyDescent="0.2">
      <c r="A164" s="314" t="s">
        <v>77</v>
      </c>
      <c r="B164" s="314" t="s">
        <v>130</v>
      </c>
      <c r="C164" s="314" t="s">
        <v>340</v>
      </c>
      <c r="D164" s="643" t="s">
        <v>11</v>
      </c>
      <c r="E164" s="314">
        <v>2</v>
      </c>
      <c r="F164" s="100" t="str">
        <f t="shared" si="54"/>
        <v>PROGRAM-12</v>
      </c>
      <c r="G164" s="100">
        <f t="shared" si="50"/>
        <v>6</v>
      </c>
      <c r="H164" s="132">
        <f>VLOOKUP(C164,Table26[[(FIN) Käytäntö]:[(FIN) Vastaus]],2,FALSE)</f>
        <v>0</v>
      </c>
      <c r="I164" s="132">
        <f t="shared" si="55"/>
        <v>0</v>
      </c>
      <c r="W164" s="653" t="str">
        <f>AB164&amp;"-"&amp;COUNTIF($AB$2:$AB164,$AB164)</f>
        <v>0-2-0-74</v>
      </c>
      <c r="X164" s="653" t="s">
        <v>340</v>
      </c>
      <c r="Y164" s="655">
        <f t="shared" si="56"/>
        <v>0</v>
      </c>
      <c r="Z164" s="658">
        <v>2</v>
      </c>
      <c r="AA164" s="655">
        <f t="shared" si="52"/>
        <v>0</v>
      </c>
      <c r="AB164" s="657" t="str">
        <f t="shared" si="53"/>
        <v>0-2-0</v>
      </c>
    </row>
    <row r="165" spans="1:28" ht="15" customHeight="1" x14ac:dyDescent="0.2">
      <c r="A165" s="314" t="s">
        <v>77</v>
      </c>
      <c r="B165" s="314" t="s">
        <v>130</v>
      </c>
      <c r="C165" s="314" t="s">
        <v>341</v>
      </c>
      <c r="D165" s="643" t="s">
        <v>12</v>
      </c>
      <c r="E165" s="314">
        <v>3</v>
      </c>
      <c r="F165" s="100" t="str">
        <f t="shared" si="54"/>
        <v>PROGRAM-13</v>
      </c>
      <c r="G165" s="100">
        <f t="shared" si="50"/>
        <v>1</v>
      </c>
      <c r="H165" s="132">
        <f>VLOOKUP(C165,Table26[[(FIN) Käytäntö]:[(FIN) Vastaus]],2,FALSE)</f>
        <v>0</v>
      </c>
      <c r="I165" s="132">
        <f t="shared" si="55"/>
        <v>0</v>
      </c>
      <c r="W165" s="653" t="str">
        <f>AB165&amp;"-"&amp;COUNTIF($AB$2:$AB165,$AB165)</f>
        <v>0-3-0-34</v>
      </c>
      <c r="X165" s="653" t="s">
        <v>341</v>
      </c>
      <c r="Y165" s="655">
        <f t="shared" si="56"/>
        <v>0</v>
      </c>
      <c r="Z165" s="658">
        <v>3</v>
      </c>
      <c r="AA165" s="655">
        <f t="shared" si="52"/>
        <v>0</v>
      </c>
      <c r="AB165" s="657" t="str">
        <f t="shared" si="53"/>
        <v>0-3-0</v>
      </c>
    </row>
    <row r="166" spans="1:28" ht="15" customHeight="1" x14ac:dyDescent="0.2">
      <c r="A166" s="314" t="s">
        <v>77</v>
      </c>
      <c r="B166" s="314" t="s">
        <v>133</v>
      </c>
      <c r="C166" s="314" t="s">
        <v>342</v>
      </c>
      <c r="D166" s="643" t="s">
        <v>15</v>
      </c>
      <c r="E166" s="314">
        <v>1</v>
      </c>
      <c r="F166" s="100" t="str">
        <f t="shared" si="54"/>
        <v>PROGRAM-21</v>
      </c>
      <c r="G166" s="100">
        <f t="shared" si="50"/>
        <v>1</v>
      </c>
      <c r="H166" s="132">
        <f>VLOOKUP(C166,Table26[[(FIN) Käytäntö]:[(FIN) Vastaus]],2,FALSE)</f>
        <v>0</v>
      </c>
      <c r="I166" s="132">
        <f t="shared" si="55"/>
        <v>0</v>
      </c>
      <c r="W166" s="653" t="str">
        <f>AB166&amp;"-"&amp;COUNTIF($AB$2:$AB166,$AB166)</f>
        <v>0-1-0-31</v>
      </c>
      <c r="X166" s="653" t="s">
        <v>342</v>
      </c>
      <c r="Y166" s="655">
        <f t="shared" si="56"/>
        <v>0</v>
      </c>
      <c r="Z166" s="658">
        <v>1</v>
      </c>
      <c r="AA166" s="655">
        <f t="shared" si="52"/>
        <v>0</v>
      </c>
      <c r="AB166" s="657" t="str">
        <f t="shared" si="53"/>
        <v>0-1-0</v>
      </c>
    </row>
    <row r="167" spans="1:28" ht="15" customHeight="1" x14ac:dyDescent="0.2">
      <c r="A167" s="314" t="s">
        <v>77</v>
      </c>
      <c r="B167" s="314" t="s">
        <v>133</v>
      </c>
      <c r="C167" s="314" t="s">
        <v>343</v>
      </c>
      <c r="D167" s="643" t="s">
        <v>16</v>
      </c>
      <c r="E167" s="314">
        <v>2</v>
      </c>
      <c r="F167" s="100" t="str">
        <f t="shared" si="54"/>
        <v>PROGRAM-22</v>
      </c>
      <c r="G167" s="100">
        <f t="shared" si="50"/>
        <v>5</v>
      </c>
      <c r="H167" s="132">
        <f>VLOOKUP(C167,Table26[[(FIN) Käytäntö]:[(FIN) Vastaus]],2,FALSE)</f>
        <v>0</v>
      </c>
      <c r="I167" s="132">
        <f t="shared" si="55"/>
        <v>0</v>
      </c>
      <c r="W167" s="653" t="str">
        <f>AB167&amp;"-"&amp;COUNTIF($AB$2:$AB167,$AB167)</f>
        <v>0-2-0-75</v>
      </c>
      <c r="X167" s="653" t="s">
        <v>343</v>
      </c>
      <c r="Y167" s="655">
        <f t="shared" si="56"/>
        <v>0</v>
      </c>
      <c r="Z167" s="658">
        <v>2</v>
      </c>
      <c r="AA167" s="655">
        <f t="shared" si="52"/>
        <v>0</v>
      </c>
      <c r="AB167" s="657" t="str">
        <f t="shared" si="53"/>
        <v>0-2-0</v>
      </c>
    </row>
    <row r="168" spans="1:28" ht="15" customHeight="1" x14ac:dyDescent="0.2">
      <c r="A168" s="314" t="s">
        <v>77</v>
      </c>
      <c r="B168" s="314" t="s">
        <v>133</v>
      </c>
      <c r="C168" s="314" t="s">
        <v>344</v>
      </c>
      <c r="D168" s="643" t="s">
        <v>17</v>
      </c>
      <c r="E168" s="314">
        <v>2</v>
      </c>
      <c r="F168" s="100" t="str">
        <f t="shared" si="54"/>
        <v>PROGRAM-22</v>
      </c>
      <c r="G168" s="100">
        <f t="shared" si="50"/>
        <v>5</v>
      </c>
      <c r="H168" s="132">
        <f>VLOOKUP(C168,Table26[[(FIN) Käytäntö]:[(FIN) Vastaus]],2,FALSE)</f>
        <v>0</v>
      </c>
      <c r="I168" s="132">
        <f t="shared" si="55"/>
        <v>0</v>
      </c>
      <c r="W168" s="653" t="str">
        <f>AB168&amp;"-"&amp;COUNTIF($AB$2:$AB168,$AB168)</f>
        <v>0-2-0-76</v>
      </c>
      <c r="X168" s="653" t="s">
        <v>344</v>
      </c>
      <c r="Y168" s="655">
        <f t="shared" si="56"/>
        <v>0</v>
      </c>
      <c r="Z168" s="658">
        <v>2</v>
      </c>
      <c r="AA168" s="655">
        <f t="shared" si="52"/>
        <v>0</v>
      </c>
      <c r="AB168" s="657" t="str">
        <f t="shared" si="53"/>
        <v>0-2-0</v>
      </c>
    </row>
    <row r="169" spans="1:28" ht="15" customHeight="1" x14ac:dyDescent="0.2">
      <c r="A169" s="314" t="s">
        <v>77</v>
      </c>
      <c r="B169" s="314" t="s">
        <v>133</v>
      </c>
      <c r="C169" s="314" t="s">
        <v>345</v>
      </c>
      <c r="D169" s="643" t="s">
        <v>18</v>
      </c>
      <c r="E169" s="314">
        <v>2</v>
      </c>
      <c r="F169" s="100" t="str">
        <f t="shared" si="54"/>
        <v>PROGRAM-22</v>
      </c>
      <c r="G169" s="100">
        <f t="shared" si="50"/>
        <v>5</v>
      </c>
      <c r="H169" s="132">
        <f>VLOOKUP(C169,Table26[[(FIN) Käytäntö]:[(FIN) Vastaus]],2,FALSE)</f>
        <v>0</v>
      </c>
      <c r="I169" s="132">
        <f t="shared" si="55"/>
        <v>0</v>
      </c>
      <c r="W169" s="653" t="str">
        <f>AB169&amp;"-"&amp;COUNTIF($AB$2:$AB169,$AB169)</f>
        <v>0-2-0-77</v>
      </c>
      <c r="X169" s="653" t="s">
        <v>345</v>
      </c>
      <c r="Y169" s="655">
        <f t="shared" si="56"/>
        <v>0</v>
      </c>
      <c r="Z169" s="658">
        <v>2</v>
      </c>
      <c r="AA169" s="655">
        <f t="shared" si="52"/>
        <v>0</v>
      </c>
      <c r="AB169" s="657" t="str">
        <f t="shared" si="53"/>
        <v>0-2-0</v>
      </c>
    </row>
    <row r="170" spans="1:28" ht="15" customHeight="1" x14ac:dyDescent="0.2">
      <c r="A170" s="314" t="s">
        <v>77</v>
      </c>
      <c r="B170" s="314" t="s">
        <v>133</v>
      </c>
      <c r="C170" s="314" t="s">
        <v>346</v>
      </c>
      <c r="D170" s="643" t="s">
        <v>19</v>
      </c>
      <c r="E170" s="314">
        <v>2</v>
      </c>
      <c r="F170" s="100" t="str">
        <f t="shared" si="54"/>
        <v>PROGRAM-22</v>
      </c>
      <c r="G170" s="100">
        <f t="shared" si="50"/>
        <v>5</v>
      </c>
      <c r="H170" s="132">
        <f>VLOOKUP(C170,Table26[[(FIN) Käytäntö]:[(FIN) Vastaus]],2,FALSE)</f>
        <v>0</v>
      </c>
      <c r="I170" s="132">
        <f t="shared" si="55"/>
        <v>0</v>
      </c>
      <c r="W170" s="653" t="str">
        <f>AB170&amp;"-"&amp;COUNTIF($AB$2:$AB170,$AB170)</f>
        <v>0-2-0-78</v>
      </c>
      <c r="X170" s="653" t="s">
        <v>346</v>
      </c>
      <c r="Y170" s="655">
        <f t="shared" si="56"/>
        <v>0</v>
      </c>
      <c r="Z170" s="658">
        <v>2</v>
      </c>
      <c r="AA170" s="655">
        <f t="shared" si="52"/>
        <v>0</v>
      </c>
      <c r="AB170" s="657" t="str">
        <f t="shared" si="53"/>
        <v>0-2-0</v>
      </c>
    </row>
    <row r="171" spans="1:28" ht="15" customHeight="1" x14ac:dyDescent="0.2">
      <c r="A171" s="314" t="s">
        <v>77</v>
      </c>
      <c r="B171" s="314" t="s">
        <v>133</v>
      </c>
      <c r="C171" s="314" t="s">
        <v>347</v>
      </c>
      <c r="D171" s="643" t="s">
        <v>101</v>
      </c>
      <c r="E171" s="314">
        <v>2</v>
      </c>
      <c r="F171" s="100" t="str">
        <f t="shared" si="54"/>
        <v>PROGRAM-22</v>
      </c>
      <c r="G171" s="100">
        <f t="shared" si="50"/>
        <v>5</v>
      </c>
      <c r="H171" s="132">
        <f>VLOOKUP(C171,Table26[[(FIN) Käytäntö]:[(FIN) Vastaus]],2,FALSE)</f>
        <v>0</v>
      </c>
      <c r="I171" s="132">
        <f t="shared" si="55"/>
        <v>0</v>
      </c>
      <c r="W171" s="653" t="str">
        <f>AB171&amp;"-"&amp;COUNTIF($AB$2:$AB171,$AB171)</f>
        <v>0-2-0-79</v>
      </c>
      <c r="X171" s="653" t="s">
        <v>347</v>
      </c>
      <c r="Y171" s="655">
        <f t="shared" si="56"/>
        <v>0</v>
      </c>
      <c r="Z171" s="658">
        <v>2</v>
      </c>
      <c r="AA171" s="655">
        <f t="shared" si="52"/>
        <v>0</v>
      </c>
      <c r="AB171" s="657" t="str">
        <f t="shared" si="53"/>
        <v>0-2-0</v>
      </c>
    </row>
    <row r="172" spans="1:28" ht="15" customHeight="1" x14ac:dyDescent="0.2">
      <c r="A172" s="314" t="s">
        <v>77</v>
      </c>
      <c r="B172" s="314" t="s">
        <v>133</v>
      </c>
      <c r="C172" s="314" t="s">
        <v>348</v>
      </c>
      <c r="D172" s="643" t="s">
        <v>163</v>
      </c>
      <c r="E172" s="314">
        <v>3</v>
      </c>
      <c r="F172" s="100" t="str">
        <f t="shared" si="54"/>
        <v>PROGRAM-23</v>
      </c>
      <c r="G172" s="100">
        <f t="shared" si="50"/>
        <v>4</v>
      </c>
      <c r="H172" s="132">
        <f>VLOOKUP(C172,Table26[[(FIN) Käytäntö]:[(FIN) Vastaus]],2,FALSE)</f>
        <v>0</v>
      </c>
      <c r="I172" s="132">
        <f t="shared" si="55"/>
        <v>0</v>
      </c>
      <c r="W172" s="653" t="str">
        <f>AB172&amp;"-"&amp;COUNTIF($AB$2:$AB172,$AB172)</f>
        <v>0-3-0-35</v>
      </c>
      <c r="X172" s="653" t="s">
        <v>348</v>
      </c>
      <c r="Y172" s="655">
        <f t="shared" si="56"/>
        <v>0</v>
      </c>
      <c r="Z172" s="658">
        <v>3</v>
      </c>
      <c r="AA172" s="655">
        <f t="shared" si="52"/>
        <v>0</v>
      </c>
      <c r="AB172" s="657" t="str">
        <f t="shared" si="53"/>
        <v>0-3-0</v>
      </c>
    </row>
    <row r="173" spans="1:28" ht="15" customHeight="1" x14ac:dyDescent="0.2">
      <c r="A173" s="314" t="s">
        <v>77</v>
      </c>
      <c r="B173" s="314" t="s">
        <v>133</v>
      </c>
      <c r="C173" s="314" t="s">
        <v>349</v>
      </c>
      <c r="D173" s="643" t="s">
        <v>165</v>
      </c>
      <c r="E173" s="314">
        <v>3</v>
      </c>
      <c r="F173" s="100" t="str">
        <f t="shared" si="54"/>
        <v>PROGRAM-23</v>
      </c>
      <c r="G173" s="100">
        <f t="shared" si="50"/>
        <v>4</v>
      </c>
      <c r="H173" s="132">
        <f>VLOOKUP(C173,Table26[[(FIN) Käytäntö]:[(FIN) Vastaus]],2,FALSE)</f>
        <v>0</v>
      </c>
      <c r="I173" s="132">
        <f t="shared" si="55"/>
        <v>0</v>
      </c>
      <c r="W173" s="653" t="str">
        <f>AB173&amp;"-"&amp;COUNTIF($AB$2:$AB173,$AB173)</f>
        <v>0-3-0-36</v>
      </c>
      <c r="X173" s="653" t="s">
        <v>349</v>
      </c>
      <c r="Y173" s="655">
        <f t="shared" si="56"/>
        <v>0</v>
      </c>
      <c r="Z173" s="658">
        <v>3</v>
      </c>
      <c r="AA173" s="655">
        <f t="shared" si="52"/>
        <v>0</v>
      </c>
      <c r="AB173" s="657" t="str">
        <f t="shared" si="53"/>
        <v>0-3-0</v>
      </c>
    </row>
    <row r="174" spans="1:28" ht="15" customHeight="1" x14ac:dyDescent="0.2">
      <c r="A174" s="314" t="s">
        <v>77</v>
      </c>
      <c r="B174" s="314" t="s">
        <v>133</v>
      </c>
      <c r="C174" s="314" t="s">
        <v>350</v>
      </c>
      <c r="D174" s="643" t="s">
        <v>196</v>
      </c>
      <c r="E174" s="314">
        <v>3</v>
      </c>
      <c r="F174" s="100" t="str">
        <f t="shared" si="54"/>
        <v>PROGRAM-23</v>
      </c>
      <c r="G174" s="100">
        <f t="shared" si="50"/>
        <v>4</v>
      </c>
      <c r="H174" s="132">
        <f>VLOOKUP(C174,Table26[[(FIN) Käytäntö]:[(FIN) Vastaus]],2,FALSE)</f>
        <v>0</v>
      </c>
      <c r="I174" s="132">
        <f t="shared" si="55"/>
        <v>0</v>
      </c>
      <c r="W174" s="653" t="str">
        <f>AB174&amp;"-"&amp;COUNTIF($AB$2:$AB174,$AB174)</f>
        <v>0-3-0-37</v>
      </c>
      <c r="X174" s="653" t="s">
        <v>350</v>
      </c>
      <c r="Y174" s="655">
        <f t="shared" si="56"/>
        <v>0</v>
      </c>
      <c r="Z174" s="658">
        <v>3</v>
      </c>
      <c r="AA174" s="655">
        <f t="shared" si="52"/>
        <v>0</v>
      </c>
      <c r="AB174" s="657" t="str">
        <f t="shared" si="53"/>
        <v>0-3-0</v>
      </c>
    </row>
    <row r="175" spans="1:28" ht="15" customHeight="1" x14ac:dyDescent="0.2">
      <c r="A175" s="314" t="s">
        <v>77</v>
      </c>
      <c r="B175" s="314" t="s">
        <v>133</v>
      </c>
      <c r="C175" s="314" t="s">
        <v>351</v>
      </c>
      <c r="D175" s="643" t="s">
        <v>198</v>
      </c>
      <c r="E175" s="314">
        <v>3</v>
      </c>
      <c r="F175" s="100" t="str">
        <f t="shared" si="54"/>
        <v>PROGRAM-23</v>
      </c>
      <c r="G175" s="100">
        <f t="shared" si="50"/>
        <v>4</v>
      </c>
      <c r="H175" s="132">
        <f>VLOOKUP(C175,Table26[[(FIN) Käytäntö]:[(FIN) Vastaus]],2,FALSE)</f>
        <v>0</v>
      </c>
      <c r="I175" s="132">
        <f t="shared" si="55"/>
        <v>0</v>
      </c>
      <c r="W175" s="653" t="str">
        <f>AB175&amp;"-"&amp;COUNTIF($AB$2:$AB175,$AB175)</f>
        <v>0-3-0-38</v>
      </c>
      <c r="X175" s="653" t="s">
        <v>351</v>
      </c>
      <c r="Y175" s="655">
        <f t="shared" si="56"/>
        <v>0</v>
      </c>
      <c r="Z175" s="658">
        <v>3</v>
      </c>
      <c r="AA175" s="655">
        <f t="shared" si="52"/>
        <v>0</v>
      </c>
      <c r="AB175" s="657" t="str">
        <f t="shared" si="53"/>
        <v>0-3-0</v>
      </c>
    </row>
    <row r="176" spans="1:28" ht="15" customHeight="1" x14ac:dyDescent="0.2">
      <c r="A176" s="314" t="s">
        <v>77</v>
      </c>
      <c r="B176" s="314" t="s">
        <v>136</v>
      </c>
      <c r="C176" s="314" t="s">
        <v>353</v>
      </c>
      <c r="D176" s="643" t="s">
        <v>20</v>
      </c>
      <c r="E176" s="314">
        <v>2</v>
      </c>
      <c r="F176" s="100" t="str">
        <f t="shared" si="54"/>
        <v>PROGRAM-32</v>
      </c>
      <c r="G176" s="100">
        <f t="shared" si="50"/>
        <v>2</v>
      </c>
      <c r="H176" s="132">
        <f>VLOOKUP(C176,Table26[[(FIN) Käytäntö]:[(FIN) Vastaus]],2,FALSE)</f>
        <v>0</v>
      </c>
      <c r="I176" s="132">
        <f t="shared" si="55"/>
        <v>0</v>
      </c>
      <c r="W176" s="653" t="str">
        <f>AB176&amp;"-"&amp;COUNTIF($AB$2:$AB176,$AB176)</f>
        <v>1-2-0-10</v>
      </c>
      <c r="X176" s="653" t="s">
        <v>353</v>
      </c>
      <c r="Y176" s="655">
        <f t="shared" si="56"/>
        <v>1</v>
      </c>
      <c r="Z176" s="658">
        <v>2</v>
      </c>
      <c r="AA176" s="655">
        <f t="shared" si="52"/>
        <v>0</v>
      </c>
      <c r="AB176" s="657" t="str">
        <f t="shared" si="53"/>
        <v>1-2-0</v>
      </c>
    </row>
    <row r="177" spans="1:28" ht="15" customHeight="1" x14ac:dyDescent="0.2">
      <c r="A177" s="314" t="s">
        <v>77</v>
      </c>
      <c r="B177" s="314" t="s">
        <v>136</v>
      </c>
      <c r="C177" s="314" t="s">
        <v>354</v>
      </c>
      <c r="D177" s="643" t="s">
        <v>21</v>
      </c>
      <c r="E177" s="314">
        <v>2</v>
      </c>
      <c r="F177" s="100" t="str">
        <f t="shared" si="54"/>
        <v>PROGRAM-32</v>
      </c>
      <c r="G177" s="100">
        <f t="shared" si="50"/>
        <v>2</v>
      </c>
      <c r="H177" s="132">
        <f>VLOOKUP(C177,Table26[[(FIN) Käytäntö]:[(FIN) Vastaus]],2,FALSE)</f>
        <v>0</v>
      </c>
      <c r="I177" s="132">
        <f t="shared" si="55"/>
        <v>0</v>
      </c>
      <c r="W177" s="653" t="str">
        <f>AB177&amp;"-"&amp;COUNTIF($AB$2:$AB177,$AB177)</f>
        <v>1-2-0-11</v>
      </c>
      <c r="X177" s="653" t="s">
        <v>354</v>
      </c>
      <c r="Y177" s="655">
        <f t="shared" si="56"/>
        <v>1</v>
      </c>
      <c r="Z177" s="658">
        <v>2</v>
      </c>
      <c r="AA177" s="655">
        <f t="shared" si="52"/>
        <v>0</v>
      </c>
      <c r="AB177" s="657" t="str">
        <f t="shared" si="53"/>
        <v>1-2-0</v>
      </c>
    </row>
    <row r="178" spans="1:28" ht="15" customHeight="1" x14ac:dyDescent="0.2">
      <c r="A178" s="314" t="s">
        <v>77</v>
      </c>
      <c r="B178" s="314" t="s">
        <v>136</v>
      </c>
      <c r="C178" s="314" t="s">
        <v>355</v>
      </c>
      <c r="D178" s="643" t="s">
        <v>22</v>
      </c>
      <c r="E178" s="314">
        <v>3</v>
      </c>
      <c r="F178" s="100" t="str">
        <f t="shared" si="54"/>
        <v>PROGRAM-33</v>
      </c>
      <c r="G178" s="100">
        <f t="shared" si="50"/>
        <v>4</v>
      </c>
      <c r="H178" s="132">
        <f>VLOOKUP(C178,Table26[[(FIN) Käytäntö]:[(FIN) Vastaus]],2,FALSE)</f>
        <v>0</v>
      </c>
      <c r="I178" s="132">
        <f t="shared" si="55"/>
        <v>0</v>
      </c>
      <c r="W178" s="653" t="str">
        <f>AB178&amp;"-"&amp;COUNTIF($AB$2:$AB178,$AB178)</f>
        <v>1-3-0-18</v>
      </c>
      <c r="X178" s="653" t="s">
        <v>355</v>
      </c>
      <c r="Y178" s="655">
        <f t="shared" si="56"/>
        <v>1</v>
      </c>
      <c r="Z178" s="658">
        <v>3</v>
      </c>
      <c r="AA178" s="655">
        <f t="shared" si="52"/>
        <v>0</v>
      </c>
      <c r="AB178" s="657" t="str">
        <f t="shared" si="53"/>
        <v>1-3-0</v>
      </c>
    </row>
    <row r="179" spans="1:28" ht="15" customHeight="1" x14ac:dyDescent="0.2">
      <c r="A179" s="314" t="s">
        <v>77</v>
      </c>
      <c r="B179" s="314" t="s">
        <v>136</v>
      </c>
      <c r="C179" s="314" t="s">
        <v>356</v>
      </c>
      <c r="D179" s="643" t="s">
        <v>23</v>
      </c>
      <c r="E179" s="314">
        <v>3</v>
      </c>
      <c r="F179" s="100" t="str">
        <f t="shared" si="54"/>
        <v>PROGRAM-33</v>
      </c>
      <c r="G179" s="100">
        <f t="shared" si="50"/>
        <v>4</v>
      </c>
      <c r="H179" s="132">
        <f>VLOOKUP(C179,Table26[[(FIN) Käytäntö]:[(FIN) Vastaus]],2,FALSE)</f>
        <v>0</v>
      </c>
      <c r="I179" s="132">
        <f t="shared" si="55"/>
        <v>0</v>
      </c>
      <c r="W179" s="653" t="str">
        <f>AB179&amp;"-"&amp;COUNTIF($AB$2:$AB179,$AB179)</f>
        <v>1-3-0-19</v>
      </c>
      <c r="X179" s="653" t="s">
        <v>356</v>
      </c>
      <c r="Y179" s="655">
        <f t="shared" si="56"/>
        <v>1</v>
      </c>
      <c r="Z179" s="658">
        <v>3</v>
      </c>
      <c r="AA179" s="655">
        <f t="shared" si="52"/>
        <v>0</v>
      </c>
      <c r="AB179" s="657" t="str">
        <f t="shared" si="53"/>
        <v>1-3-0</v>
      </c>
    </row>
    <row r="180" spans="1:28" ht="15" customHeight="1" x14ac:dyDescent="0.2">
      <c r="A180" s="314" t="s">
        <v>77</v>
      </c>
      <c r="B180" s="314" t="s">
        <v>136</v>
      </c>
      <c r="C180" s="314" t="s">
        <v>357</v>
      </c>
      <c r="D180" s="643" t="s">
        <v>24</v>
      </c>
      <c r="E180" s="314">
        <v>3</v>
      </c>
      <c r="F180" s="100" t="str">
        <f t="shared" si="54"/>
        <v>PROGRAM-33</v>
      </c>
      <c r="G180" s="100">
        <f t="shared" si="50"/>
        <v>4</v>
      </c>
      <c r="H180" s="132">
        <f>VLOOKUP(C180,Table26[[(FIN) Käytäntö]:[(FIN) Vastaus]],2,FALSE)</f>
        <v>0</v>
      </c>
      <c r="I180" s="132">
        <f t="shared" si="55"/>
        <v>0</v>
      </c>
      <c r="W180" s="653" t="str">
        <f>AB180&amp;"-"&amp;COUNTIF($AB$2:$AB180,$AB180)</f>
        <v>1-3-0-20</v>
      </c>
      <c r="X180" s="653" t="s">
        <v>357</v>
      </c>
      <c r="Y180" s="655">
        <f t="shared" si="56"/>
        <v>1</v>
      </c>
      <c r="Z180" s="658">
        <v>3</v>
      </c>
      <c r="AA180" s="655">
        <f t="shared" si="52"/>
        <v>0</v>
      </c>
      <c r="AB180" s="657" t="str">
        <f t="shared" si="53"/>
        <v>1-3-0</v>
      </c>
    </row>
    <row r="181" spans="1:28" ht="15" customHeight="1" x14ac:dyDescent="0.2">
      <c r="A181" s="314" t="s">
        <v>77</v>
      </c>
      <c r="B181" s="314" t="s">
        <v>136</v>
      </c>
      <c r="C181" s="314" t="s">
        <v>358</v>
      </c>
      <c r="D181" s="643" t="s">
        <v>25</v>
      </c>
      <c r="E181" s="314">
        <v>3</v>
      </c>
      <c r="F181" s="100" t="str">
        <f t="shared" si="54"/>
        <v>PROGRAM-33</v>
      </c>
      <c r="G181" s="100">
        <f t="shared" si="50"/>
        <v>4</v>
      </c>
      <c r="H181" s="132">
        <f>VLOOKUP(C181,Table26[[(FIN) Käytäntö]:[(FIN) Vastaus]],2,FALSE)</f>
        <v>0</v>
      </c>
      <c r="I181" s="132">
        <f t="shared" si="55"/>
        <v>0</v>
      </c>
      <c r="W181" s="653" t="str">
        <f>AB181&amp;"-"&amp;COUNTIF($AB$2:$AB181,$AB181)</f>
        <v>0-3-0-39</v>
      </c>
      <c r="X181" s="653" t="s">
        <v>358</v>
      </c>
      <c r="Y181" s="655">
        <v>0</v>
      </c>
      <c r="Z181" s="658">
        <v>3</v>
      </c>
      <c r="AA181" s="655">
        <f t="shared" si="52"/>
        <v>0</v>
      </c>
      <c r="AB181" s="657" t="str">
        <f>Y181&amp;"-"&amp;Z181&amp;"-"&amp;AA181</f>
        <v>0-3-0</v>
      </c>
    </row>
    <row r="182" spans="1:28" ht="15" customHeight="1" x14ac:dyDescent="0.2">
      <c r="A182" s="129" t="s">
        <v>67</v>
      </c>
      <c r="B182" s="129" t="s">
        <v>88</v>
      </c>
      <c r="C182" s="129" t="s">
        <v>238</v>
      </c>
      <c r="D182" s="644" t="s">
        <v>4</v>
      </c>
      <c r="E182" s="129">
        <v>1</v>
      </c>
      <c r="F182" s="100" t="str">
        <f t="shared" si="54"/>
        <v>RESPONSE-11</v>
      </c>
      <c r="G182" s="100">
        <f t="shared" si="50"/>
        <v>1</v>
      </c>
      <c r="H182" s="132">
        <f>VLOOKUP(C182,Table26[[(FIN) Käytäntö]:[(FIN) Vastaus]],2,FALSE)</f>
        <v>0</v>
      </c>
      <c r="I182" s="132">
        <f t="shared" si="55"/>
        <v>0</v>
      </c>
      <c r="W182" s="653" t="str">
        <f>AB182&amp;"-"&amp;COUNTIF($AB$2:$AB182,$AB182)</f>
        <v>0-1-0-32</v>
      </c>
      <c r="X182" s="653" t="s">
        <v>238</v>
      </c>
      <c r="Y182" s="655">
        <f t="shared" ref="Y182:Y213" si="57">VLOOKUP(LEFT($X182,LEN($X182)-1),$K:$O,5,FALSE)</f>
        <v>0</v>
      </c>
      <c r="Z182" s="658">
        <v>1</v>
      </c>
      <c r="AA182" s="655">
        <f t="shared" si="52"/>
        <v>0</v>
      </c>
      <c r="AB182" s="657" t="str">
        <f t="shared" si="53"/>
        <v>0-1-0</v>
      </c>
    </row>
    <row r="183" spans="1:28" ht="15" customHeight="1" x14ac:dyDescent="0.2">
      <c r="A183" s="129" t="s">
        <v>67</v>
      </c>
      <c r="B183" s="129" t="s">
        <v>88</v>
      </c>
      <c r="C183" s="129" t="s">
        <v>239</v>
      </c>
      <c r="D183" s="644" t="s">
        <v>6</v>
      </c>
      <c r="E183" s="129">
        <v>2</v>
      </c>
      <c r="F183" s="100" t="str">
        <f t="shared" si="54"/>
        <v>RESPONSE-12</v>
      </c>
      <c r="G183" s="100">
        <f t="shared" si="50"/>
        <v>2</v>
      </c>
      <c r="H183" s="132">
        <f>VLOOKUP(C183,Table26[[(FIN) Käytäntö]:[(FIN) Vastaus]],2,FALSE)</f>
        <v>0</v>
      </c>
      <c r="I183" s="132">
        <f t="shared" si="55"/>
        <v>0</v>
      </c>
      <c r="W183" s="653" t="str">
        <f>AB183&amp;"-"&amp;COUNTIF($AB$2:$AB183,$AB183)</f>
        <v>0-2-0-80</v>
      </c>
      <c r="X183" s="653" t="s">
        <v>239</v>
      </c>
      <c r="Y183" s="655">
        <f t="shared" si="57"/>
        <v>0</v>
      </c>
      <c r="Z183" s="658">
        <v>2</v>
      </c>
      <c r="AA183" s="655">
        <f t="shared" si="52"/>
        <v>0</v>
      </c>
      <c r="AB183" s="657" t="str">
        <f t="shared" si="53"/>
        <v>0-2-0</v>
      </c>
    </row>
    <row r="184" spans="1:28" ht="15" customHeight="1" x14ac:dyDescent="0.2">
      <c r="A184" s="129" t="s">
        <v>67</v>
      </c>
      <c r="B184" s="129" t="s">
        <v>88</v>
      </c>
      <c r="C184" s="129" t="s">
        <v>240</v>
      </c>
      <c r="D184" s="644" t="s">
        <v>7</v>
      </c>
      <c r="E184" s="129">
        <v>2</v>
      </c>
      <c r="F184" s="100" t="str">
        <f t="shared" si="54"/>
        <v>RESPONSE-12</v>
      </c>
      <c r="G184" s="100">
        <f t="shared" si="50"/>
        <v>2</v>
      </c>
      <c r="H184" s="132">
        <f>VLOOKUP(C184,Table26[[(FIN) Käytäntö]:[(FIN) Vastaus]],2,FALSE)</f>
        <v>0</v>
      </c>
      <c r="I184" s="132">
        <f t="shared" si="55"/>
        <v>0</v>
      </c>
      <c r="W184" s="653" t="str">
        <f>AB184&amp;"-"&amp;COUNTIF($AB$2:$AB184,$AB184)</f>
        <v>0-2-0-81</v>
      </c>
      <c r="X184" s="653" t="s">
        <v>240</v>
      </c>
      <c r="Y184" s="655">
        <f t="shared" si="57"/>
        <v>0</v>
      </c>
      <c r="Z184" s="658">
        <v>2</v>
      </c>
      <c r="AA184" s="655">
        <f t="shared" si="52"/>
        <v>0</v>
      </c>
      <c r="AB184" s="657" t="str">
        <f t="shared" si="53"/>
        <v>0-2-0</v>
      </c>
    </row>
    <row r="185" spans="1:28" ht="15" customHeight="1" x14ac:dyDescent="0.2">
      <c r="A185" s="129" t="s">
        <v>67</v>
      </c>
      <c r="B185" s="129" t="s">
        <v>88</v>
      </c>
      <c r="C185" s="129" t="s">
        <v>241</v>
      </c>
      <c r="D185" s="644" t="s">
        <v>8</v>
      </c>
      <c r="E185" s="129">
        <v>3</v>
      </c>
      <c r="F185" s="100" t="str">
        <f t="shared" si="54"/>
        <v>RESPONSE-13</v>
      </c>
      <c r="G185" s="100">
        <f t="shared" si="50"/>
        <v>3</v>
      </c>
      <c r="H185" s="132">
        <f>VLOOKUP(C185,Table26[[(FIN) Käytäntö]:[(FIN) Vastaus]],2,FALSE)</f>
        <v>0</v>
      </c>
      <c r="I185" s="132">
        <f t="shared" si="55"/>
        <v>0</v>
      </c>
      <c r="W185" s="653" t="str">
        <f>AB185&amp;"-"&amp;COUNTIF($AB$2:$AB185,$AB185)</f>
        <v>0-3-0-40</v>
      </c>
      <c r="X185" s="653" t="s">
        <v>241</v>
      </c>
      <c r="Y185" s="655">
        <f t="shared" si="57"/>
        <v>0</v>
      </c>
      <c r="Z185" s="658">
        <v>3</v>
      </c>
      <c r="AA185" s="655">
        <f t="shared" si="52"/>
        <v>0</v>
      </c>
      <c r="AB185" s="657" t="str">
        <f t="shared" si="53"/>
        <v>0-3-0</v>
      </c>
    </row>
    <row r="186" spans="1:28" ht="15" customHeight="1" x14ac:dyDescent="0.2">
      <c r="A186" s="129" t="s">
        <v>67</v>
      </c>
      <c r="B186" s="129" t="s">
        <v>88</v>
      </c>
      <c r="C186" s="129" t="s">
        <v>242</v>
      </c>
      <c r="D186" s="644" t="s">
        <v>9</v>
      </c>
      <c r="E186" s="129">
        <v>3</v>
      </c>
      <c r="F186" s="100" t="str">
        <f t="shared" si="54"/>
        <v>RESPONSE-13</v>
      </c>
      <c r="G186" s="100">
        <f t="shared" si="50"/>
        <v>3</v>
      </c>
      <c r="H186" s="132">
        <f>VLOOKUP(C186,Table26[[(FIN) Käytäntö]:[(FIN) Vastaus]],2,FALSE)</f>
        <v>0</v>
      </c>
      <c r="I186" s="132">
        <f t="shared" si="55"/>
        <v>0</v>
      </c>
      <c r="W186" s="653" t="str">
        <f>AB186&amp;"-"&amp;COUNTIF($AB$2:$AB186,$AB186)</f>
        <v>0-3-0-41</v>
      </c>
      <c r="X186" s="653" t="s">
        <v>242</v>
      </c>
      <c r="Y186" s="655">
        <f t="shared" si="57"/>
        <v>0</v>
      </c>
      <c r="Z186" s="658">
        <v>3</v>
      </c>
      <c r="AA186" s="655">
        <f t="shared" si="52"/>
        <v>0</v>
      </c>
      <c r="AB186" s="657" t="str">
        <f t="shared" si="53"/>
        <v>0-3-0</v>
      </c>
    </row>
    <row r="187" spans="1:28" ht="15" customHeight="1" x14ac:dyDescent="0.2">
      <c r="A187" s="129" t="s">
        <v>67</v>
      </c>
      <c r="B187" s="129" t="s">
        <v>88</v>
      </c>
      <c r="C187" s="129" t="s">
        <v>243</v>
      </c>
      <c r="D187" s="644" t="s">
        <v>10</v>
      </c>
      <c r="E187" s="129">
        <v>3</v>
      </c>
      <c r="F187" s="100" t="str">
        <f t="shared" si="54"/>
        <v>RESPONSE-13</v>
      </c>
      <c r="G187" s="100">
        <f t="shared" si="50"/>
        <v>3</v>
      </c>
      <c r="H187" s="132">
        <f>VLOOKUP(C187,Table26[[(FIN) Käytäntö]:[(FIN) Vastaus]],2,FALSE)</f>
        <v>0</v>
      </c>
      <c r="I187" s="132">
        <f t="shared" si="55"/>
        <v>0</v>
      </c>
      <c r="W187" s="653" t="str">
        <f>AB187&amp;"-"&amp;COUNTIF($AB$2:$AB187,$AB187)</f>
        <v>0-3-0-42</v>
      </c>
      <c r="X187" s="653" t="s">
        <v>243</v>
      </c>
      <c r="Y187" s="655">
        <f t="shared" si="57"/>
        <v>0</v>
      </c>
      <c r="Z187" s="658">
        <v>3</v>
      </c>
      <c r="AA187" s="655">
        <f t="shared" si="52"/>
        <v>0</v>
      </c>
      <c r="AB187" s="657" t="str">
        <f t="shared" si="53"/>
        <v>0-3-0</v>
      </c>
    </row>
    <row r="188" spans="1:28" ht="15" customHeight="1" x14ac:dyDescent="0.2">
      <c r="A188" s="129" t="s">
        <v>67</v>
      </c>
      <c r="B188" s="129" t="s">
        <v>90</v>
      </c>
      <c r="C188" s="129" t="s">
        <v>244</v>
      </c>
      <c r="D188" s="644" t="s">
        <v>15</v>
      </c>
      <c r="E188" s="129">
        <v>1</v>
      </c>
      <c r="F188" s="100" t="str">
        <f t="shared" si="54"/>
        <v>RESPONSE-21</v>
      </c>
      <c r="G188" s="100">
        <f t="shared" si="50"/>
        <v>2</v>
      </c>
      <c r="H188" s="132">
        <f>VLOOKUP(C188,Table26[[(FIN) Käytäntö]:[(FIN) Vastaus]],2,FALSE)</f>
        <v>0</v>
      </c>
      <c r="I188" s="132">
        <f t="shared" si="55"/>
        <v>0</v>
      </c>
      <c r="W188" s="653" t="str">
        <f>AB188&amp;"-"&amp;COUNTIF($AB$2:$AB188,$AB188)</f>
        <v>0-1-0-33</v>
      </c>
      <c r="X188" s="653" t="s">
        <v>244</v>
      </c>
      <c r="Y188" s="655">
        <f t="shared" si="57"/>
        <v>0</v>
      </c>
      <c r="Z188" s="658">
        <v>1</v>
      </c>
      <c r="AA188" s="655">
        <f t="shared" si="52"/>
        <v>0</v>
      </c>
      <c r="AB188" s="657" t="str">
        <f t="shared" si="53"/>
        <v>0-1-0</v>
      </c>
    </row>
    <row r="189" spans="1:28" ht="15" customHeight="1" x14ac:dyDescent="0.2">
      <c r="A189" s="129" t="s">
        <v>67</v>
      </c>
      <c r="B189" s="129" t="s">
        <v>90</v>
      </c>
      <c r="C189" s="129" t="s">
        <v>245</v>
      </c>
      <c r="D189" s="644" t="s">
        <v>16</v>
      </c>
      <c r="E189" s="129">
        <v>1</v>
      </c>
      <c r="F189" s="100" t="str">
        <f t="shared" si="54"/>
        <v>RESPONSE-21</v>
      </c>
      <c r="G189" s="100">
        <f t="shared" si="50"/>
        <v>2</v>
      </c>
      <c r="H189" s="132">
        <f>VLOOKUP(C189,Table26[[(FIN) Käytäntö]:[(FIN) Vastaus]],2,FALSE)</f>
        <v>0</v>
      </c>
      <c r="I189" s="132">
        <f t="shared" si="55"/>
        <v>0</v>
      </c>
      <c r="W189" s="653" t="str">
        <f>AB189&amp;"-"&amp;COUNTIF($AB$2:$AB189,$AB189)</f>
        <v>0-1-0-34</v>
      </c>
      <c r="X189" s="653" t="s">
        <v>245</v>
      </c>
      <c r="Y189" s="655">
        <f t="shared" si="57"/>
        <v>0</v>
      </c>
      <c r="Z189" s="658">
        <v>1</v>
      </c>
      <c r="AA189" s="655">
        <f t="shared" si="52"/>
        <v>0</v>
      </c>
      <c r="AB189" s="657" t="str">
        <f t="shared" si="53"/>
        <v>0-1-0</v>
      </c>
    </row>
    <row r="190" spans="1:28" ht="15" customHeight="1" x14ac:dyDescent="0.2">
      <c r="A190" s="129" t="s">
        <v>67</v>
      </c>
      <c r="B190" s="129" t="s">
        <v>90</v>
      </c>
      <c r="C190" s="129" t="s">
        <v>246</v>
      </c>
      <c r="D190" s="644" t="s">
        <v>17</v>
      </c>
      <c r="E190" s="129">
        <v>2</v>
      </c>
      <c r="F190" s="100" t="str">
        <f t="shared" si="54"/>
        <v>RESPONSE-22</v>
      </c>
      <c r="G190" s="100">
        <f t="shared" si="50"/>
        <v>5</v>
      </c>
      <c r="H190" s="132">
        <f>VLOOKUP(C190,Table26[[(FIN) Käytäntö]:[(FIN) Vastaus]],2,FALSE)</f>
        <v>0</v>
      </c>
      <c r="I190" s="132">
        <f t="shared" si="55"/>
        <v>0</v>
      </c>
      <c r="W190" s="653" t="str">
        <f>AB190&amp;"-"&amp;COUNTIF($AB$2:$AB190,$AB190)</f>
        <v>0-2-0-82</v>
      </c>
      <c r="X190" s="653" t="s">
        <v>246</v>
      </c>
      <c r="Y190" s="655">
        <f t="shared" si="57"/>
        <v>0</v>
      </c>
      <c r="Z190" s="658">
        <v>2</v>
      </c>
      <c r="AA190" s="655">
        <f t="shared" si="52"/>
        <v>0</v>
      </c>
      <c r="AB190" s="657" t="str">
        <f t="shared" si="53"/>
        <v>0-2-0</v>
      </c>
    </row>
    <row r="191" spans="1:28" ht="15" customHeight="1" x14ac:dyDescent="0.2">
      <c r="A191" s="129" t="s">
        <v>67</v>
      </c>
      <c r="B191" s="129" t="s">
        <v>90</v>
      </c>
      <c r="C191" s="129" t="s">
        <v>247</v>
      </c>
      <c r="D191" s="644" t="s">
        <v>18</v>
      </c>
      <c r="E191" s="129">
        <v>2</v>
      </c>
      <c r="F191" s="100" t="str">
        <f t="shared" si="54"/>
        <v>RESPONSE-22</v>
      </c>
      <c r="G191" s="100">
        <f t="shared" si="50"/>
        <v>5</v>
      </c>
      <c r="H191" s="132">
        <f>VLOOKUP(C191,Table26[[(FIN) Käytäntö]:[(FIN) Vastaus]],2,FALSE)</f>
        <v>0</v>
      </c>
      <c r="I191" s="132">
        <f t="shared" si="55"/>
        <v>0</v>
      </c>
      <c r="W191" s="653" t="str">
        <f>AB191&amp;"-"&amp;COUNTIF($AB$2:$AB191,$AB191)</f>
        <v>0-2-0-83</v>
      </c>
      <c r="X191" s="653" t="s">
        <v>247</v>
      </c>
      <c r="Y191" s="655">
        <f t="shared" si="57"/>
        <v>0</v>
      </c>
      <c r="Z191" s="658">
        <v>2</v>
      </c>
      <c r="AA191" s="655">
        <f t="shared" si="52"/>
        <v>0</v>
      </c>
      <c r="AB191" s="657" t="str">
        <f t="shared" si="53"/>
        <v>0-2-0</v>
      </c>
    </row>
    <row r="192" spans="1:28" ht="15" customHeight="1" x14ac:dyDescent="0.2">
      <c r="A192" s="129" t="s">
        <v>67</v>
      </c>
      <c r="B192" s="129" t="s">
        <v>90</v>
      </c>
      <c r="C192" s="129" t="s">
        <v>248</v>
      </c>
      <c r="D192" s="644" t="s">
        <v>19</v>
      </c>
      <c r="E192" s="129">
        <v>2</v>
      </c>
      <c r="F192" s="100" t="str">
        <f t="shared" si="54"/>
        <v>RESPONSE-22</v>
      </c>
      <c r="G192" s="100">
        <f t="shared" si="50"/>
        <v>5</v>
      </c>
      <c r="H192" s="132">
        <f>VLOOKUP(C192,Table26[[(FIN) Käytäntö]:[(FIN) Vastaus]],2,FALSE)</f>
        <v>0</v>
      </c>
      <c r="I192" s="132">
        <f t="shared" si="55"/>
        <v>0</v>
      </c>
      <c r="W192" s="653" t="str">
        <f>AB192&amp;"-"&amp;COUNTIF($AB$2:$AB192,$AB192)</f>
        <v>0-2-0-84</v>
      </c>
      <c r="X192" s="653" t="s">
        <v>248</v>
      </c>
      <c r="Y192" s="655">
        <f t="shared" si="57"/>
        <v>0</v>
      </c>
      <c r="Z192" s="658">
        <v>2</v>
      </c>
      <c r="AA192" s="655">
        <f t="shared" si="52"/>
        <v>0</v>
      </c>
      <c r="AB192" s="657" t="str">
        <f t="shared" si="53"/>
        <v>0-2-0</v>
      </c>
    </row>
    <row r="193" spans="1:28" ht="15" customHeight="1" x14ac:dyDescent="0.2">
      <c r="A193" s="129" t="s">
        <v>67</v>
      </c>
      <c r="B193" s="129" t="s">
        <v>90</v>
      </c>
      <c r="C193" s="129" t="s">
        <v>249</v>
      </c>
      <c r="D193" s="644" t="s">
        <v>101</v>
      </c>
      <c r="E193" s="129">
        <v>2</v>
      </c>
      <c r="F193" s="100" t="str">
        <f t="shared" si="54"/>
        <v>RESPONSE-22</v>
      </c>
      <c r="G193" s="100">
        <f t="shared" si="50"/>
        <v>5</v>
      </c>
      <c r="H193" s="132">
        <f>VLOOKUP(C193,Table26[[(FIN) Käytäntö]:[(FIN) Vastaus]],2,FALSE)</f>
        <v>0</v>
      </c>
      <c r="I193" s="132">
        <f t="shared" si="55"/>
        <v>0</v>
      </c>
      <c r="W193" s="653" t="str">
        <f>AB193&amp;"-"&amp;COUNTIF($AB$2:$AB193,$AB193)</f>
        <v>0-2-0-85</v>
      </c>
      <c r="X193" s="653" t="s">
        <v>249</v>
      </c>
      <c r="Y193" s="655">
        <f t="shared" si="57"/>
        <v>0</v>
      </c>
      <c r="Z193" s="658">
        <v>2</v>
      </c>
      <c r="AA193" s="655">
        <f t="shared" si="52"/>
        <v>0</v>
      </c>
      <c r="AB193" s="657" t="str">
        <f t="shared" si="53"/>
        <v>0-2-0</v>
      </c>
    </row>
    <row r="194" spans="1:28" ht="15" customHeight="1" x14ac:dyDescent="0.2">
      <c r="A194" s="129" t="s">
        <v>67</v>
      </c>
      <c r="B194" s="129" t="s">
        <v>90</v>
      </c>
      <c r="C194" s="129" t="s">
        <v>250</v>
      </c>
      <c r="D194" s="644" t="s">
        <v>163</v>
      </c>
      <c r="E194" s="129">
        <v>2</v>
      </c>
      <c r="F194" s="100" t="str">
        <f t="shared" si="54"/>
        <v>RESPONSE-22</v>
      </c>
      <c r="G194" s="100">
        <f t="shared" ref="G194:G257" si="58">COUNTIF($F:$F,$F194)</f>
        <v>5</v>
      </c>
      <c r="H194" s="132">
        <f>VLOOKUP(C194,Table26[[(FIN) Käytäntö]:[(FIN) Vastaus]],2,FALSE)</f>
        <v>0</v>
      </c>
      <c r="I194" s="132">
        <f t="shared" si="55"/>
        <v>0</v>
      </c>
      <c r="W194" s="653" t="str">
        <f>AB194&amp;"-"&amp;COUNTIF($AB$2:$AB194,$AB194)</f>
        <v>0-2-0-86</v>
      </c>
      <c r="X194" s="653" t="s">
        <v>250</v>
      </c>
      <c r="Y194" s="655">
        <f t="shared" si="57"/>
        <v>0</v>
      </c>
      <c r="Z194" s="658">
        <v>2</v>
      </c>
      <c r="AA194" s="655">
        <f t="shared" ref="AA194:AA257" si="59">VLOOKUP(X194,C:I,7,FALSE)</f>
        <v>0</v>
      </c>
      <c r="AB194" s="657" t="str">
        <f t="shared" si="53"/>
        <v>0-2-0</v>
      </c>
    </row>
    <row r="195" spans="1:28" ht="15" customHeight="1" x14ac:dyDescent="0.2">
      <c r="A195" s="129" t="s">
        <v>67</v>
      </c>
      <c r="B195" s="129" t="s">
        <v>90</v>
      </c>
      <c r="C195" s="129" t="s">
        <v>251</v>
      </c>
      <c r="D195" s="644" t="s">
        <v>165</v>
      </c>
      <c r="E195" s="129">
        <v>3</v>
      </c>
      <c r="F195" s="100" t="str">
        <f t="shared" si="54"/>
        <v>RESPONSE-23</v>
      </c>
      <c r="G195" s="100">
        <f t="shared" si="58"/>
        <v>2</v>
      </c>
      <c r="H195" s="132">
        <f>VLOOKUP(C195,Table26[[(FIN) Käytäntö]:[(FIN) Vastaus]],2,FALSE)</f>
        <v>0</v>
      </c>
      <c r="I195" s="132">
        <f t="shared" si="55"/>
        <v>0</v>
      </c>
      <c r="W195" s="653" t="str">
        <f>AB195&amp;"-"&amp;COUNTIF($AB$2:$AB195,$AB195)</f>
        <v>0-3-0-43</v>
      </c>
      <c r="X195" s="653" t="s">
        <v>251</v>
      </c>
      <c r="Y195" s="655">
        <f t="shared" si="57"/>
        <v>0</v>
      </c>
      <c r="Z195" s="658">
        <v>3</v>
      </c>
      <c r="AA195" s="655">
        <f t="shared" si="59"/>
        <v>0</v>
      </c>
      <c r="AB195" s="657" t="str">
        <f t="shared" si="53"/>
        <v>0-3-0</v>
      </c>
    </row>
    <row r="196" spans="1:28" ht="15" customHeight="1" x14ac:dyDescent="0.2">
      <c r="A196" s="129" t="s">
        <v>67</v>
      </c>
      <c r="B196" s="129" t="s">
        <v>90</v>
      </c>
      <c r="C196" s="129" t="s">
        <v>252</v>
      </c>
      <c r="D196" s="644" t="s">
        <v>196</v>
      </c>
      <c r="E196" s="129">
        <v>3</v>
      </c>
      <c r="F196" s="100" t="str">
        <f t="shared" si="54"/>
        <v>RESPONSE-23</v>
      </c>
      <c r="G196" s="100">
        <f t="shared" si="58"/>
        <v>2</v>
      </c>
      <c r="H196" s="132">
        <f>VLOOKUP(C196,Table26[[(FIN) Käytäntö]:[(FIN) Vastaus]],2,FALSE)</f>
        <v>0</v>
      </c>
      <c r="I196" s="132">
        <f t="shared" si="55"/>
        <v>0</v>
      </c>
      <c r="W196" s="653" t="str">
        <f>AB196&amp;"-"&amp;COUNTIF($AB$2:$AB196,$AB196)</f>
        <v>0-3-0-44</v>
      </c>
      <c r="X196" s="653" t="s">
        <v>252</v>
      </c>
      <c r="Y196" s="655">
        <f t="shared" si="57"/>
        <v>0</v>
      </c>
      <c r="Z196" s="658">
        <v>3</v>
      </c>
      <c r="AA196" s="655">
        <f t="shared" si="59"/>
        <v>0</v>
      </c>
      <c r="AB196" s="657" t="str">
        <f t="shared" ref="AB196:AB259" si="60">Y196&amp;"-"&amp;Z196&amp;"-"&amp;AA196</f>
        <v>0-3-0</v>
      </c>
    </row>
    <row r="197" spans="1:28" ht="15" customHeight="1" x14ac:dyDescent="0.2">
      <c r="A197" s="129" t="s">
        <v>67</v>
      </c>
      <c r="B197" s="129" t="s">
        <v>92</v>
      </c>
      <c r="C197" s="129" t="s">
        <v>253</v>
      </c>
      <c r="D197" s="644" t="s">
        <v>20</v>
      </c>
      <c r="E197" s="129">
        <v>1</v>
      </c>
      <c r="F197" s="100" t="str">
        <f t="shared" si="54"/>
        <v>RESPONSE-31</v>
      </c>
      <c r="G197" s="100">
        <f t="shared" si="58"/>
        <v>3</v>
      </c>
      <c r="H197" s="132">
        <f>VLOOKUP(C197,Table26[[(FIN) Käytäntö]:[(FIN) Vastaus]],2,FALSE)</f>
        <v>0</v>
      </c>
      <c r="I197" s="132">
        <f t="shared" si="55"/>
        <v>0</v>
      </c>
      <c r="W197" s="653" t="str">
        <f>AB197&amp;"-"&amp;COUNTIF($AB$2:$AB197,$AB197)</f>
        <v>0-1-0-35</v>
      </c>
      <c r="X197" s="653" t="s">
        <v>253</v>
      </c>
      <c r="Y197" s="655">
        <f t="shared" si="57"/>
        <v>0</v>
      </c>
      <c r="Z197" s="658">
        <v>1</v>
      </c>
      <c r="AA197" s="655">
        <f t="shared" si="59"/>
        <v>0</v>
      </c>
      <c r="AB197" s="657" t="str">
        <f t="shared" si="60"/>
        <v>0-1-0</v>
      </c>
    </row>
    <row r="198" spans="1:28" ht="15" customHeight="1" x14ac:dyDescent="0.2">
      <c r="A198" s="129" t="s">
        <v>67</v>
      </c>
      <c r="B198" s="129" t="s">
        <v>92</v>
      </c>
      <c r="C198" s="129" t="s">
        <v>254</v>
      </c>
      <c r="D198" s="644" t="s">
        <v>21</v>
      </c>
      <c r="E198" s="129">
        <v>1</v>
      </c>
      <c r="F198" s="100" t="str">
        <f t="shared" si="54"/>
        <v>RESPONSE-31</v>
      </c>
      <c r="G198" s="100">
        <f t="shared" si="58"/>
        <v>3</v>
      </c>
      <c r="H198" s="132">
        <f>VLOOKUP(C198,Table26[[(FIN) Käytäntö]:[(FIN) Vastaus]],2,FALSE)</f>
        <v>0</v>
      </c>
      <c r="I198" s="132">
        <f t="shared" si="55"/>
        <v>0</v>
      </c>
      <c r="W198" s="653" t="str">
        <f>AB198&amp;"-"&amp;COUNTIF($AB$2:$AB198,$AB198)</f>
        <v>0-1-0-36</v>
      </c>
      <c r="X198" s="653" t="s">
        <v>254</v>
      </c>
      <c r="Y198" s="655">
        <f t="shared" si="57"/>
        <v>0</v>
      </c>
      <c r="Z198" s="658">
        <v>1</v>
      </c>
      <c r="AA198" s="655">
        <f t="shared" si="59"/>
        <v>0</v>
      </c>
      <c r="AB198" s="657" t="str">
        <f t="shared" si="60"/>
        <v>0-1-0</v>
      </c>
    </row>
    <row r="199" spans="1:28" ht="15" customHeight="1" x14ac:dyDescent="0.2">
      <c r="A199" s="129" t="s">
        <v>67</v>
      </c>
      <c r="B199" s="129" t="s">
        <v>92</v>
      </c>
      <c r="C199" s="129" t="s">
        <v>255</v>
      </c>
      <c r="D199" s="644" t="s">
        <v>22</v>
      </c>
      <c r="E199" s="129">
        <v>1</v>
      </c>
      <c r="F199" s="100" t="str">
        <f t="shared" si="54"/>
        <v>RESPONSE-31</v>
      </c>
      <c r="G199" s="100">
        <f t="shared" si="58"/>
        <v>3</v>
      </c>
      <c r="H199" s="132">
        <f>VLOOKUP(C199,Table26[[(FIN) Käytäntö]:[(FIN) Vastaus]],2,FALSE)</f>
        <v>0</v>
      </c>
      <c r="I199" s="132">
        <f t="shared" si="55"/>
        <v>0</v>
      </c>
      <c r="W199" s="653" t="str">
        <f>AB199&amp;"-"&amp;COUNTIF($AB$2:$AB199,$AB199)</f>
        <v>0-1-0-37</v>
      </c>
      <c r="X199" s="653" t="s">
        <v>255</v>
      </c>
      <c r="Y199" s="655">
        <f t="shared" si="57"/>
        <v>0</v>
      </c>
      <c r="Z199" s="658">
        <v>1</v>
      </c>
      <c r="AA199" s="655">
        <f t="shared" si="59"/>
        <v>0</v>
      </c>
      <c r="AB199" s="657" t="str">
        <f t="shared" si="60"/>
        <v>0-1-0</v>
      </c>
    </row>
    <row r="200" spans="1:28" ht="15" customHeight="1" x14ac:dyDescent="0.2">
      <c r="A200" s="129" t="s">
        <v>67</v>
      </c>
      <c r="B200" s="129" t="s">
        <v>92</v>
      </c>
      <c r="C200" s="129" t="s">
        <v>256</v>
      </c>
      <c r="D200" s="644" t="s">
        <v>23</v>
      </c>
      <c r="E200" s="129">
        <v>2</v>
      </c>
      <c r="F200" s="100" t="str">
        <f t="shared" si="54"/>
        <v>RESPONSE-32</v>
      </c>
      <c r="G200" s="100">
        <f t="shared" si="58"/>
        <v>5</v>
      </c>
      <c r="H200" s="132">
        <f>VLOOKUP(C200,Table26[[(FIN) Käytäntö]:[(FIN) Vastaus]],2,FALSE)</f>
        <v>0</v>
      </c>
      <c r="I200" s="132">
        <f t="shared" si="55"/>
        <v>0</v>
      </c>
      <c r="W200" s="653" t="str">
        <f>AB200&amp;"-"&amp;COUNTIF($AB$2:$AB200,$AB200)</f>
        <v>0-2-0-87</v>
      </c>
      <c r="X200" s="653" t="s">
        <v>256</v>
      </c>
      <c r="Y200" s="655">
        <f t="shared" si="57"/>
        <v>0</v>
      </c>
      <c r="Z200" s="658">
        <v>2</v>
      </c>
      <c r="AA200" s="655">
        <f t="shared" si="59"/>
        <v>0</v>
      </c>
      <c r="AB200" s="657" t="str">
        <f t="shared" si="60"/>
        <v>0-2-0</v>
      </c>
    </row>
    <row r="201" spans="1:28" ht="15" customHeight="1" x14ac:dyDescent="0.2">
      <c r="A201" s="129" t="s">
        <v>67</v>
      </c>
      <c r="B201" s="129" t="s">
        <v>92</v>
      </c>
      <c r="C201" s="129" t="s">
        <v>257</v>
      </c>
      <c r="D201" s="644" t="s">
        <v>24</v>
      </c>
      <c r="E201" s="129">
        <v>2</v>
      </c>
      <c r="F201" s="100" t="str">
        <f t="shared" ref="F201:F266" si="61">CONCATENATE($B201,$E201)</f>
        <v>RESPONSE-32</v>
      </c>
      <c r="G201" s="100">
        <f t="shared" si="58"/>
        <v>5</v>
      </c>
      <c r="H201" s="132">
        <f>VLOOKUP(C201,Table26[[(FIN) Käytäntö]:[(FIN) Vastaus]],2,FALSE)</f>
        <v>0</v>
      </c>
      <c r="I201" s="132">
        <f t="shared" ref="I201:I266" si="62">IFERROR(IF(H201&gt;2,1,0),0)</f>
        <v>0</v>
      </c>
      <c r="W201" s="653" t="str">
        <f>AB201&amp;"-"&amp;COUNTIF($AB$2:$AB201,$AB201)</f>
        <v>0-2-0-88</v>
      </c>
      <c r="X201" s="653" t="s">
        <v>257</v>
      </c>
      <c r="Y201" s="655">
        <f t="shared" si="57"/>
        <v>0</v>
      </c>
      <c r="Z201" s="658">
        <v>2</v>
      </c>
      <c r="AA201" s="655">
        <f t="shared" si="59"/>
        <v>0</v>
      </c>
      <c r="AB201" s="657" t="str">
        <f t="shared" si="60"/>
        <v>0-2-0</v>
      </c>
    </row>
    <row r="202" spans="1:28" ht="15" customHeight="1" x14ac:dyDescent="0.2">
      <c r="A202" s="129" t="s">
        <v>67</v>
      </c>
      <c r="B202" s="129" t="s">
        <v>92</v>
      </c>
      <c r="C202" s="129" t="s">
        <v>258</v>
      </c>
      <c r="D202" s="644" t="s">
        <v>25</v>
      </c>
      <c r="E202" s="129">
        <v>2</v>
      </c>
      <c r="F202" s="100" t="str">
        <f t="shared" si="61"/>
        <v>RESPONSE-32</v>
      </c>
      <c r="G202" s="100">
        <f t="shared" si="58"/>
        <v>5</v>
      </c>
      <c r="H202" s="132">
        <f>VLOOKUP(C202,Table26[[(FIN) Käytäntö]:[(FIN) Vastaus]],2,FALSE)</f>
        <v>0</v>
      </c>
      <c r="I202" s="132">
        <f t="shared" si="62"/>
        <v>0</v>
      </c>
      <c r="W202" s="653" t="str">
        <f>AB202&amp;"-"&amp;COUNTIF($AB$2:$AB202,$AB202)</f>
        <v>0-2-0-89</v>
      </c>
      <c r="X202" s="653" t="s">
        <v>258</v>
      </c>
      <c r="Y202" s="655">
        <f t="shared" si="57"/>
        <v>0</v>
      </c>
      <c r="Z202" s="658">
        <v>2</v>
      </c>
      <c r="AA202" s="655">
        <f t="shared" si="59"/>
        <v>0</v>
      </c>
      <c r="AB202" s="657" t="str">
        <f t="shared" si="60"/>
        <v>0-2-0</v>
      </c>
    </row>
    <row r="203" spans="1:28" ht="15" customHeight="1" x14ac:dyDescent="0.2">
      <c r="A203" s="129" t="s">
        <v>67</v>
      </c>
      <c r="B203" s="129" t="s">
        <v>92</v>
      </c>
      <c r="C203" s="129" t="s">
        <v>259</v>
      </c>
      <c r="D203" s="644" t="s">
        <v>26</v>
      </c>
      <c r="E203" s="129">
        <v>2</v>
      </c>
      <c r="F203" s="100" t="str">
        <f t="shared" si="61"/>
        <v>RESPONSE-32</v>
      </c>
      <c r="G203" s="100">
        <f t="shared" si="58"/>
        <v>5</v>
      </c>
      <c r="H203" s="132">
        <f>VLOOKUP(C203,Table26[[(FIN) Käytäntö]:[(FIN) Vastaus]],2,FALSE)</f>
        <v>0</v>
      </c>
      <c r="I203" s="132">
        <f t="shared" si="62"/>
        <v>0</v>
      </c>
      <c r="W203" s="653" t="str">
        <f>AB203&amp;"-"&amp;COUNTIF($AB$2:$AB203,$AB203)</f>
        <v>0-2-0-90</v>
      </c>
      <c r="X203" s="653" t="s">
        <v>259</v>
      </c>
      <c r="Y203" s="655">
        <f t="shared" si="57"/>
        <v>0</v>
      </c>
      <c r="Z203" s="658">
        <v>2</v>
      </c>
      <c r="AA203" s="655">
        <f t="shared" si="59"/>
        <v>0</v>
      </c>
      <c r="AB203" s="657" t="str">
        <f t="shared" si="60"/>
        <v>0-2-0</v>
      </c>
    </row>
    <row r="204" spans="1:28" ht="15" customHeight="1" x14ac:dyDescent="0.2">
      <c r="A204" s="129" t="s">
        <v>67</v>
      </c>
      <c r="B204" s="129" t="s">
        <v>92</v>
      </c>
      <c r="C204" s="129" t="s">
        <v>260</v>
      </c>
      <c r="D204" s="644" t="s">
        <v>230</v>
      </c>
      <c r="E204" s="129">
        <v>2</v>
      </c>
      <c r="F204" s="100" t="str">
        <f t="shared" si="61"/>
        <v>RESPONSE-32</v>
      </c>
      <c r="G204" s="100">
        <f t="shared" si="58"/>
        <v>5</v>
      </c>
      <c r="H204" s="132">
        <f>VLOOKUP(C204,Table26[[(FIN) Käytäntö]:[(FIN) Vastaus]],2,FALSE)</f>
        <v>0</v>
      </c>
      <c r="I204" s="132">
        <f t="shared" si="62"/>
        <v>0</v>
      </c>
      <c r="W204" s="653" t="str">
        <f>AB204&amp;"-"&amp;COUNTIF($AB$2:$AB204,$AB204)</f>
        <v>0-2-0-91</v>
      </c>
      <c r="X204" s="653" t="s">
        <v>260</v>
      </c>
      <c r="Y204" s="655">
        <f t="shared" si="57"/>
        <v>0</v>
      </c>
      <c r="Z204" s="658">
        <v>2</v>
      </c>
      <c r="AA204" s="655">
        <f t="shared" si="59"/>
        <v>0</v>
      </c>
      <c r="AB204" s="657" t="str">
        <f t="shared" si="60"/>
        <v>0-2-0</v>
      </c>
    </row>
    <row r="205" spans="1:28" ht="15" customHeight="1" x14ac:dyDescent="0.2">
      <c r="A205" s="129" t="s">
        <v>67</v>
      </c>
      <c r="B205" s="129" t="s">
        <v>92</v>
      </c>
      <c r="C205" s="129" t="s">
        <v>261</v>
      </c>
      <c r="D205" s="644" t="s">
        <v>262</v>
      </c>
      <c r="E205" s="129">
        <v>3</v>
      </c>
      <c r="F205" s="100" t="str">
        <f t="shared" si="61"/>
        <v>RESPONSE-33</v>
      </c>
      <c r="G205" s="100">
        <f t="shared" si="58"/>
        <v>4</v>
      </c>
      <c r="H205" s="132">
        <f>VLOOKUP(C205,Table26[[(FIN) Käytäntö]:[(FIN) Vastaus]],2,FALSE)</f>
        <v>0</v>
      </c>
      <c r="I205" s="132">
        <f t="shared" si="62"/>
        <v>0</v>
      </c>
      <c r="W205" s="653" t="str">
        <f>AB205&amp;"-"&amp;COUNTIF($AB$2:$AB205,$AB205)</f>
        <v>0-3-0-45</v>
      </c>
      <c r="X205" s="653" t="s">
        <v>261</v>
      </c>
      <c r="Y205" s="655">
        <f t="shared" si="57"/>
        <v>0</v>
      </c>
      <c r="Z205" s="658">
        <v>3</v>
      </c>
      <c r="AA205" s="655">
        <f t="shared" si="59"/>
        <v>0</v>
      </c>
      <c r="AB205" s="657" t="str">
        <f t="shared" si="60"/>
        <v>0-3-0</v>
      </c>
    </row>
    <row r="206" spans="1:28" ht="15" customHeight="1" x14ac:dyDescent="0.2">
      <c r="A206" s="129" t="s">
        <v>67</v>
      </c>
      <c r="B206" s="129" t="s">
        <v>92</v>
      </c>
      <c r="C206" s="129" t="s">
        <v>263</v>
      </c>
      <c r="D206" s="644" t="s">
        <v>264</v>
      </c>
      <c r="E206" s="129">
        <v>3</v>
      </c>
      <c r="F206" s="100" t="str">
        <f t="shared" si="61"/>
        <v>RESPONSE-33</v>
      </c>
      <c r="G206" s="100">
        <f t="shared" si="58"/>
        <v>4</v>
      </c>
      <c r="H206" s="132">
        <f>VLOOKUP(C206,Table26[[(FIN) Käytäntö]:[(FIN) Vastaus]],2,FALSE)</f>
        <v>0</v>
      </c>
      <c r="I206" s="132">
        <f t="shared" si="62"/>
        <v>0</v>
      </c>
      <c r="W206" s="653" t="str">
        <f>AB206&amp;"-"&amp;COUNTIF($AB$2:$AB206,$AB206)</f>
        <v>0-3-0-46</v>
      </c>
      <c r="X206" s="653" t="s">
        <v>263</v>
      </c>
      <c r="Y206" s="655">
        <f t="shared" si="57"/>
        <v>0</v>
      </c>
      <c r="Z206" s="658">
        <v>3</v>
      </c>
      <c r="AA206" s="655">
        <f t="shared" si="59"/>
        <v>0</v>
      </c>
      <c r="AB206" s="657" t="str">
        <f t="shared" si="60"/>
        <v>0-3-0</v>
      </c>
    </row>
    <row r="207" spans="1:28" ht="15" customHeight="1" x14ac:dyDescent="0.2">
      <c r="A207" s="129" t="s">
        <v>67</v>
      </c>
      <c r="B207" s="129" t="s">
        <v>92</v>
      </c>
      <c r="C207" s="129" t="s">
        <v>941</v>
      </c>
      <c r="D207" s="644" t="s">
        <v>359</v>
      </c>
      <c r="E207" s="129">
        <v>3</v>
      </c>
      <c r="F207" s="100" t="str">
        <f t="shared" si="61"/>
        <v>RESPONSE-33</v>
      </c>
      <c r="G207" s="100">
        <f t="shared" si="58"/>
        <v>4</v>
      </c>
      <c r="H207" s="132">
        <f>VLOOKUP(C207,Table26[[(FIN) Käytäntö]:[(FIN) Vastaus]],2,FALSE)</f>
        <v>0</v>
      </c>
      <c r="I207" s="132">
        <f t="shared" si="62"/>
        <v>0</v>
      </c>
      <c r="W207" s="653" t="str">
        <f>AB207&amp;"-"&amp;COUNTIF($AB$2:$AB207,$AB207)</f>
        <v>0-3-0-47</v>
      </c>
      <c r="X207" s="653" t="s">
        <v>941</v>
      </c>
      <c r="Y207" s="655">
        <f t="shared" si="57"/>
        <v>0</v>
      </c>
      <c r="Z207" s="658">
        <v>3</v>
      </c>
      <c r="AA207" s="655">
        <f t="shared" si="59"/>
        <v>0</v>
      </c>
      <c r="AB207" s="657" t="str">
        <f t="shared" si="60"/>
        <v>0-3-0</v>
      </c>
    </row>
    <row r="208" spans="1:28" ht="15" customHeight="1" x14ac:dyDescent="0.2">
      <c r="A208" s="129" t="s">
        <v>67</v>
      </c>
      <c r="B208" s="129" t="s">
        <v>92</v>
      </c>
      <c r="C208" s="129" t="s">
        <v>2536</v>
      </c>
      <c r="D208" s="644" t="s">
        <v>2718</v>
      </c>
      <c r="E208" s="129">
        <v>3</v>
      </c>
      <c r="F208" s="100" t="str">
        <f t="shared" si="61"/>
        <v>RESPONSE-33</v>
      </c>
      <c r="G208" s="100">
        <f t="shared" si="58"/>
        <v>4</v>
      </c>
      <c r="H208" s="132">
        <f>VLOOKUP(C208,Table26[[(FIN) Käytäntö]:[(FIN) Vastaus]],2,FALSE)</f>
        <v>0</v>
      </c>
      <c r="I208" s="132">
        <f t="shared" ref="I208" si="63">IFERROR(IF(H208&gt;2,1,0),0)</f>
        <v>0</v>
      </c>
      <c r="W208" s="653" t="str">
        <f>AB208&amp;"-"&amp;COUNTIF($AB$2:$AB208,$AB208)</f>
        <v>0-3-0-48</v>
      </c>
      <c r="X208" s="653" t="s">
        <v>2536</v>
      </c>
      <c r="Y208" s="655">
        <f t="shared" si="57"/>
        <v>0</v>
      </c>
      <c r="Z208" s="658">
        <v>3</v>
      </c>
      <c r="AA208" s="655">
        <f t="shared" si="59"/>
        <v>0</v>
      </c>
      <c r="AB208" s="657" t="str">
        <f t="shared" si="60"/>
        <v>0-3-0</v>
      </c>
    </row>
    <row r="209" spans="1:28" ht="15" customHeight="1" x14ac:dyDescent="0.2">
      <c r="A209" s="129" t="s">
        <v>67</v>
      </c>
      <c r="B209" s="129" t="s">
        <v>94</v>
      </c>
      <c r="C209" s="129" t="s">
        <v>265</v>
      </c>
      <c r="D209" s="644" t="s">
        <v>115</v>
      </c>
      <c r="E209" s="129">
        <v>1</v>
      </c>
      <c r="F209" s="100" t="str">
        <f t="shared" si="61"/>
        <v>RESPONSE-41</v>
      </c>
      <c r="G209" s="100">
        <f t="shared" si="58"/>
        <v>3</v>
      </c>
      <c r="H209" s="132">
        <f>VLOOKUP(C209,Table26[[(FIN) Käytäntö]:[(FIN) Vastaus]],2,FALSE)</f>
        <v>0</v>
      </c>
      <c r="I209" s="132">
        <f t="shared" si="62"/>
        <v>0</v>
      </c>
      <c r="W209" s="653" t="str">
        <f>AB209&amp;"-"&amp;COUNTIF($AB$2:$AB209,$AB209)</f>
        <v>0-1-0-38</v>
      </c>
      <c r="X209" s="653" t="s">
        <v>265</v>
      </c>
      <c r="Y209" s="655">
        <f t="shared" si="57"/>
        <v>0</v>
      </c>
      <c r="Z209" s="658">
        <v>1</v>
      </c>
      <c r="AA209" s="655">
        <f t="shared" si="59"/>
        <v>0</v>
      </c>
      <c r="AB209" s="657" t="str">
        <f t="shared" si="60"/>
        <v>0-1-0</v>
      </c>
    </row>
    <row r="210" spans="1:28" ht="15" customHeight="1" x14ac:dyDescent="0.2">
      <c r="A210" s="129" t="s">
        <v>67</v>
      </c>
      <c r="B210" s="129" t="s">
        <v>94</v>
      </c>
      <c r="C210" s="129" t="s">
        <v>266</v>
      </c>
      <c r="D210" s="644" t="s">
        <v>118</v>
      </c>
      <c r="E210" s="129">
        <v>1</v>
      </c>
      <c r="F210" s="100" t="str">
        <f t="shared" si="61"/>
        <v>RESPONSE-41</v>
      </c>
      <c r="G210" s="100">
        <f t="shared" si="58"/>
        <v>3</v>
      </c>
      <c r="H210" s="132">
        <f>VLOOKUP(C210,Table26[[(FIN) Käytäntö]:[(FIN) Vastaus]],2,FALSE)</f>
        <v>0</v>
      </c>
      <c r="I210" s="132">
        <f t="shared" si="62"/>
        <v>0</v>
      </c>
      <c r="W210" s="653" t="str">
        <f>AB210&amp;"-"&amp;COUNTIF($AB$2:$AB210,$AB210)</f>
        <v>0-1-0-39</v>
      </c>
      <c r="X210" s="653" t="s">
        <v>266</v>
      </c>
      <c r="Y210" s="655">
        <f t="shared" si="57"/>
        <v>0</v>
      </c>
      <c r="Z210" s="658">
        <v>1</v>
      </c>
      <c r="AA210" s="655">
        <f t="shared" si="59"/>
        <v>0</v>
      </c>
      <c r="AB210" s="657" t="str">
        <f t="shared" si="60"/>
        <v>0-1-0</v>
      </c>
    </row>
    <row r="211" spans="1:28" ht="15" customHeight="1" x14ac:dyDescent="0.2">
      <c r="A211" s="129" t="s">
        <v>67</v>
      </c>
      <c r="B211" s="129" t="s">
        <v>94</v>
      </c>
      <c r="C211" s="129" t="s">
        <v>267</v>
      </c>
      <c r="D211" s="644" t="s">
        <v>121</v>
      </c>
      <c r="E211" s="129">
        <v>1</v>
      </c>
      <c r="F211" s="100" t="str">
        <f t="shared" si="61"/>
        <v>RESPONSE-41</v>
      </c>
      <c r="G211" s="100">
        <f t="shared" si="58"/>
        <v>3</v>
      </c>
      <c r="H211" s="132">
        <f>VLOOKUP(C211,Table26[[(FIN) Käytäntö]:[(FIN) Vastaus]],2,FALSE)</f>
        <v>0</v>
      </c>
      <c r="I211" s="132">
        <f t="shared" si="62"/>
        <v>0</v>
      </c>
      <c r="W211" s="653" t="str">
        <f>AB211&amp;"-"&amp;COUNTIF($AB$2:$AB211,$AB211)</f>
        <v>0-1-0-40</v>
      </c>
      <c r="X211" s="653" t="s">
        <v>267</v>
      </c>
      <c r="Y211" s="655">
        <f t="shared" si="57"/>
        <v>0</v>
      </c>
      <c r="Z211" s="658">
        <v>1</v>
      </c>
      <c r="AA211" s="655">
        <f t="shared" si="59"/>
        <v>0</v>
      </c>
      <c r="AB211" s="657" t="str">
        <f t="shared" si="60"/>
        <v>0-1-0</v>
      </c>
    </row>
    <row r="212" spans="1:28" ht="15" customHeight="1" x14ac:dyDescent="0.2">
      <c r="A212" s="129" t="s">
        <v>67</v>
      </c>
      <c r="B212" s="129" t="s">
        <v>94</v>
      </c>
      <c r="C212" s="129" t="s">
        <v>268</v>
      </c>
      <c r="D212" s="644" t="s">
        <v>124</v>
      </c>
      <c r="E212" s="129">
        <v>2</v>
      </c>
      <c r="F212" s="100" t="str">
        <f t="shared" si="61"/>
        <v>RESPONSE-42</v>
      </c>
      <c r="G212" s="100">
        <f t="shared" si="58"/>
        <v>9</v>
      </c>
      <c r="H212" s="132">
        <f>VLOOKUP(C212,Table26[[(FIN) Käytäntö]:[(FIN) Vastaus]],2,FALSE)</f>
        <v>0</v>
      </c>
      <c r="I212" s="132">
        <f t="shared" si="62"/>
        <v>0</v>
      </c>
      <c r="W212" s="653" t="str">
        <f>AB212&amp;"-"&amp;COUNTIF($AB$2:$AB212,$AB212)</f>
        <v>0-2-0-92</v>
      </c>
      <c r="X212" s="653" t="s">
        <v>268</v>
      </c>
      <c r="Y212" s="655">
        <f t="shared" si="57"/>
        <v>0</v>
      </c>
      <c r="Z212" s="658">
        <v>2</v>
      </c>
      <c r="AA212" s="655">
        <f t="shared" si="59"/>
        <v>0</v>
      </c>
      <c r="AB212" s="657" t="str">
        <f t="shared" si="60"/>
        <v>0-2-0</v>
      </c>
    </row>
    <row r="213" spans="1:28" ht="15" customHeight="1" x14ac:dyDescent="0.2">
      <c r="A213" s="129" t="s">
        <v>67</v>
      </c>
      <c r="B213" s="129" t="s">
        <v>94</v>
      </c>
      <c r="C213" s="129" t="s">
        <v>269</v>
      </c>
      <c r="D213" s="644" t="s">
        <v>127</v>
      </c>
      <c r="E213" s="129">
        <v>2</v>
      </c>
      <c r="F213" s="100" t="str">
        <f t="shared" si="61"/>
        <v>RESPONSE-42</v>
      </c>
      <c r="G213" s="100">
        <f t="shared" si="58"/>
        <v>9</v>
      </c>
      <c r="H213" s="132">
        <f>VLOOKUP(C213,Table26[[(FIN) Käytäntö]:[(FIN) Vastaus]],2,FALSE)</f>
        <v>0</v>
      </c>
      <c r="I213" s="132">
        <f t="shared" si="62"/>
        <v>0</v>
      </c>
      <c r="W213" s="653" t="str">
        <f>AB213&amp;"-"&amp;COUNTIF($AB$2:$AB213,$AB213)</f>
        <v>0-2-0-93</v>
      </c>
      <c r="X213" s="653" t="s">
        <v>269</v>
      </c>
      <c r="Y213" s="655">
        <f t="shared" si="57"/>
        <v>0</v>
      </c>
      <c r="Z213" s="658">
        <v>2</v>
      </c>
      <c r="AA213" s="655">
        <f t="shared" si="59"/>
        <v>0</v>
      </c>
      <c r="AB213" s="657" t="str">
        <f t="shared" si="60"/>
        <v>0-2-0</v>
      </c>
    </row>
    <row r="214" spans="1:28" ht="15" customHeight="1" x14ac:dyDescent="0.2">
      <c r="A214" s="129" t="s">
        <v>67</v>
      </c>
      <c r="B214" s="129" t="s">
        <v>94</v>
      </c>
      <c r="C214" s="129" t="s">
        <v>270</v>
      </c>
      <c r="D214" s="644" t="s">
        <v>129</v>
      </c>
      <c r="E214" s="129">
        <v>2</v>
      </c>
      <c r="F214" s="100" t="str">
        <f t="shared" si="61"/>
        <v>RESPONSE-42</v>
      </c>
      <c r="G214" s="100">
        <f t="shared" si="58"/>
        <v>9</v>
      </c>
      <c r="H214" s="132">
        <f>VLOOKUP(C214,Table26[[(FIN) Käytäntö]:[(FIN) Vastaus]],2,FALSE)</f>
        <v>0</v>
      </c>
      <c r="I214" s="132">
        <f t="shared" si="62"/>
        <v>0</v>
      </c>
      <c r="W214" s="653" t="str">
        <f>AB214&amp;"-"&amp;COUNTIF($AB$2:$AB214,$AB214)</f>
        <v>0-2-0-94</v>
      </c>
      <c r="X214" s="653" t="s">
        <v>270</v>
      </c>
      <c r="Y214" s="655">
        <f t="shared" ref="Y214:Y245" si="64">VLOOKUP(LEFT($X214,LEN($X214)-1),$K:$O,5,FALSE)</f>
        <v>0</v>
      </c>
      <c r="Z214" s="658">
        <v>2</v>
      </c>
      <c r="AA214" s="655">
        <f t="shared" si="59"/>
        <v>0</v>
      </c>
      <c r="AB214" s="657" t="str">
        <f t="shared" si="60"/>
        <v>0-2-0</v>
      </c>
    </row>
    <row r="215" spans="1:28" ht="15" customHeight="1" x14ac:dyDescent="0.2">
      <c r="A215" s="129" t="s">
        <v>67</v>
      </c>
      <c r="B215" s="129" t="s">
        <v>94</v>
      </c>
      <c r="C215" s="129" t="s">
        <v>271</v>
      </c>
      <c r="D215" s="644" t="s">
        <v>237</v>
      </c>
      <c r="E215" s="129">
        <v>2</v>
      </c>
      <c r="F215" s="100" t="str">
        <f t="shared" si="61"/>
        <v>RESPONSE-42</v>
      </c>
      <c r="G215" s="100">
        <f t="shared" si="58"/>
        <v>9</v>
      </c>
      <c r="H215" s="132">
        <f>VLOOKUP(C215,Table26[[(FIN) Käytäntö]:[(FIN) Vastaus]],2,FALSE)</f>
        <v>0</v>
      </c>
      <c r="I215" s="132">
        <f t="shared" si="62"/>
        <v>0</v>
      </c>
      <c r="W215" s="653" t="str">
        <f>AB215&amp;"-"&amp;COUNTIF($AB$2:$AB215,$AB215)</f>
        <v>0-2-0-95</v>
      </c>
      <c r="X215" s="653" t="s">
        <v>271</v>
      </c>
      <c r="Y215" s="655">
        <f t="shared" si="64"/>
        <v>0</v>
      </c>
      <c r="Z215" s="658">
        <v>2</v>
      </c>
      <c r="AA215" s="655">
        <f t="shared" si="59"/>
        <v>0</v>
      </c>
      <c r="AB215" s="657" t="str">
        <f t="shared" si="60"/>
        <v>0-2-0</v>
      </c>
    </row>
    <row r="216" spans="1:28" ht="15" customHeight="1" x14ac:dyDescent="0.2">
      <c r="A216" s="129" t="s">
        <v>67</v>
      </c>
      <c r="B216" s="129" t="s">
        <v>94</v>
      </c>
      <c r="C216" s="129" t="s">
        <v>942</v>
      </c>
      <c r="D216" s="644" t="s">
        <v>325</v>
      </c>
      <c r="E216" s="129">
        <v>2</v>
      </c>
      <c r="F216" s="100" t="str">
        <f t="shared" si="61"/>
        <v>RESPONSE-42</v>
      </c>
      <c r="G216" s="100">
        <f t="shared" si="58"/>
        <v>9</v>
      </c>
      <c r="H216" s="132">
        <f>VLOOKUP(C216,Table26[[(FIN) Käytäntö]:[(FIN) Vastaus]],2,FALSE)</f>
        <v>0</v>
      </c>
      <c r="I216" s="132">
        <f t="shared" si="62"/>
        <v>0</v>
      </c>
      <c r="W216" s="653" t="str">
        <f>AB216&amp;"-"&amp;COUNTIF($AB$2:$AB216,$AB216)</f>
        <v>0-2-0-96</v>
      </c>
      <c r="X216" s="653" t="s">
        <v>942</v>
      </c>
      <c r="Y216" s="655">
        <f t="shared" si="64"/>
        <v>0</v>
      </c>
      <c r="Z216" s="658">
        <v>2</v>
      </c>
      <c r="AA216" s="655">
        <f t="shared" si="59"/>
        <v>0</v>
      </c>
      <c r="AB216" s="657" t="str">
        <f t="shared" si="60"/>
        <v>0-2-0</v>
      </c>
    </row>
    <row r="217" spans="1:28" ht="15" customHeight="1" x14ac:dyDescent="0.2">
      <c r="A217" s="129" t="s">
        <v>67</v>
      </c>
      <c r="B217" s="129" t="s">
        <v>94</v>
      </c>
      <c r="C217" s="129" t="s">
        <v>943</v>
      </c>
      <c r="D217" s="644" t="s">
        <v>326</v>
      </c>
      <c r="E217" s="129">
        <v>2</v>
      </c>
      <c r="F217" s="100" t="str">
        <f t="shared" si="61"/>
        <v>RESPONSE-42</v>
      </c>
      <c r="G217" s="100">
        <f t="shared" si="58"/>
        <v>9</v>
      </c>
      <c r="H217" s="132">
        <f>VLOOKUP(C217,Table26[[(FIN) Käytäntö]:[(FIN) Vastaus]],2,FALSE)</f>
        <v>0</v>
      </c>
      <c r="I217" s="132">
        <f t="shared" si="62"/>
        <v>0</v>
      </c>
      <c r="W217" s="653" t="str">
        <f>AB217&amp;"-"&amp;COUNTIF($AB$2:$AB217,$AB217)</f>
        <v>0-2-0-97</v>
      </c>
      <c r="X217" s="653" t="s">
        <v>943</v>
      </c>
      <c r="Y217" s="655">
        <f t="shared" si="64"/>
        <v>0</v>
      </c>
      <c r="Z217" s="658">
        <v>2</v>
      </c>
      <c r="AA217" s="655">
        <f t="shared" si="59"/>
        <v>0</v>
      </c>
      <c r="AB217" s="657" t="str">
        <f t="shared" si="60"/>
        <v>0-2-0</v>
      </c>
    </row>
    <row r="218" spans="1:28" ht="15" customHeight="1" x14ac:dyDescent="0.2">
      <c r="A218" s="129" t="s">
        <v>67</v>
      </c>
      <c r="B218" s="129" t="s">
        <v>94</v>
      </c>
      <c r="C218" s="129" t="s">
        <v>944</v>
      </c>
      <c r="D218" s="644" t="s">
        <v>985</v>
      </c>
      <c r="E218" s="129">
        <v>2</v>
      </c>
      <c r="F218" s="100" t="str">
        <f t="shared" si="61"/>
        <v>RESPONSE-42</v>
      </c>
      <c r="G218" s="100">
        <f t="shared" si="58"/>
        <v>9</v>
      </c>
      <c r="H218" s="132">
        <f>VLOOKUP(C218,Table26[[(FIN) Käytäntö]:[(FIN) Vastaus]],2,FALSE)</f>
        <v>0</v>
      </c>
      <c r="I218" s="132">
        <f t="shared" si="62"/>
        <v>0</v>
      </c>
      <c r="W218" s="653" t="str">
        <f>AB218&amp;"-"&amp;COUNTIF($AB$2:$AB218,$AB218)</f>
        <v>0-2-0-98</v>
      </c>
      <c r="X218" s="653" t="s">
        <v>944</v>
      </c>
      <c r="Y218" s="655">
        <f t="shared" si="64"/>
        <v>0</v>
      </c>
      <c r="Z218" s="658">
        <v>2</v>
      </c>
      <c r="AA218" s="655">
        <f t="shared" si="59"/>
        <v>0</v>
      </c>
      <c r="AB218" s="657" t="str">
        <f t="shared" si="60"/>
        <v>0-2-0</v>
      </c>
    </row>
    <row r="219" spans="1:28" ht="15" customHeight="1" x14ac:dyDescent="0.2">
      <c r="A219" s="129" t="s">
        <v>67</v>
      </c>
      <c r="B219" s="129" t="s">
        <v>94</v>
      </c>
      <c r="C219" s="129" t="s">
        <v>945</v>
      </c>
      <c r="D219" s="644" t="s">
        <v>986</v>
      </c>
      <c r="E219" s="129">
        <v>2</v>
      </c>
      <c r="F219" s="100" t="str">
        <f t="shared" si="61"/>
        <v>RESPONSE-42</v>
      </c>
      <c r="G219" s="100">
        <f t="shared" si="58"/>
        <v>9</v>
      </c>
      <c r="H219" s="132">
        <f>VLOOKUP(C219,Table26[[(FIN) Käytäntö]:[(FIN) Vastaus]],2,FALSE)</f>
        <v>0</v>
      </c>
      <c r="I219" s="132">
        <f t="shared" si="62"/>
        <v>0</v>
      </c>
      <c r="W219" s="653" t="str">
        <f>AB219&amp;"-"&amp;COUNTIF($AB$2:$AB219,$AB219)</f>
        <v>0-2-0-99</v>
      </c>
      <c r="X219" s="653" t="s">
        <v>945</v>
      </c>
      <c r="Y219" s="655">
        <f t="shared" si="64"/>
        <v>0</v>
      </c>
      <c r="Z219" s="658">
        <v>2</v>
      </c>
      <c r="AA219" s="655">
        <f t="shared" si="59"/>
        <v>0</v>
      </c>
      <c r="AB219" s="657" t="str">
        <f t="shared" si="60"/>
        <v>0-2-0</v>
      </c>
    </row>
    <row r="220" spans="1:28" ht="15" customHeight="1" x14ac:dyDescent="0.2">
      <c r="A220" s="129" t="s">
        <v>67</v>
      </c>
      <c r="B220" s="129" t="s">
        <v>94</v>
      </c>
      <c r="C220" s="129" t="s">
        <v>946</v>
      </c>
      <c r="D220" s="644" t="s">
        <v>987</v>
      </c>
      <c r="E220" s="129">
        <v>2</v>
      </c>
      <c r="F220" s="100" t="str">
        <f t="shared" si="61"/>
        <v>RESPONSE-42</v>
      </c>
      <c r="G220" s="100">
        <f t="shared" si="58"/>
        <v>9</v>
      </c>
      <c r="H220" s="132">
        <f>VLOOKUP(C220,Table26[[(FIN) Käytäntö]:[(FIN) Vastaus]],2,FALSE)</f>
        <v>0</v>
      </c>
      <c r="I220" s="132">
        <f t="shared" si="62"/>
        <v>0</v>
      </c>
      <c r="W220" s="653" t="str">
        <f>AB220&amp;"-"&amp;COUNTIF($AB$2:$AB220,$AB220)</f>
        <v>0-2-0-100</v>
      </c>
      <c r="X220" s="653" t="s">
        <v>946</v>
      </c>
      <c r="Y220" s="655">
        <f t="shared" si="64"/>
        <v>0</v>
      </c>
      <c r="Z220" s="658">
        <v>2</v>
      </c>
      <c r="AA220" s="655">
        <f t="shared" si="59"/>
        <v>0</v>
      </c>
      <c r="AB220" s="657" t="str">
        <f t="shared" si="60"/>
        <v>0-2-0</v>
      </c>
    </row>
    <row r="221" spans="1:28" ht="15" customHeight="1" x14ac:dyDescent="0.2">
      <c r="A221" s="129" t="s">
        <v>67</v>
      </c>
      <c r="B221" s="129" t="s">
        <v>94</v>
      </c>
      <c r="C221" s="129" t="s">
        <v>947</v>
      </c>
      <c r="D221" s="644" t="s">
        <v>988</v>
      </c>
      <c r="E221" s="129">
        <v>3</v>
      </c>
      <c r="F221" s="100" t="str">
        <f t="shared" si="61"/>
        <v>RESPONSE-43</v>
      </c>
      <c r="G221" s="100">
        <f t="shared" si="58"/>
        <v>4</v>
      </c>
      <c r="H221" s="132">
        <f>VLOOKUP(C221,Table26[[(FIN) Käytäntö]:[(FIN) Vastaus]],2,FALSE)</f>
        <v>0</v>
      </c>
      <c r="I221" s="132">
        <f t="shared" si="62"/>
        <v>0</v>
      </c>
      <c r="W221" s="653" t="str">
        <f>AB221&amp;"-"&amp;COUNTIF($AB$2:$AB221,$AB221)</f>
        <v>0-3-0-49</v>
      </c>
      <c r="X221" s="653" t="s">
        <v>947</v>
      </c>
      <c r="Y221" s="655">
        <f t="shared" si="64"/>
        <v>0</v>
      </c>
      <c r="Z221" s="658">
        <v>3</v>
      </c>
      <c r="AA221" s="655">
        <f t="shared" si="59"/>
        <v>0</v>
      </c>
      <c r="AB221" s="657" t="str">
        <f t="shared" si="60"/>
        <v>0-3-0</v>
      </c>
    </row>
    <row r="222" spans="1:28" ht="15" customHeight="1" x14ac:dyDescent="0.2">
      <c r="A222" s="129" t="s">
        <v>67</v>
      </c>
      <c r="B222" s="129" t="s">
        <v>94</v>
      </c>
      <c r="C222" s="129" t="s">
        <v>948</v>
      </c>
      <c r="D222" s="644" t="s">
        <v>989</v>
      </c>
      <c r="E222" s="129">
        <v>3</v>
      </c>
      <c r="F222" s="100" t="str">
        <f t="shared" si="61"/>
        <v>RESPONSE-43</v>
      </c>
      <c r="G222" s="100">
        <f t="shared" si="58"/>
        <v>4</v>
      </c>
      <c r="H222" s="132">
        <f>VLOOKUP(C222,Table26[[(FIN) Käytäntö]:[(FIN) Vastaus]],2,FALSE)</f>
        <v>0</v>
      </c>
      <c r="I222" s="132">
        <f t="shared" si="62"/>
        <v>0</v>
      </c>
      <c r="W222" s="653" t="str">
        <f>AB222&amp;"-"&amp;COUNTIF($AB$2:$AB222,$AB222)</f>
        <v>0-3-0-50</v>
      </c>
      <c r="X222" s="653" t="s">
        <v>948</v>
      </c>
      <c r="Y222" s="655">
        <f t="shared" si="64"/>
        <v>0</v>
      </c>
      <c r="Z222" s="658">
        <v>3</v>
      </c>
      <c r="AA222" s="655">
        <f t="shared" si="59"/>
        <v>0</v>
      </c>
      <c r="AB222" s="657" t="str">
        <f t="shared" si="60"/>
        <v>0-3-0</v>
      </c>
    </row>
    <row r="223" spans="1:28" ht="15" customHeight="1" x14ac:dyDescent="0.2">
      <c r="A223" s="129" t="s">
        <v>67</v>
      </c>
      <c r="B223" s="129" t="s">
        <v>94</v>
      </c>
      <c r="C223" s="129" t="s">
        <v>949</v>
      </c>
      <c r="D223" s="644" t="s">
        <v>990</v>
      </c>
      <c r="E223" s="129">
        <v>3</v>
      </c>
      <c r="F223" s="100" t="str">
        <f t="shared" si="61"/>
        <v>RESPONSE-43</v>
      </c>
      <c r="G223" s="100">
        <f t="shared" si="58"/>
        <v>4</v>
      </c>
      <c r="H223" s="132">
        <f>VLOOKUP(C223,Table26[[(FIN) Käytäntö]:[(FIN) Vastaus]],2,FALSE)</f>
        <v>0</v>
      </c>
      <c r="I223" s="132">
        <f t="shared" si="62"/>
        <v>0</v>
      </c>
      <c r="W223" s="653" t="str">
        <f>AB223&amp;"-"&amp;COUNTIF($AB$2:$AB223,$AB223)</f>
        <v>0-3-0-51</v>
      </c>
      <c r="X223" s="653" t="s">
        <v>949</v>
      </c>
      <c r="Y223" s="655">
        <f t="shared" si="64"/>
        <v>0</v>
      </c>
      <c r="Z223" s="658">
        <v>3</v>
      </c>
      <c r="AA223" s="655">
        <f t="shared" si="59"/>
        <v>0</v>
      </c>
      <c r="AB223" s="657" t="str">
        <f t="shared" si="60"/>
        <v>0-3-0</v>
      </c>
    </row>
    <row r="224" spans="1:28" ht="15" customHeight="1" x14ac:dyDescent="0.2">
      <c r="A224" s="129" t="s">
        <v>67</v>
      </c>
      <c r="B224" s="129" t="s">
        <v>94</v>
      </c>
      <c r="C224" s="129" t="s">
        <v>950</v>
      </c>
      <c r="D224" s="644" t="s">
        <v>991</v>
      </c>
      <c r="E224" s="129">
        <v>3</v>
      </c>
      <c r="F224" s="100" t="str">
        <f t="shared" si="61"/>
        <v>RESPONSE-43</v>
      </c>
      <c r="G224" s="100">
        <f t="shared" si="58"/>
        <v>4</v>
      </c>
      <c r="H224" s="132">
        <f>VLOOKUP(C224,Table26[[(FIN) Käytäntö]:[(FIN) Vastaus]],2,FALSE)</f>
        <v>0</v>
      </c>
      <c r="I224" s="132">
        <f t="shared" si="62"/>
        <v>0</v>
      </c>
      <c r="W224" s="653" t="str">
        <f>AB224&amp;"-"&amp;COUNTIF($AB$2:$AB224,$AB224)</f>
        <v>0-3-0-52</v>
      </c>
      <c r="X224" s="653" t="s">
        <v>950</v>
      </c>
      <c r="Y224" s="655">
        <f t="shared" si="64"/>
        <v>0</v>
      </c>
      <c r="Z224" s="658">
        <v>3</v>
      </c>
      <c r="AA224" s="655">
        <f t="shared" si="59"/>
        <v>0</v>
      </c>
      <c r="AB224" s="657" t="str">
        <f t="shared" si="60"/>
        <v>0-3-0</v>
      </c>
    </row>
    <row r="225" spans="1:28" ht="15" customHeight="1" x14ac:dyDescent="0.2">
      <c r="A225" s="129" t="s">
        <v>67</v>
      </c>
      <c r="B225" s="129" t="s">
        <v>992</v>
      </c>
      <c r="C225" s="129" t="s">
        <v>952</v>
      </c>
      <c r="D225" s="644" t="s">
        <v>132</v>
      </c>
      <c r="E225" s="129">
        <v>2</v>
      </c>
      <c r="F225" s="100" t="str">
        <f t="shared" si="61"/>
        <v>RESPONSE-52</v>
      </c>
      <c r="G225" s="100">
        <f t="shared" si="58"/>
        <v>2</v>
      </c>
      <c r="H225" s="132">
        <f>VLOOKUP(C225,Table26[[(FIN) Käytäntö]:[(FIN) Vastaus]],2,FALSE)</f>
        <v>0</v>
      </c>
      <c r="I225" s="132">
        <f t="shared" si="62"/>
        <v>0</v>
      </c>
      <c r="W225" s="653" t="str">
        <f>AB225&amp;"-"&amp;COUNTIF($AB$2:$AB225,$AB225)</f>
        <v>1-2-0-12</v>
      </c>
      <c r="X225" s="653" t="s">
        <v>952</v>
      </c>
      <c r="Y225" s="655">
        <f t="shared" si="64"/>
        <v>1</v>
      </c>
      <c r="Z225" s="658">
        <v>2</v>
      </c>
      <c r="AA225" s="655">
        <f t="shared" si="59"/>
        <v>0</v>
      </c>
      <c r="AB225" s="657" t="str">
        <f t="shared" si="60"/>
        <v>1-2-0</v>
      </c>
    </row>
    <row r="226" spans="1:28" ht="15" customHeight="1" x14ac:dyDescent="0.2">
      <c r="A226" s="129" t="s">
        <v>67</v>
      </c>
      <c r="B226" s="129" t="s">
        <v>992</v>
      </c>
      <c r="C226" s="129" t="s">
        <v>953</v>
      </c>
      <c r="D226" s="644" t="s">
        <v>135</v>
      </c>
      <c r="E226" s="129">
        <v>2</v>
      </c>
      <c r="F226" s="100" t="str">
        <f t="shared" si="61"/>
        <v>RESPONSE-52</v>
      </c>
      <c r="G226" s="100">
        <f t="shared" si="58"/>
        <v>2</v>
      </c>
      <c r="H226" s="132">
        <f>VLOOKUP(C226,Table26[[(FIN) Käytäntö]:[(FIN) Vastaus]],2,FALSE)</f>
        <v>0</v>
      </c>
      <c r="I226" s="132">
        <f t="shared" si="62"/>
        <v>0</v>
      </c>
      <c r="W226" s="653" t="str">
        <f>AB226&amp;"-"&amp;COUNTIF($AB$2:$AB226,$AB226)</f>
        <v>1-2-0-13</v>
      </c>
      <c r="X226" s="653" t="s">
        <v>953</v>
      </c>
      <c r="Y226" s="655">
        <f t="shared" si="64"/>
        <v>1</v>
      </c>
      <c r="Z226" s="658">
        <v>2</v>
      </c>
      <c r="AA226" s="655">
        <f t="shared" si="59"/>
        <v>0</v>
      </c>
      <c r="AB226" s="657" t="str">
        <f t="shared" si="60"/>
        <v>1-2-0</v>
      </c>
    </row>
    <row r="227" spans="1:28" ht="15" customHeight="1" x14ac:dyDescent="0.2">
      <c r="A227" s="129" t="s">
        <v>67</v>
      </c>
      <c r="B227" s="129" t="s">
        <v>992</v>
      </c>
      <c r="C227" s="129" t="s">
        <v>954</v>
      </c>
      <c r="D227" s="644" t="s">
        <v>138</v>
      </c>
      <c r="E227" s="129">
        <v>3</v>
      </c>
      <c r="F227" s="100" t="str">
        <f t="shared" si="61"/>
        <v>RESPONSE-53</v>
      </c>
      <c r="G227" s="100">
        <f t="shared" si="58"/>
        <v>4</v>
      </c>
      <c r="H227" s="132">
        <f>VLOOKUP(C227,Table26[[(FIN) Käytäntö]:[(FIN) Vastaus]],2,FALSE)</f>
        <v>0</v>
      </c>
      <c r="I227" s="132">
        <f t="shared" si="62"/>
        <v>0</v>
      </c>
      <c r="W227" s="653" t="str">
        <f>AB227&amp;"-"&amp;COUNTIF($AB$2:$AB227,$AB227)</f>
        <v>1-3-0-21</v>
      </c>
      <c r="X227" s="653" t="s">
        <v>954</v>
      </c>
      <c r="Y227" s="655">
        <f t="shared" si="64"/>
        <v>1</v>
      </c>
      <c r="Z227" s="658">
        <v>3</v>
      </c>
      <c r="AA227" s="655">
        <f t="shared" si="59"/>
        <v>0</v>
      </c>
      <c r="AB227" s="657" t="str">
        <f t="shared" si="60"/>
        <v>1-3-0</v>
      </c>
    </row>
    <row r="228" spans="1:28" ht="15" customHeight="1" x14ac:dyDescent="0.2">
      <c r="A228" s="129" t="s">
        <v>67</v>
      </c>
      <c r="B228" s="129" t="s">
        <v>992</v>
      </c>
      <c r="C228" s="129" t="s">
        <v>955</v>
      </c>
      <c r="D228" s="644" t="s">
        <v>140</v>
      </c>
      <c r="E228" s="129">
        <v>3</v>
      </c>
      <c r="F228" s="100" t="str">
        <f t="shared" si="61"/>
        <v>RESPONSE-53</v>
      </c>
      <c r="G228" s="100">
        <f t="shared" si="58"/>
        <v>4</v>
      </c>
      <c r="H228" s="132">
        <f>VLOOKUP(C228,Table26[[(FIN) Käytäntö]:[(FIN) Vastaus]],2,FALSE)</f>
        <v>0</v>
      </c>
      <c r="I228" s="132">
        <f t="shared" si="62"/>
        <v>0</v>
      </c>
      <c r="W228" s="653" t="str">
        <f>AB228&amp;"-"&amp;COUNTIF($AB$2:$AB228,$AB228)</f>
        <v>1-3-0-22</v>
      </c>
      <c r="X228" s="653" t="s">
        <v>955</v>
      </c>
      <c r="Y228" s="655">
        <f t="shared" si="64"/>
        <v>1</v>
      </c>
      <c r="Z228" s="658">
        <v>3</v>
      </c>
      <c r="AA228" s="655">
        <f t="shared" si="59"/>
        <v>0</v>
      </c>
      <c r="AB228" s="657" t="str">
        <f t="shared" si="60"/>
        <v>1-3-0</v>
      </c>
    </row>
    <row r="229" spans="1:28" ht="15" customHeight="1" x14ac:dyDescent="0.2">
      <c r="A229" s="129" t="s">
        <v>67</v>
      </c>
      <c r="B229" s="129" t="s">
        <v>992</v>
      </c>
      <c r="C229" s="129" t="s">
        <v>956</v>
      </c>
      <c r="D229" s="644" t="s">
        <v>142</v>
      </c>
      <c r="E229" s="129">
        <v>3</v>
      </c>
      <c r="F229" s="100" t="str">
        <f t="shared" si="61"/>
        <v>RESPONSE-53</v>
      </c>
      <c r="G229" s="100">
        <f t="shared" si="58"/>
        <v>4</v>
      </c>
      <c r="H229" s="132">
        <f>VLOOKUP(C229,Table26[[(FIN) Käytäntö]:[(FIN) Vastaus]],2,FALSE)</f>
        <v>0</v>
      </c>
      <c r="I229" s="132">
        <f t="shared" si="62"/>
        <v>0</v>
      </c>
      <c r="W229" s="653" t="str">
        <f>AB229&amp;"-"&amp;COUNTIF($AB$2:$AB229,$AB229)</f>
        <v>1-3-0-23</v>
      </c>
      <c r="X229" s="653" t="s">
        <v>956</v>
      </c>
      <c r="Y229" s="655">
        <f t="shared" si="64"/>
        <v>1</v>
      </c>
      <c r="Z229" s="658">
        <v>3</v>
      </c>
      <c r="AA229" s="655">
        <f t="shared" si="59"/>
        <v>0</v>
      </c>
      <c r="AB229" s="657" t="str">
        <f t="shared" si="60"/>
        <v>1-3-0</v>
      </c>
    </row>
    <row r="230" spans="1:28" ht="15" customHeight="1" x14ac:dyDescent="0.2">
      <c r="A230" s="129" t="s">
        <v>67</v>
      </c>
      <c r="B230" s="129" t="s">
        <v>992</v>
      </c>
      <c r="C230" s="129" t="s">
        <v>957</v>
      </c>
      <c r="D230" s="644" t="s">
        <v>144</v>
      </c>
      <c r="E230" s="129">
        <v>3</v>
      </c>
      <c r="F230" s="100" t="str">
        <f t="shared" si="61"/>
        <v>RESPONSE-53</v>
      </c>
      <c r="G230" s="100">
        <f t="shared" si="58"/>
        <v>4</v>
      </c>
      <c r="H230" s="132">
        <f>VLOOKUP(C230,Table26[[(FIN) Käytäntö]:[(FIN) Vastaus]],2,FALSE)</f>
        <v>0</v>
      </c>
      <c r="I230" s="132">
        <f t="shared" si="62"/>
        <v>0</v>
      </c>
      <c r="W230" s="653" t="str">
        <f>AB230&amp;"-"&amp;COUNTIF($AB$2:$AB230,$AB230)</f>
        <v>1-3-0-24</v>
      </c>
      <c r="X230" s="653" t="s">
        <v>957</v>
      </c>
      <c r="Y230" s="655">
        <f t="shared" si="64"/>
        <v>1</v>
      </c>
      <c r="Z230" s="658">
        <v>3</v>
      </c>
      <c r="AA230" s="655">
        <f t="shared" si="59"/>
        <v>0</v>
      </c>
      <c r="AB230" s="657" t="str">
        <f t="shared" si="60"/>
        <v>1-3-0</v>
      </c>
    </row>
    <row r="231" spans="1:28" ht="15" customHeight="1" x14ac:dyDescent="0.2">
      <c r="A231" s="314" t="s">
        <v>0</v>
      </c>
      <c r="B231" s="314" t="s">
        <v>38</v>
      </c>
      <c r="C231" s="314" t="s">
        <v>39</v>
      </c>
      <c r="D231" s="643" t="s">
        <v>4</v>
      </c>
      <c r="E231" s="314">
        <v>1</v>
      </c>
      <c r="F231" s="100" t="str">
        <f t="shared" si="61"/>
        <v>RISK-11</v>
      </c>
      <c r="G231" s="100">
        <f t="shared" si="58"/>
        <v>1</v>
      </c>
      <c r="H231" s="132">
        <f>VLOOKUP(C231,Table26[[(FIN) Käytäntö]:[(FIN) Vastaus]],2,FALSE)</f>
        <v>0</v>
      </c>
      <c r="I231" s="132">
        <f t="shared" si="62"/>
        <v>0</v>
      </c>
      <c r="W231" s="653" t="str">
        <f>AB231&amp;"-"&amp;COUNTIF($AB$2:$AB231,$AB231)</f>
        <v>0-1-0-41</v>
      </c>
      <c r="X231" s="653" t="s">
        <v>39</v>
      </c>
      <c r="Y231" s="655">
        <f t="shared" si="64"/>
        <v>0</v>
      </c>
      <c r="Z231" s="658">
        <v>1</v>
      </c>
      <c r="AA231" s="655">
        <f t="shared" si="59"/>
        <v>0</v>
      </c>
      <c r="AB231" s="657" t="str">
        <f t="shared" si="60"/>
        <v>0-1-0</v>
      </c>
    </row>
    <row r="232" spans="1:28" ht="15" customHeight="1" x14ac:dyDescent="0.2">
      <c r="A232" s="314" t="s">
        <v>0</v>
      </c>
      <c r="B232" s="314" t="s">
        <v>38</v>
      </c>
      <c r="C232" s="314" t="s">
        <v>40</v>
      </c>
      <c r="D232" s="643" t="s">
        <v>6</v>
      </c>
      <c r="E232" s="314">
        <v>2</v>
      </c>
      <c r="F232" s="100" t="str">
        <f t="shared" si="61"/>
        <v>RISK-12</v>
      </c>
      <c r="G232" s="100">
        <f t="shared" si="58"/>
        <v>5</v>
      </c>
      <c r="H232" s="132">
        <f>VLOOKUP(C232,Table26[[(FIN) Käytäntö]:[(FIN) Vastaus]],2,FALSE)</f>
        <v>0</v>
      </c>
      <c r="I232" s="132">
        <f t="shared" si="62"/>
        <v>0</v>
      </c>
      <c r="W232" s="653" t="str">
        <f>AB232&amp;"-"&amp;COUNTIF($AB$2:$AB232,$AB232)</f>
        <v>0-2-0-101</v>
      </c>
      <c r="X232" s="653" t="s">
        <v>40</v>
      </c>
      <c r="Y232" s="655">
        <f t="shared" si="64"/>
        <v>0</v>
      </c>
      <c r="Z232" s="658">
        <v>2</v>
      </c>
      <c r="AA232" s="655">
        <f t="shared" si="59"/>
        <v>0</v>
      </c>
      <c r="AB232" s="657" t="str">
        <f t="shared" si="60"/>
        <v>0-2-0</v>
      </c>
    </row>
    <row r="233" spans="1:28" ht="15" customHeight="1" x14ac:dyDescent="0.2">
      <c r="A233" s="314" t="s">
        <v>0</v>
      </c>
      <c r="B233" s="314" t="s">
        <v>38</v>
      </c>
      <c r="C233" s="314" t="s">
        <v>41</v>
      </c>
      <c r="D233" s="643" t="s">
        <v>7</v>
      </c>
      <c r="E233" s="314">
        <v>2</v>
      </c>
      <c r="F233" s="100" t="str">
        <f t="shared" si="61"/>
        <v>RISK-12</v>
      </c>
      <c r="G233" s="100">
        <f t="shared" si="58"/>
        <v>5</v>
      </c>
      <c r="H233" s="132">
        <f>VLOOKUP(C233,Table26[[(FIN) Käytäntö]:[(FIN) Vastaus]],2,FALSE)</f>
        <v>0</v>
      </c>
      <c r="I233" s="132">
        <f t="shared" si="62"/>
        <v>0</v>
      </c>
      <c r="W233" s="653" t="str">
        <f>AB233&amp;"-"&amp;COUNTIF($AB$2:$AB233,$AB233)</f>
        <v>0-2-0-102</v>
      </c>
      <c r="X233" s="653" t="s">
        <v>41</v>
      </c>
      <c r="Y233" s="655">
        <f t="shared" si="64"/>
        <v>0</v>
      </c>
      <c r="Z233" s="658">
        <v>2</v>
      </c>
      <c r="AA233" s="655">
        <f t="shared" si="59"/>
        <v>0</v>
      </c>
      <c r="AB233" s="657" t="str">
        <f t="shared" si="60"/>
        <v>0-2-0</v>
      </c>
    </row>
    <row r="234" spans="1:28" ht="15" customHeight="1" x14ac:dyDescent="0.2">
      <c r="A234" s="314" t="s">
        <v>0</v>
      </c>
      <c r="B234" s="314" t="s">
        <v>38</v>
      </c>
      <c r="C234" s="314" t="s">
        <v>43</v>
      </c>
      <c r="D234" s="643" t="s">
        <v>8</v>
      </c>
      <c r="E234" s="314">
        <v>2</v>
      </c>
      <c r="F234" s="100" t="str">
        <f t="shared" si="61"/>
        <v>RISK-12</v>
      </c>
      <c r="G234" s="100">
        <f t="shared" si="58"/>
        <v>5</v>
      </c>
      <c r="H234" s="132">
        <f>VLOOKUP(C234,Table26[[(FIN) Käytäntö]:[(FIN) Vastaus]],2,FALSE)</f>
        <v>0</v>
      </c>
      <c r="I234" s="132">
        <f t="shared" si="62"/>
        <v>0</v>
      </c>
      <c r="W234" s="653" t="str">
        <f>AB234&amp;"-"&amp;COUNTIF($AB$2:$AB234,$AB234)</f>
        <v>0-2-0-103</v>
      </c>
      <c r="X234" s="653" t="s">
        <v>43</v>
      </c>
      <c r="Y234" s="655">
        <f t="shared" si="64"/>
        <v>0</v>
      </c>
      <c r="Z234" s="658">
        <v>2</v>
      </c>
      <c r="AA234" s="655">
        <f t="shared" si="59"/>
        <v>0</v>
      </c>
      <c r="AB234" s="657" t="str">
        <f t="shared" si="60"/>
        <v>0-2-0</v>
      </c>
    </row>
    <row r="235" spans="1:28" ht="15" customHeight="1" x14ac:dyDescent="0.2">
      <c r="A235" s="314" t="s">
        <v>0</v>
      </c>
      <c r="B235" s="314" t="s">
        <v>38</v>
      </c>
      <c r="C235" s="314" t="s">
        <v>45</v>
      </c>
      <c r="D235" s="643" t="s">
        <v>9</v>
      </c>
      <c r="E235" s="314">
        <v>2</v>
      </c>
      <c r="F235" s="100" t="str">
        <f t="shared" si="61"/>
        <v>RISK-12</v>
      </c>
      <c r="G235" s="100">
        <f t="shared" si="58"/>
        <v>5</v>
      </c>
      <c r="H235" s="132">
        <f>VLOOKUP(C235,Table26[[(FIN) Käytäntö]:[(FIN) Vastaus]],2,FALSE)</f>
        <v>0</v>
      </c>
      <c r="I235" s="132">
        <f t="shared" si="62"/>
        <v>0</v>
      </c>
      <c r="W235" s="653" t="str">
        <f>AB235&amp;"-"&amp;COUNTIF($AB$2:$AB235,$AB235)</f>
        <v>0-2-0-104</v>
      </c>
      <c r="X235" s="653" t="s">
        <v>45</v>
      </c>
      <c r="Y235" s="655">
        <f t="shared" si="64"/>
        <v>0</v>
      </c>
      <c r="Z235" s="658">
        <v>2</v>
      </c>
      <c r="AA235" s="655">
        <f t="shared" si="59"/>
        <v>0</v>
      </c>
      <c r="AB235" s="657" t="str">
        <f t="shared" si="60"/>
        <v>0-2-0</v>
      </c>
    </row>
    <row r="236" spans="1:28" ht="15" customHeight="1" x14ac:dyDescent="0.2">
      <c r="A236" s="314" t="s">
        <v>0</v>
      </c>
      <c r="B236" s="314" t="s">
        <v>38</v>
      </c>
      <c r="C236" s="314" t="s">
        <v>47</v>
      </c>
      <c r="D236" s="643" t="s">
        <v>10</v>
      </c>
      <c r="E236" s="314">
        <v>2</v>
      </c>
      <c r="F236" s="100" t="str">
        <f t="shared" si="61"/>
        <v>RISK-12</v>
      </c>
      <c r="G236" s="100">
        <f t="shared" si="58"/>
        <v>5</v>
      </c>
      <c r="H236" s="132">
        <f>VLOOKUP(C236,Table26[[(FIN) Käytäntö]:[(FIN) Vastaus]],2,FALSE)</f>
        <v>0</v>
      </c>
      <c r="I236" s="132">
        <f t="shared" si="62"/>
        <v>0</v>
      </c>
      <c r="W236" s="653" t="str">
        <f>AB236&amp;"-"&amp;COUNTIF($AB$2:$AB236,$AB236)</f>
        <v>0-2-0-105</v>
      </c>
      <c r="X236" s="653" t="s">
        <v>47</v>
      </c>
      <c r="Y236" s="655">
        <f t="shared" si="64"/>
        <v>0</v>
      </c>
      <c r="Z236" s="658">
        <v>2</v>
      </c>
      <c r="AA236" s="655">
        <f t="shared" si="59"/>
        <v>0</v>
      </c>
      <c r="AB236" s="657" t="str">
        <f t="shared" si="60"/>
        <v>0-2-0</v>
      </c>
    </row>
    <row r="237" spans="1:28" ht="15" customHeight="1" x14ac:dyDescent="0.2">
      <c r="A237" s="314" t="s">
        <v>0</v>
      </c>
      <c r="B237" s="314" t="s">
        <v>38</v>
      </c>
      <c r="C237" s="314" t="s">
        <v>49</v>
      </c>
      <c r="D237" s="643" t="s">
        <v>11</v>
      </c>
      <c r="E237" s="314">
        <v>3</v>
      </c>
      <c r="F237" s="100" t="str">
        <f t="shared" si="61"/>
        <v>RISK-13</v>
      </c>
      <c r="G237" s="100">
        <f t="shared" si="58"/>
        <v>2</v>
      </c>
      <c r="H237" s="132">
        <f>VLOOKUP(C237,Table26[[(FIN) Käytäntö]:[(FIN) Vastaus]],2,FALSE)</f>
        <v>0</v>
      </c>
      <c r="I237" s="132">
        <f t="shared" ref="I237:I238" si="65">IFERROR(IF(H237&gt;2,1,0),0)</f>
        <v>0</v>
      </c>
      <c r="W237" s="653" t="str">
        <f>AB237&amp;"-"&amp;COUNTIF($AB$2:$AB237,$AB237)</f>
        <v>0-3-0-53</v>
      </c>
      <c r="X237" s="653" t="s">
        <v>49</v>
      </c>
      <c r="Y237" s="655">
        <f t="shared" si="64"/>
        <v>0</v>
      </c>
      <c r="Z237" s="658">
        <v>3</v>
      </c>
      <c r="AA237" s="655">
        <f t="shared" si="59"/>
        <v>0</v>
      </c>
      <c r="AB237" s="657" t="str">
        <f t="shared" si="60"/>
        <v>0-3-0</v>
      </c>
    </row>
    <row r="238" spans="1:28" ht="15" customHeight="1" x14ac:dyDescent="0.2">
      <c r="A238" s="314" t="s">
        <v>0</v>
      </c>
      <c r="B238" s="314" t="s">
        <v>38</v>
      </c>
      <c r="C238" s="314" t="s">
        <v>51</v>
      </c>
      <c r="D238" s="643" t="s">
        <v>12</v>
      </c>
      <c r="E238" s="314">
        <v>3</v>
      </c>
      <c r="F238" s="100" t="str">
        <f t="shared" si="61"/>
        <v>RISK-13</v>
      </c>
      <c r="G238" s="100">
        <f t="shared" si="58"/>
        <v>2</v>
      </c>
      <c r="H238" s="132">
        <f>VLOOKUP(C238,Table26[[(FIN) Käytäntö]:[(FIN) Vastaus]],2,FALSE)</f>
        <v>0</v>
      </c>
      <c r="I238" s="132">
        <f t="shared" si="65"/>
        <v>0</v>
      </c>
      <c r="W238" s="653" t="str">
        <f>AB238&amp;"-"&amp;COUNTIF($AB$2:$AB238,$AB238)</f>
        <v>0-3-0-54</v>
      </c>
      <c r="X238" s="653" t="s">
        <v>51</v>
      </c>
      <c r="Y238" s="655">
        <f t="shared" si="64"/>
        <v>0</v>
      </c>
      <c r="Z238" s="658">
        <v>3</v>
      </c>
      <c r="AA238" s="655">
        <f t="shared" si="59"/>
        <v>0</v>
      </c>
      <c r="AB238" s="657" t="str">
        <f t="shared" si="60"/>
        <v>0-3-0</v>
      </c>
    </row>
    <row r="239" spans="1:28" ht="15" customHeight="1" x14ac:dyDescent="0.2">
      <c r="A239" s="314" t="s">
        <v>0</v>
      </c>
      <c r="B239" s="314" t="s">
        <v>42</v>
      </c>
      <c r="C239" s="314" t="s">
        <v>56</v>
      </c>
      <c r="D239" s="643" t="s">
        <v>15</v>
      </c>
      <c r="E239" s="314">
        <v>1</v>
      </c>
      <c r="F239" s="100" t="str">
        <f t="shared" si="61"/>
        <v>RISK-21</v>
      </c>
      <c r="G239" s="100">
        <f t="shared" si="58"/>
        <v>1</v>
      </c>
      <c r="H239" s="132">
        <f>VLOOKUP(C239,Table26[[(FIN) Käytäntö]:[(FIN) Vastaus]],2,FALSE)</f>
        <v>0</v>
      </c>
      <c r="I239" s="132">
        <f t="shared" si="62"/>
        <v>0</v>
      </c>
      <c r="W239" s="653" t="str">
        <f>AB239&amp;"-"&amp;COUNTIF($AB$2:$AB239,$AB239)</f>
        <v>0-1-0-42</v>
      </c>
      <c r="X239" s="653" t="s">
        <v>56</v>
      </c>
      <c r="Y239" s="655">
        <f t="shared" si="64"/>
        <v>0</v>
      </c>
      <c r="Z239" s="658">
        <v>1</v>
      </c>
      <c r="AA239" s="655">
        <f t="shared" si="59"/>
        <v>0</v>
      </c>
      <c r="AB239" s="657" t="str">
        <f t="shared" si="60"/>
        <v>0-1-0</v>
      </c>
    </row>
    <row r="240" spans="1:28" ht="15" customHeight="1" x14ac:dyDescent="0.2">
      <c r="A240" s="314" t="s">
        <v>0</v>
      </c>
      <c r="B240" s="314" t="s">
        <v>42</v>
      </c>
      <c r="C240" s="314" t="s">
        <v>58</v>
      </c>
      <c r="D240" s="643" t="s">
        <v>16</v>
      </c>
      <c r="E240" s="314">
        <v>2</v>
      </c>
      <c r="F240" s="100" t="str">
        <f t="shared" si="61"/>
        <v>RISK-22</v>
      </c>
      <c r="G240" s="100">
        <f t="shared" si="58"/>
        <v>6</v>
      </c>
      <c r="H240" s="132">
        <f>VLOOKUP(C240,Table26[[(FIN) Käytäntö]:[(FIN) Vastaus]],2,FALSE)</f>
        <v>0</v>
      </c>
      <c r="I240" s="132">
        <f t="shared" si="62"/>
        <v>0</v>
      </c>
      <c r="W240" s="653" t="str">
        <f>AB240&amp;"-"&amp;COUNTIF($AB$2:$AB240,$AB240)</f>
        <v>0-2-0-106</v>
      </c>
      <c r="X240" s="653" t="s">
        <v>58</v>
      </c>
      <c r="Y240" s="655">
        <f t="shared" si="64"/>
        <v>0</v>
      </c>
      <c r="Z240" s="658">
        <v>2</v>
      </c>
      <c r="AA240" s="655">
        <f t="shared" si="59"/>
        <v>0</v>
      </c>
      <c r="AB240" s="657" t="str">
        <f t="shared" si="60"/>
        <v>0-2-0</v>
      </c>
    </row>
    <row r="241" spans="1:28" ht="15" customHeight="1" x14ac:dyDescent="0.2">
      <c r="A241" s="314" t="s">
        <v>0</v>
      </c>
      <c r="B241" s="314" t="s">
        <v>42</v>
      </c>
      <c r="C241" s="314" t="s">
        <v>60</v>
      </c>
      <c r="D241" s="643" t="s">
        <v>17</v>
      </c>
      <c r="E241" s="314">
        <v>2</v>
      </c>
      <c r="F241" s="100" t="str">
        <f t="shared" si="61"/>
        <v>RISK-22</v>
      </c>
      <c r="G241" s="100">
        <f t="shared" si="58"/>
        <v>6</v>
      </c>
      <c r="H241" s="132">
        <f>VLOOKUP(C241,Table26[[(FIN) Käytäntö]:[(FIN) Vastaus]],2,FALSE)</f>
        <v>0</v>
      </c>
      <c r="I241" s="132">
        <f t="shared" si="62"/>
        <v>0</v>
      </c>
      <c r="W241" s="653" t="str">
        <f>AB241&amp;"-"&amp;COUNTIF($AB$2:$AB241,$AB241)</f>
        <v>0-2-0-107</v>
      </c>
      <c r="X241" s="653" t="s">
        <v>60</v>
      </c>
      <c r="Y241" s="655">
        <f t="shared" si="64"/>
        <v>0</v>
      </c>
      <c r="Z241" s="658">
        <v>2</v>
      </c>
      <c r="AA241" s="655">
        <f t="shared" si="59"/>
        <v>0</v>
      </c>
      <c r="AB241" s="657" t="str">
        <f t="shared" si="60"/>
        <v>0-2-0</v>
      </c>
    </row>
    <row r="242" spans="1:28" ht="15" customHeight="1" x14ac:dyDescent="0.2">
      <c r="A242" s="314" t="s">
        <v>0</v>
      </c>
      <c r="B242" s="314" t="s">
        <v>42</v>
      </c>
      <c r="C242" s="314" t="s">
        <v>63</v>
      </c>
      <c r="D242" s="643" t="s">
        <v>18</v>
      </c>
      <c r="E242" s="314">
        <v>2</v>
      </c>
      <c r="F242" s="100" t="str">
        <f t="shared" si="61"/>
        <v>RISK-22</v>
      </c>
      <c r="G242" s="100">
        <f t="shared" si="58"/>
        <v>6</v>
      </c>
      <c r="H242" s="132">
        <f>VLOOKUP(C242,Table26[[(FIN) Käytäntö]:[(FIN) Vastaus]],2,FALSE)</f>
        <v>0</v>
      </c>
      <c r="I242" s="132">
        <f t="shared" si="62"/>
        <v>0</v>
      </c>
      <c r="W242" s="653" t="str">
        <f>AB242&amp;"-"&amp;COUNTIF($AB$2:$AB242,$AB242)</f>
        <v>0-2-0-108</v>
      </c>
      <c r="X242" s="653" t="s">
        <v>63</v>
      </c>
      <c r="Y242" s="655">
        <f t="shared" si="64"/>
        <v>0</v>
      </c>
      <c r="Z242" s="658">
        <v>2</v>
      </c>
      <c r="AA242" s="655">
        <f t="shared" si="59"/>
        <v>0</v>
      </c>
      <c r="AB242" s="657" t="str">
        <f t="shared" si="60"/>
        <v>0-2-0</v>
      </c>
    </row>
    <row r="243" spans="1:28" ht="15" customHeight="1" x14ac:dyDescent="0.2">
      <c r="A243" s="314" t="s">
        <v>0</v>
      </c>
      <c r="B243" s="314" t="s">
        <v>42</v>
      </c>
      <c r="C243" s="314" t="s">
        <v>66</v>
      </c>
      <c r="D243" s="643" t="s">
        <v>19</v>
      </c>
      <c r="E243" s="314">
        <v>2</v>
      </c>
      <c r="F243" s="100" t="str">
        <f t="shared" si="61"/>
        <v>RISK-22</v>
      </c>
      <c r="G243" s="100">
        <f t="shared" si="58"/>
        <v>6</v>
      </c>
      <c r="H243" s="132">
        <f>VLOOKUP(C243,Table26[[(FIN) Käytäntö]:[(FIN) Vastaus]],2,FALSE)</f>
        <v>0</v>
      </c>
      <c r="I243" s="132">
        <f t="shared" si="62"/>
        <v>0</v>
      </c>
      <c r="W243" s="653" t="str">
        <f>AB243&amp;"-"&amp;COUNTIF($AB$2:$AB243,$AB243)</f>
        <v>0-2-0-109</v>
      </c>
      <c r="X243" s="653" t="s">
        <v>66</v>
      </c>
      <c r="Y243" s="655">
        <f t="shared" si="64"/>
        <v>0</v>
      </c>
      <c r="Z243" s="658">
        <v>2</v>
      </c>
      <c r="AA243" s="655">
        <f t="shared" si="59"/>
        <v>0</v>
      </c>
      <c r="AB243" s="657" t="str">
        <f t="shared" si="60"/>
        <v>0-2-0</v>
      </c>
    </row>
    <row r="244" spans="1:28" ht="15" customHeight="1" x14ac:dyDescent="0.2">
      <c r="A244" s="314" t="s">
        <v>0</v>
      </c>
      <c r="B244" s="314" t="s">
        <v>42</v>
      </c>
      <c r="C244" s="314" t="s">
        <v>912</v>
      </c>
      <c r="D244" s="643" t="s">
        <v>101</v>
      </c>
      <c r="E244" s="314">
        <v>2</v>
      </c>
      <c r="F244" s="100" t="str">
        <f t="shared" si="61"/>
        <v>RISK-22</v>
      </c>
      <c r="G244" s="100">
        <f t="shared" si="58"/>
        <v>6</v>
      </c>
      <c r="H244" s="132">
        <f>VLOOKUP(C244,Table26[[(FIN) Käytäntö]:[(FIN) Vastaus]],2,FALSE)</f>
        <v>0</v>
      </c>
      <c r="I244" s="132">
        <f t="shared" si="62"/>
        <v>0</v>
      </c>
      <c r="W244" s="653" t="str">
        <f>AB244&amp;"-"&amp;COUNTIF($AB$2:$AB244,$AB244)</f>
        <v>0-2-0-110</v>
      </c>
      <c r="X244" s="653" t="s">
        <v>912</v>
      </c>
      <c r="Y244" s="655">
        <f t="shared" si="64"/>
        <v>0</v>
      </c>
      <c r="Z244" s="658">
        <v>2</v>
      </c>
      <c r="AA244" s="655">
        <f t="shared" si="59"/>
        <v>0</v>
      </c>
      <c r="AB244" s="657" t="str">
        <f t="shared" si="60"/>
        <v>0-2-0</v>
      </c>
    </row>
    <row r="245" spans="1:28" ht="15" customHeight="1" x14ac:dyDescent="0.2">
      <c r="A245" s="314" t="s">
        <v>0</v>
      </c>
      <c r="B245" s="314" t="s">
        <v>42</v>
      </c>
      <c r="C245" s="314" t="s">
        <v>913</v>
      </c>
      <c r="D245" s="643" t="s">
        <v>163</v>
      </c>
      <c r="E245" s="314">
        <v>2</v>
      </c>
      <c r="F245" s="100" t="str">
        <f t="shared" si="61"/>
        <v>RISK-22</v>
      </c>
      <c r="G245" s="100">
        <f t="shared" si="58"/>
        <v>6</v>
      </c>
      <c r="H245" s="132">
        <f>VLOOKUP(C245,Table26[[(FIN) Käytäntö]:[(FIN) Vastaus]],2,FALSE)</f>
        <v>0</v>
      </c>
      <c r="I245" s="132">
        <f t="shared" si="62"/>
        <v>0</v>
      </c>
      <c r="W245" s="653" t="str">
        <f>AB245&amp;"-"&amp;COUNTIF($AB$2:$AB245,$AB245)</f>
        <v>0-2-0-111</v>
      </c>
      <c r="X245" s="653" t="s">
        <v>913</v>
      </c>
      <c r="Y245" s="655">
        <f t="shared" si="64"/>
        <v>0</v>
      </c>
      <c r="Z245" s="658">
        <v>2</v>
      </c>
      <c r="AA245" s="655">
        <f t="shared" si="59"/>
        <v>0</v>
      </c>
      <c r="AB245" s="657" t="str">
        <f t="shared" si="60"/>
        <v>0-2-0</v>
      </c>
    </row>
    <row r="246" spans="1:28" ht="15" customHeight="1" x14ac:dyDescent="0.2">
      <c r="A246" s="314" t="s">
        <v>0</v>
      </c>
      <c r="B246" s="314" t="s">
        <v>42</v>
      </c>
      <c r="C246" s="314" t="s">
        <v>914</v>
      </c>
      <c r="D246" s="643" t="s">
        <v>165</v>
      </c>
      <c r="E246" s="314">
        <v>3</v>
      </c>
      <c r="F246" s="100" t="str">
        <f t="shared" si="61"/>
        <v>RISK-23</v>
      </c>
      <c r="G246" s="100">
        <f t="shared" si="58"/>
        <v>6</v>
      </c>
      <c r="H246" s="132">
        <f>VLOOKUP(C246,Table26[[(FIN) Käytäntö]:[(FIN) Vastaus]],2,FALSE)</f>
        <v>0</v>
      </c>
      <c r="I246" s="132">
        <f t="shared" si="62"/>
        <v>0</v>
      </c>
      <c r="W246" s="653" t="str">
        <f>AB246&amp;"-"&amp;COUNTIF($AB$2:$AB246,$AB246)</f>
        <v>0-3-0-55</v>
      </c>
      <c r="X246" s="653" t="s">
        <v>914</v>
      </c>
      <c r="Y246" s="655">
        <f t="shared" ref="Y246:Y277" si="66">VLOOKUP(LEFT($X246,LEN($X246)-1),$K:$O,5,FALSE)</f>
        <v>0</v>
      </c>
      <c r="Z246" s="658">
        <v>3</v>
      </c>
      <c r="AA246" s="655">
        <f t="shared" si="59"/>
        <v>0</v>
      </c>
      <c r="AB246" s="657" t="str">
        <f t="shared" si="60"/>
        <v>0-3-0</v>
      </c>
    </row>
    <row r="247" spans="1:28" ht="15" customHeight="1" x14ac:dyDescent="0.2">
      <c r="A247" s="314" t="s">
        <v>0</v>
      </c>
      <c r="B247" s="314" t="s">
        <v>42</v>
      </c>
      <c r="C247" s="314" t="s">
        <v>915</v>
      </c>
      <c r="D247" s="643" t="s">
        <v>196</v>
      </c>
      <c r="E247" s="314">
        <v>3</v>
      </c>
      <c r="F247" s="100" t="str">
        <f t="shared" si="61"/>
        <v>RISK-23</v>
      </c>
      <c r="G247" s="100">
        <f t="shared" si="58"/>
        <v>6</v>
      </c>
      <c r="H247" s="132">
        <f>VLOOKUP(C247,Table26[[(FIN) Käytäntö]:[(FIN) Vastaus]],2,FALSE)</f>
        <v>0</v>
      </c>
      <c r="I247" s="132">
        <f t="shared" si="62"/>
        <v>0</v>
      </c>
      <c r="W247" s="653" t="str">
        <f>AB247&amp;"-"&amp;COUNTIF($AB$2:$AB247,$AB247)</f>
        <v>0-3-0-56</v>
      </c>
      <c r="X247" s="653" t="s">
        <v>915</v>
      </c>
      <c r="Y247" s="655">
        <f t="shared" si="66"/>
        <v>0</v>
      </c>
      <c r="Z247" s="658">
        <v>3</v>
      </c>
      <c r="AA247" s="655">
        <f t="shared" si="59"/>
        <v>0</v>
      </c>
      <c r="AB247" s="657" t="str">
        <f t="shared" si="60"/>
        <v>0-3-0</v>
      </c>
    </row>
    <row r="248" spans="1:28" ht="15" customHeight="1" x14ac:dyDescent="0.2">
      <c r="A248" s="314" t="s">
        <v>0</v>
      </c>
      <c r="B248" s="314" t="s">
        <v>42</v>
      </c>
      <c r="C248" s="314" t="s">
        <v>916</v>
      </c>
      <c r="D248" s="643" t="s">
        <v>198</v>
      </c>
      <c r="E248" s="314">
        <v>3</v>
      </c>
      <c r="F248" s="100" t="str">
        <f t="shared" si="61"/>
        <v>RISK-23</v>
      </c>
      <c r="G248" s="100">
        <f t="shared" si="58"/>
        <v>6</v>
      </c>
      <c r="H248" s="132">
        <f>VLOOKUP(C248,Table26[[(FIN) Käytäntö]:[(FIN) Vastaus]],2,FALSE)</f>
        <v>0</v>
      </c>
      <c r="I248" s="132">
        <f t="shared" si="62"/>
        <v>0</v>
      </c>
      <c r="W248" s="653" t="str">
        <f>AB248&amp;"-"&amp;COUNTIF($AB$2:$AB248,$AB248)</f>
        <v>0-3-0-57</v>
      </c>
      <c r="X248" s="653" t="s">
        <v>916</v>
      </c>
      <c r="Y248" s="655">
        <f t="shared" si="66"/>
        <v>0</v>
      </c>
      <c r="Z248" s="658">
        <v>3</v>
      </c>
      <c r="AA248" s="655">
        <f t="shared" si="59"/>
        <v>0</v>
      </c>
      <c r="AB248" s="657" t="str">
        <f t="shared" si="60"/>
        <v>0-3-0</v>
      </c>
    </row>
    <row r="249" spans="1:28" ht="15" customHeight="1" x14ac:dyDescent="0.2">
      <c r="A249" s="314" t="s">
        <v>0</v>
      </c>
      <c r="B249" s="314" t="s">
        <v>42</v>
      </c>
      <c r="C249" s="314" t="s">
        <v>917</v>
      </c>
      <c r="D249" s="643" t="s">
        <v>200</v>
      </c>
      <c r="E249" s="314">
        <v>3</v>
      </c>
      <c r="F249" s="100" t="str">
        <f t="shared" si="61"/>
        <v>RISK-23</v>
      </c>
      <c r="G249" s="100">
        <f t="shared" si="58"/>
        <v>6</v>
      </c>
      <c r="H249" s="132">
        <f>VLOOKUP(C249,Table26[[(FIN) Käytäntö]:[(FIN) Vastaus]],2,FALSE)</f>
        <v>0</v>
      </c>
      <c r="I249" s="132">
        <f t="shared" si="62"/>
        <v>0</v>
      </c>
      <c r="W249" s="653" t="str">
        <f>AB249&amp;"-"&amp;COUNTIF($AB$2:$AB249,$AB249)</f>
        <v>0-3-0-58</v>
      </c>
      <c r="X249" s="653" t="s">
        <v>917</v>
      </c>
      <c r="Y249" s="655">
        <f t="shared" si="66"/>
        <v>0</v>
      </c>
      <c r="Z249" s="658">
        <v>3</v>
      </c>
      <c r="AA249" s="655">
        <f t="shared" si="59"/>
        <v>0</v>
      </c>
      <c r="AB249" s="657" t="str">
        <f t="shared" si="60"/>
        <v>0-3-0</v>
      </c>
    </row>
    <row r="250" spans="1:28" ht="15" customHeight="1" x14ac:dyDescent="0.2">
      <c r="A250" s="314" t="s">
        <v>0</v>
      </c>
      <c r="B250" s="314" t="s">
        <v>42</v>
      </c>
      <c r="C250" s="314" t="s">
        <v>918</v>
      </c>
      <c r="D250" s="643" t="s">
        <v>201</v>
      </c>
      <c r="E250" s="314">
        <v>3</v>
      </c>
      <c r="F250" s="100" t="str">
        <f t="shared" si="61"/>
        <v>RISK-23</v>
      </c>
      <c r="G250" s="100">
        <f t="shared" si="58"/>
        <v>6</v>
      </c>
      <c r="H250" s="132">
        <f>VLOOKUP(C250,Table26[[(FIN) Käytäntö]:[(FIN) Vastaus]],2,FALSE)</f>
        <v>0</v>
      </c>
      <c r="I250" s="132">
        <f t="shared" si="62"/>
        <v>0</v>
      </c>
      <c r="W250" s="653" t="str">
        <f>AB250&amp;"-"&amp;COUNTIF($AB$2:$AB250,$AB250)</f>
        <v>0-3-0-59</v>
      </c>
      <c r="X250" s="653" t="s">
        <v>918</v>
      </c>
      <c r="Y250" s="655">
        <f t="shared" si="66"/>
        <v>0</v>
      </c>
      <c r="Z250" s="658">
        <v>3</v>
      </c>
      <c r="AA250" s="655">
        <f t="shared" si="59"/>
        <v>0</v>
      </c>
      <c r="AB250" s="657" t="str">
        <f t="shared" si="60"/>
        <v>0-3-0</v>
      </c>
    </row>
    <row r="251" spans="1:28" ht="15" customHeight="1" x14ac:dyDescent="0.2">
      <c r="A251" s="314" t="s">
        <v>0</v>
      </c>
      <c r="B251" s="314" t="s">
        <v>42</v>
      </c>
      <c r="C251" s="314" t="s">
        <v>919</v>
      </c>
      <c r="D251" s="643" t="s">
        <v>202</v>
      </c>
      <c r="E251" s="314">
        <v>3</v>
      </c>
      <c r="F251" s="100" t="str">
        <f t="shared" si="61"/>
        <v>RISK-23</v>
      </c>
      <c r="G251" s="100">
        <f t="shared" si="58"/>
        <v>6</v>
      </c>
      <c r="H251" s="132">
        <f>VLOOKUP(C251,Table26[[(FIN) Käytäntö]:[(FIN) Vastaus]],2,FALSE)</f>
        <v>0</v>
      </c>
      <c r="I251" s="132">
        <f t="shared" si="62"/>
        <v>0</v>
      </c>
      <c r="W251" s="653" t="str">
        <f>AB251&amp;"-"&amp;COUNTIF($AB$2:$AB251,$AB251)</f>
        <v>0-3-0-60</v>
      </c>
      <c r="X251" s="653" t="s">
        <v>919</v>
      </c>
      <c r="Y251" s="655">
        <f t="shared" si="66"/>
        <v>0</v>
      </c>
      <c r="Z251" s="658">
        <v>3</v>
      </c>
      <c r="AA251" s="655">
        <f t="shared" si="59"/>
        <v>0</v>
      </c>
      <c r="AB251" s="657" t="str">
        <f t="shared" si="60"/>
        <v>0-3-0</v>
      </c>
    </row>
    <row r="252" spans="1:28" ht="15" customHeight="1" x14ac:dyDescent="0.2">
      <c r="A252" s="314" t="s">
        <v>0</v>
      </c>
      <c r="B252" s="314" t="s">
        <v>44</v>
      </c>
      <c r="C252" s="314" t="s">
        <v>68</v>
      </c>
      <c r="D252" s="643" t="s">
        <v>20</v>
      </c>
      <c r="E252" s="314">
        <v>1</v>
      </c>
      <c r="F252" s="100" t="str">
        <f t="shared" si="61"/>
        <v>RISK-31</v>
      </c>
      <c r="G252" s="100">
        <f t="shared" si="58"/>
        <v>1</v>
      </c>
      <c r="H252" s="132">
        <f>VLOOKUP(C252,Table26[[(FIN) Käytäntö]:[(FIN) Vastaus]],2,FALSE)</f>
        <v>0</v>
      </c>
      <c r="I252" s="132">
        <f t="shared" si="62"/>
        <v>0</v>
      </c>
      <c r="W252" s="653" t="str">
        <f>AB252&amp;"-"&amp;COUNTIF($AB$2:$AB252,$AB252)</f>
        <v>0-1-0-43</v>
      </c>
      <c r="X252" s="653" t="s">
        <v>68</v>
      </c>
      <c r="Y252" s="655">
        <f t="shared" si="66"/>
        <v>0</v>
      </c>
      <c r="Z252" s="658">
        <v>1</v>
      </c>
      <c r="AA252" s="655">
        <f t="shared" si="59"/>
        <v>0</v>
      </c>
      <c r="AB252" s="657" t="str">
        <f t="shared" si="60"/>
        <v>0-1-0</v>
      </c>
    </row>
    <row r="253" spans="1:28" ht="15" customHeight="1" x14ac:dyDescent="0.2">
      <c r="A253" s="314" t="s">
        <v>0</v>
      </c>
      <c r="B253" s="314" t="s">
        <v>44</v>
      </c>
      <c r="C253" s="314" t="s">
        <v>70</v>
      </c>
      <c r="D253" s="643" t="s">
        <v>21</v>
      </c>
      <c r="E253" s="314">
        <v>2</v>
      </c>
      <c r="F253" s="100" t="str">
        <f t="shared" si="61"/>
        <v>RISK-32</v>
      </c>
      <c r="G253" s="100">
        <f t="shared" si="58"/>
        <v>5</v>
      </c>
      <c r="H253" s="132">
        <f>VLOOKUP(C253,Table26[[(FIN) Käytäntö]:[(FIN) Vastaus]],2,FALSE)</f>
        <v>0</v>
      </c>
      <c r="I253" s="132">
        <f t="shared" si="62"/>
        <v>0</v>
      </c>
      <c r="W253" s="653" t="str">
        <f>AB253&amp;"-"&amp;COUNTIF($AB$2:$AB253,$AB253)</f>
        <v>0-2-0-112</v>
      </c>
      <c r="X253" s="653" t="s">
        <v>70</v>
      </c>
      <c r="Y253" s="655">
        <f t="shared" si="66"/>
        <v>0</v>
      </c>
      <c r="Z253" s="658">
        <v>2</v>
      </c>
      <c r="AA253" s="655">
        <f t="shared" si="59"/>
        <v>0</v>
      </c>
      <c r="AB253" s="657" t="str">
        <f t="shared" si="60"/>
        <v>0-2-0</v>
      </c>
    </row>
    <row r="254" spans="1:28" ht="15" customHeight="1" x14ac:dyDescent="0.2">
      <c r="A254" s="314" t="s">
        <v>0</v>
      </c>
      <c r="B254" s="314" t="s">
        <v>44</v>
      </c>
      <c r="C254" s="314" t="s">
        <v>73</v>
      </c>
      <c r="D254" s="643" t="s">
        <v>22</v>
      </c>
      <c r="E254" s="314">
        <v>2</v>
      </c>
      <c r="F254" s="100" t="str">
        <f t="shared" si="61"/>
        <v>RISK-32</v>
      </c>
      <c r="G254" s="100">
        <f t="shared" si="58"/>
        <v>5</v>
      </c>
      <c r="H254" s="132">
        <f>VLOOKUP(C254,Table26[[(FIN) Käytäntö]:[(FIN) Vastaus]],2,FALSE)</f>
        <v>0</v>
      </c>
      <c r="I254" s="132">
        <f t="shared" si="62"/>
        <v>0</v>
      </c>
      <c r="W254" s="653" t="str">
        <f>AB254&amp;"-"&amp;COUNTIF($AB$2:$AB254,$AB254)</f>
        <v>0-2-0-113</v>
      </c>
      <c r="X254" s="653" t="s">
        <v>73</v>
      </c>
      <c r="Y254" s="655">
        <f t="shared" si="66"/>
        <v>0</v>
      </c>
      <c r="Z254" s="658">
        <v>2</v>
      </c>
      <c r="AA254" s="655">
        <f t="shared" si="59"/>
        <v>0</v>
      </c>
      <c r="AB254" s="657" t="str">
        <f t="shared" si="60"/>
        <v>0-2-0</v>
      </c>
    </row>
    <row r="255" spans="1:28" ht="15" customHeight="1" x14ac:dyDescent="0.2">
      <c r="A255" s="314" t="s">
        <v>0</v>
      </c>
      <c r="B255" s="314" t="s">
        <v>44</v>
      </c>
      <c r="C255" s="314" t="s">
        <v>76</v>
      </c>
      <c r="D255" s="643" t="s">
        <v>23</v>
      </c>
      <c r="E255" s="314">
        <v>2</v>
      </c>
      <c r="F255" s="100" t="str">
        <f t="shared" si="61"/>
        <v>RISK-32</v>
      </c>
      <c r="G255" s="100">
        <f t="shared" si="58"/>
        <v>5</v>
      </c>
      <c r="H255" s="132">
        <f>VLOOKUP(C255,Table26[[(FIN) Käytäntö]:[(FIN) Vastaus]],2,FALSE)</f>
        <v>0</v>
      </c>
      <c r="I255" s="132">
        <f t="shared" si="62"/>
        <v>0</v>
      </c>
      <c r="W255" s="653" t="str">
        <f>AB255&amp;"-"&amp;COUNTIF($AB$2:$AB255,$AB255)</f>
        <v>0-2-0-114</v>
      </c>
      <c r="X255" s="653" t="s">
        <v>76</v>
      </c>
      <c r="Y255" s="655">
        <f t="shared" si="66"/>
        <v>0</v>
      </c>
      <c r="Z255" s="658">
        <v>2</v>
      </c>
      <c r="AA255" s="655">
        <f t="shared" si="59"/>
        <v>0</v>
      </c>
      <c r="AB255" s="657" t="str">
        <f t="shared" si="60"/>
        <v>0-2-0</v>
      </c>
    </row>
    <row r="256" spans="1:28" ht="15" customHeight="1" x14ac:dyDescent="0.2">
      <c r="A256" s="314" t="s">
        <v>0</v>
      </c>
      <c r="B256" s="314" t="s">
        <v>44</v>
      </c>
      <c r="C256" s="314" t="s">
        <v>78</v>
      </c>
      <c r="D256" s="643" t="s">
        <v>24</v>
      </c>
      <c r="E256" s="314">
        <v>2</v>
      </c>
      <c r="F256" s="100" t="str">
        <f t="shared" si="61"/>
        <v>RISK-32</v>
      </c>
      <c r="G256" s="100">
        <f t="shared" si="58"/>
        <v>5</v>
      </c>
      <c r="H256" s="132">
        <f>VLOOKUP(C256,Table26[[(FIN) Käytäntö]:[(FIN) Vastaus]],2,FALSE)</f>
        <v>0</v>
      </c>
      <c r="I256" s="132">
        <f t="shared" si="62"/>
        <v>0</v>
      </c>
      <c r="W256" s="653" t="str">
        <f>AB256&amp;"-"&amp;COUNTIF($AB$2:$AB256,$AB256)</f>
        <v>0-2-0-115</v>
      </c>
      <c r="X256" s="653" t="s">
        <v>78</v>
      </c>
      <c r="Y256" s="655">
        <f t="shared" si="66"/>
        <v>0</v>
      </c>
      <c r="Z256" s="658">
        <v>2</v>
      </c>
      <c r="AA256" s="655">
        <f t="shared" si="59"/>
        <v>0</v>
      </c>
      <c r="AB256" s="657" t="str">
        <f t="shared" si="60"/>
        <v>0-2-0</v>
      </c>
    </row>
    <row r="257" spans="1:28" ht="15" customHeight="1" x14ac:dyDescent="0.2">
      <c r="A257" s="314" t="s">
        <v>0</v>
      </c>
      <c r="B257" s="314" t="s">
        <v>44</v>
      </c>
      <c r="C257" s="314" t="s">
        <v>80</v>
      </c>
      <c r="D257" s="643" t="s">
        <v>25</v>
      </c>
      <c r="E257" s="314">
        <v>2</v>
      </c>
      <c r="F257" s="100" t="str">
        <f t="shared" si="61"/>
        <v>RISK-32</v>
      </c>
      <c r="G257" s="100">
        <f t="shared" si="58"/>
        <v>5</v>
      </c>
      <c r="H257" s="132">
        <f>VLOOKUP(C257,Table26[[(FIN) Käytäntö]:[(FIN) Vastaus]],2,FALSE)</f>
        <v>0</v>
      </c>
      <c r="I257" s="132">
        <f t="shared" si="62"/>
        <v>0</v>
      </c>
      <c r="W257" s="653" t="str">
        <f>AB257&amp;"-"&amp;COUNTIF($AB$2:$AB257,$AB257)</f>
        <v>0-2-0-116</v>
      </c>
      <c r="X257" s="653" t="s">
        <v>80</v>
      </c>
      <c r="Y257" s="655">
        <f t="shared" si="66"/>
        <v>0</v>
      </c>
      <c r="Z257" s="658">
        <v>2</v>
      </c>
      <c r="AA257" s="655">
        <f t="shared" si="59"/>
        <v>0</v>
      </c>
      <c r="AB257" s="657" t="str">
        <f t="shared" si="60"/>
        <v>0-2-0</v>
      </c>
    </row>
    <row r="258" spans="1:28" ht="15" customHeight="1" x14ac:dyDescent="0.2">
      <c r="A258" s="314" t="s">
        <v>0</v>
      </c>
      <c r="B258" s="314" t="s">
        <v>44</v>
      </c>
      <c r="C258" s="314" t="s">
        <v>82</v>
      </c>
      <c r="D258" s="643" t="s">
        <v>26</v>
      </c>
      <c r="E258" s="314">
        <v>3</v>
      </c>
      <c r="F258" s="100" t="str">
        <f t="shared" si="61"/>
        <v>RISK-33</v>
      </c>
      <c r="G258" s="100">
        <f t="shared" ref="G258:G321" si="67">COUNTIF($F:$F,$F258)</f>
        <v>1</v>
      </c>
      <c r="H258" s="132">
        <f>VLOOKUP(C258,Table26[[(FIN) Käytäntö]:[(FIN) Vastaus]],2,FALSE)</f>
        <v>0</v>
      </c>
      <c r="I258" s="132">
        <f t="shared" si="62"/>
        <v>0</v>
      </c>
      <c r="W258" s="653" t="str">
        <f>AB258&amp;"-"&amp;COUNTIF($AB$2:$AB258,$AB258)</f>
        <v>0-3-0-61</v>
      </c>
      <c r="X258" s="653" t="s">
        <v>82</v>
      </c>
      <c r="Y258" s="655">
        <f t="shared" si="66"/>
        <v>0</v>
      </c>
      <c r="Z258" s="658">
        <v>3</v>
      </c>
      <c r="AA258" s="655">
        <f t="shared" ref="AA258:AA321" si="68">VLOOKUP(X258,C:I,7,FALSE)</f>
        <v>0</v>
      </c>
      <c r="AB258" s="657" t="str">
        <f t="shared" si="60"/>
        <v>0-3-0</v>
      </c>
    </row>
    <row r="259" spans="1:28" ht="15" customHeight="1" x14ac:dyDescent="0.2">
      <c r="A259" s="314" t="s">
        <v>0</v>
      </c>
      <c r="B259" s="314" t="s">
        <v>982</v>
      </c>
      <c r="C259" s="314" t="s">
        <v>920</v>
      </c>
      <c r="D259" s="643" t="s">
        <v>115</v>
      </c>
      <c r="E259" s="314">
        <v>1</v>
      </c>
      <c r="F259" s="100" t="str">
        <f t="shared" si="61"/>
        <v>RISK-41</v>
      </c>
      <c r="G259" s="100">
        <f t="shared" si="67"/>
        <v>1</v>
      </c>
      <c r="H259" s="132">
        <f>VLOOKUP(C259,Table26[[(FIN) Käytäntö]:[(FIN) Vastaus]],2,FALSE)</f>
        <v>0</v>
      </c>
      <c r="I259" s="132">
        <f t="shared" si="62"/>
        <v>0</v>
      </c>
      <c r="W259" s="653" t="str">
        <f>AB259&amp;"-"&amp;COUNTIF($AB$2:$AB259,$AB259)</f>
        <v>0-1-0-44</v>
      </c>
      <c r="X259" s="653" t="s">
        <v>920</v>
      </c>
      <c r="Y259" s="655">
        <f t="shared" si="66"/>
        <v>0</v>
      </c>
      <c r="Z259" s="658">
        <v>1</v>
      </c>
      <c r="AA259" s="655">
        <f t="shared" si="68"/>
        <v>0</v>
      </c>
      <c r="AB259" s="657" t="str">
        <f t="shared" si="60"/>
        <v>0-1-0</v>
      </c>
    </row>
    <row r="260" spans="1:28" ht="15" customHeight="1" x14ac:dyDescent="0.2">
      <c r="A260" s="314" t="s">
        <v>0</v>
      </c>
      <c r="B260" s="314" t="s">
        <v>982</v>
      </c>
      <c r="C260" s="314" t="s">
        <v>921</v>
      </c>
      <c r="D260" s="643" t="s">
        <v>118</v>
      </c>
      <c r="E260" s="314">
        <v>2</v>
      </c>
      <c r="F260" s="100" t="str">
        <f t="shared" si="61"/>
        <v>RISK-42</v>
      </c>
      <c r="G260" s="100">
        <f t="shared" si="67"/>
        <v>1</v>
      </c>
      <c r="H260" s="132">
        <f>VLOOKUP(C260,Table26[[(FIN) Käytäntö]:[(FIN) Vastaus]],2,FALSE)</f>
        <v>0</v>
      </c>
      <c r="I260" s="132">
        <f t="shared" si="62"/>
        <v>0</v>
      </c>
      <c r="W260" s="653" t="str">
        <f>AB260&amp;"-"&amp;COUNTIF($AB$2:$AB260,$AB260)</f>
        <v>0-2-0-117</v>
      </c>
      <c r="X260" s="653" t="s">
        <v>921</v>
      </c>
      <c r="Y260" s="655">
        <f t="shared" si="66"/>
        <v>0</v>
      </c>
      <c r="Z260" s="658">
        <v>2</v>
      </c>
      <c r="AA260" s="655">
        <f t="shared" si="68"/>
        <v>0</v>
      </c>
      <c r="AB260" s="657" t="str">
        <f t="shared" ref="AB260:AB323" si="69">Y260&amp;"-"&amp;Z260&amp;"-"&amp;AA260</f>
        <v>0-2-0</v>
      </c>
    </row>
    <row r="261" spans="1:28" ht="15" customHeight="1" x14ac:dyDescent="0.2">
      <c r="A261" s="314" t="s">
        <v>0</v>
      </c>
      <c r="B261" s="314" t="s">
        <v>982</v>
      </c>
      <c r="C261" s="314" t="s">
        <v>922</v>
      </c>
      <c r="D261" s="643" t="s">
        <v>121</v>
      </c>
      <c r="E261" s="314">
        <v>3</v>
      </c>
      <c r="F261" s="100" t="str">
        <f t="shared" si="61"/>
        <v>RISK-43</v>
      </c>
      <c r="G261" s="100">
        <f t="shared" si="67"/>
        <v>3</v>
      </c>
      <c r="H261" s="132">
        <f>VLOOKUP(C261,Table26[[(FIN) Käytäntö]:[(FIN) Vastaus]],2,FALSE)</f>
        <v>0</v>
      </c>
      <c r="I261" s="132">
        <f t="shared" si="62"/>
        <v>0</v>
      </c>
      <c r="W261" s="653" t="str">
        <f>AB261&amp;"-"&amp;COUNTIF($AB$2:$AB261,$AB261)</f>
        <v>0-3-0-62</v>
      </c>
      <c r="X261" s="653" t="s">
        <v>922</v>
      </c>
      <c r="Y261" s="655">
        <f t="shared" si="66"/>
        <v>0</v>
      </c>
      <c r="Z261" s="658">
        <v>3</v>
      </c>
      <c r="AA261" s="655">
        <f t="shared" si="68"/>
        <v>0</v>
      </c>
      <c r="AB261" s="657" t="str">
        <f t="shared" si="69"/>
        <v>0-3-0</v>
      </c>
    </row>
    <row r="262" spans="1:28" ht="15" customHeight="1" x14ac:dyDescent="0.2">
      <c r="A262" s="314" t="s">
        <v>0</v>
      </c>
      <c r="B262" s="314" t="s">
        <v>982</v>
      </c>
      <c r="C262" s="314" t="s">
        <v>923</v>
      </c>
      <c r="D262" s="643" t="s">
        <v>124</v>
      </c>
      <c r="E262" s="314">
        <v>3</v>
      </c>
      <c r="F262" s="100" t="str">
        <f t="shared" si="61"/>
        <v>RISK-43</v>
      </c>
      <c r="G262" s="100">
        <f t="shared" si="67"/>
        <v>3</v>
      </c>
      <c r="H262" s="132">
        <f>VLOOKUP(C262,Table26[[(FIN) Käytäntö]:[(FIN) Vastaus]],2,FALSE)</f>
        <v>0</v>
      </c>
      <c r="I262" s="132">
        <f t="shared" si="62"/>
        <v>0</v>
      </c>
      <c r="W262" s="653" t="str">
        <f>AB262&amp;"-"&amp;COUNTIF($AB$2:$AB262,$AB262)</f>
        <v>0-3-0-63</v>
      </c>
      <c r="X262" s="653" t="s">
        <v>923</v>
      </c>
      <c r="Y262" s="655">
        <f t="shared" si="66"/>
        <v>0</v>
      </c>
      <c r="Z262" s="658">
        <v>3</v>
      </c>
      <c r="AA262" s="655">
        <f t="shared" si="68"/>
        <v>0</v>
      </c>
      <c r="AB262" s="657" t="str">
        <f t="shared" si="69"/>
        <v>0-3-0</v>
      </c>
    </row>
    <row r="263" spans="1:28" ht="15" customHeight="1" x14ac:dyDescent="0.2">
      <c r="A263" s="314" t="s">
        <v>0</v>
      </c>
      <c r="B263" s="314" t="s">
        <v>982</v>
      </c>
      <c r="C263" s="314" t="s">
        <v>924</v>
      </c>
      <c r="D263" s="643" t="s">
        <v>127</v>
      </c>
      <c r="E263" s="314">
        <v>3</v>
      </c>
      <c r="F263" s="100" t="str">
        <f t="shared" si="61"/>
        <v>RISK-43</v>
      </c>
      <c r="G263" s="100">
        <f t="shared" si="67"/>
        <v>3</v>
      </c>
      <c r="H263" s="132">
        <f>VLOOKUP(C263,Table26[[(FIN) Käytäntö]:[(FIN) Vastaus]],2,FALSE)</f>
        <v>0</v>
      </c>
      <c r="I263" s="132">
        <f t="shared" si="62"/>
        <v>0</v>
      </c>
      <c r="W263" s="653" t="str">
        <f>AB263&amp;"-"&amp;COUNTIF($AB$2:$AB263,$AB263)</f>
        <v>0-3-0-64</v>
      </c>
      <c r="X263" s="653" t="s">
        <v>924</v>
      </c>
      <c r="Y263" s="655">
        <f t="shared" si="66"/>
        <v>0</v>
      </c>
      <c r="Z263" s="658">
        <v>3</v>
      </c>
      <c r="AA263" s="655">
        <f t="shared" si="68"/>
        <v>0</v>
      </c>
      <c r="AB263" s="657" t="str">
        <f t="shared" si="69"/>
        <v>0-3-0</v>
      </c>
    </row>
    <row r="264" spans="1:28" ht="15" customHeight="1" x14ac:dyDescent="0.2">
      <c r="A264" s="314" t="s">
        <v>0</v>
      </c>
      <c r="B264" s="314" t="s">
        <v>983</v>
      </c>
      <c r="C264" s="314" t="s">
        <v>925</v>
      </c>
      <c r="D264" s="643" t="s">
        <v>132</v>
      </c>
      <c r="E264" s="314">
        <v>2</v>
      </c>
      <c r="F264" s="100" t="str">
        <f t="shared" si="61"/>
        <v>RISK-52</v>
      </c>
      <c r="G264" s="100">
        <f t="shared" si="67"/>
        <v>2</v>
      </c>
      <c r="H264" s="132">
        <f>VLOOKUP(C264,Table26[[(FIN) Käytäntö]:[(FIN) Vastaus]],2,FALSE)</f>
        <v>0</v>
      </c>
      <c r="I264" s="132">
        <f t="shared" si="62"/>
        <v>0</v>
      </c>
      <c r="W264" s="653" t="str">
        <f>AB264&amp;"-"&amp;COUNTIF($AB$2:$AB264,$AB264)</f>
        <v>1-2-0-14</v>
      </c>
      <c r="X264" s="653" t="s">
        <v>925</v>
      </c>
      <c r="Y264" s="655">
        <f t="shared" si="66"/>
        <v>1</v>
      </c>
      <c r="Z264" s="658">
        <v>2</v>
      </c>
      <c r="AA264" s="655">
        <f t="shared" si="68"/>
        <v>0</v>
      </c>
      <c r="AB264" s="657" t="str">
        <f t="shared" si="69"/>
        <v>1-2-0</v>
      </c>
    </row>
    <row r="265" spans="1:28" ht="15" customHeight="1" x14ac:dyDescent="0.2">
      <c r="A265" s="314" t="s">
        <v>0</v>
      </c>
      <c r="B265" s="314" t="s">
        <v>983</v>
      </c>
      <c r="C265" s="314" t="s">
        <v>926</v>
      </c>
      <c r="D265" s="643" t="s">
        <v>135</v>
      </c>
      <c r="E265" s="314">
        <v>2</v>
      </c>
      <c r="F265" s="100" t="str">
        <f t="shared" si="61"/>
        <v>RISK-52</v>
      </c>
      <c r="G265" s="100">
        <f t="shared" si="67"/>
        <v>2</v>
      </c>
      <c r="H265" s="132">
        <f>VLOOKUP(C265,Table26[[(FIN) Käytäntö]:[(FIN) Vastaus]],2,FALSE)</f>
        <v>0</v>
      </c>
      <c r="I265" s="132">
        <f t="shared" si="62"/>
        <v>0</v>
      </c>
      <c r="W265" s="653" t="str">
        <f>AB265&amp;"-"&amp;COUNTIF($AB$2:$AB265,$AB265)</f>
        <v>1-2-0-15</v>
      </c>
      <c r="X265" s="653" t="s">
        <v>926</v>
      </c>
      <c r="Y265" s="655">
        <f t="shared" si="66"/>
        <v>1</v>
      </c>
      <c r="Z265" s="658">
        <v>2</v>
      </c>
      <c r="AA265" s="655">
        <f t="shared" si="68"/>
        <v>0</v>
      </c>
      <c r="AB265" s="657" t="str">
        <f t="shared" si="69"/>
        <v>1-2-0</v>
      </c>
    </row>
    <row r="266" spans="1:28" ht="15" customHeight="1" x14ac:dyDescent="0.2">
      <c r="A266" s="314" t="s">
        <v>0</v>
      </c>
      <c r="B266" s="314" t="s">
        <v>983</v>
      </c>
      <c r="C266" s="314" t="s">
        <v>927</v>
      </c>
      <c r="D266" s="643" t="s">
        <v>138</v>
      </c>
      <c r="E266" s="314">
        <v>3</v>
      </c>
      <c r="F266" s="100" t="str">
        <f t="shared" si="61"/>
        <v>RISK-53</v>
      </c>
      <c r="G266" s="100">
        <f t="shared" si="67"/>
        <v>4</v>
      </c>
      <c r="H266" s="132">
        <f>VLOOKUP(C266,Table26[[(FIN) Käytäntö]:[(FIN) Vastaus]],2,FALSE)</f>
        <v>0</v>
      </c>
      <c r="I266" s="132">
        <f t="shared" si="62"/>
        <v>0</v>
      </c>
      <c r="W266" s="653" t="str">
        <f>AB266&amp;"-"&amp;COUNTIF($AB$2:$AB266,$AB266)</f>
        <v>1-3-0-25</v>
      </c>
      <c r="X266" s="653" t="s">
        <v>927</v>
      </c>
      <c r="Y266" s="655">
        <f t="shared" si="66"/>
        <v>1</v>
      </c>
      <c r="Z266" s="658">
        <v>3</v>
      </c>
      <c r="AA266" s="655">
        <f t="shared" si="68"/>
        <v>0</v>
      </c>
      <c r="AB266" s="657" t="str">
        <f t="shared" si="69"/>
        <v>1-3-0</v>
      </c>
    </row>
    <row r="267" spans="1:28" ht="15" customHeight="1" x14ac:dyDescent="0.2">
      <c r="A267" s="314" t="s">
        <v>0</v>
      </c>
      <c r="B267" s="314" t="s">
        <v>983</v>
      </c>
      <c r="C267" s="314" t="s">
        <v>928</v>
      </c>
      <c r="D267" s="643" t="s">
        <v>140</v>
      </c>
      <c r="E267" s="314">
        <v>3</v>
      </c>
      <c r="F267" s="100" t="str">
        <f t="shared" ref="F267:F332" si="70">CONCATENATE($B267,$E267)</f>
        <v>RISK-53</v>
      </c>
      <c r="G267" s="100">
        <f t="shared" si="67"/>
        <v>4</v>
      </c>
      <c r="H267" s="132">
        <f>VLOOKUP(C267,Table26[[(FIN) Käytäntö]:[(FIN) Vastaus]],2,FALSE)</f>
        <v>0</v>
      </c>
      <c r="I267" s="132">
        <f t="shared" ref="I267:I332" si="71">IFERROR(IF(H267&gt;2,1,0),0)</f>
        <v>0</v>
      </c>
      <c r="W267" s="653" t="str">
        <f>AB267&amp;"-"&amp;COUNTIF($AB$2:$AB267,$AB267)</f>
        <v>1-3-0-26</v>
      </c>
      <c r="X267" s="653" t="s">
        <v>928</v>
      </c>
      <c r="Y267" s="655">
        <f t="shared" si="66"/>
        <v>1</v>
      </c>
      <c r="Z267" s="658">
        <v>3</v>
      </c>
      <c r="AA267" s="655">
        <f t="shared" si="68"/>
        <v>0</v>
      </c>
      <c r="AB267" s="657" t="str">
        <f t="shared" si="69"/>
        <v>1-3-0</v>
      </c>
    </row>
    <row r="268" spans="1:28" ht="15" customHeight="1" x14ac:dyDescent="0.2">
      <c r="A268" s="314" t="s">
        <v>0</v>
      </c>
      <c r="B268" s="314" t="s">
        <v>983</v>
      </c>
      <c r="C268" s="314" t="s">
        <v>929</v>
      </c>
      <c r="D268" s="643" t="s">
        <v>142</v>
      </c>
      <c r="E268" s="314">
        <v>3</v>
      </c>
      <c r="F268" s="100" t="str">
        <f t="shared" si="70"/>
        <v>RISK-53</v>
      </c>
      <c r="G268" s="100">
        <f t="shared" si="67"/>
        <v>4</v>
      </c>
      <c r="H268" s="132">
        <f>VLOOKUP(C268,Table26[[(FIN) Käytäntö]:[(FIN) Vastaus]],2,FALSE)</f>
        <v>0</v>
      </c>
      <c r="I268" s="132">
        <f t="shared" si="71"/>
        <v>0</v>
      </c>
      <c r="W268" s="653" t="str">
        <f>AB268&amp;"-"&amp;COUNTIF($AB$2:$AB268,$AB268)</f>
        <v>1-3-0-27</v>
      </c>
      <c r="X268" s="653" t="s">
        <v>929</v>
      </c>
      <c r="Y268" s="655">
        <f t="shared" si="66"/>
        <v>1</v>
      </c>
      <c r="Z268" s="658">
        <v>3</v>
      </c>
      <c r="AA268" s="655">
        <f t="shared" si="68"/>
        <v>0</v>
      </c>
      <c r="AB268" s="657" t="str">
        <f t="shared" si="69"/>
        <v>1-3-0</v>
      </c>
    </row>
    <row r="269" spans="1:28" ht="15" customHeight="1" x14ac:dyDescent="0.2">
      <c r="A269" s="314" t="s">
        <v>0</v>
      </c>
      <c r="B269" s="314" t="s">
        <v>983</v>
      </c>
      <c r="C269" s="314" t="s">
        <v>930</v>
      </c>
      <c r="D269" s="643" t="s">
        <v>144</v>
      </c>
      <c r="E269" s="314">
        <v>3</v>
      </c>
      <c r="F269" s="100" t="str">
        <f t="shared" si="70"/>
        <v>RISK-53</v>
      </c>
      <c r="G269" s="100">
        <f t="shared" si="67"/>
        <v>4</v>
      </c>
      <c r="H269" s="132">
        <f>VLOOKUP(C269,Table26[[(FIN) Käytäntö]:[(FIN) Vastaus]],2,FALSE)</f>
        <v>0</v>
      </c>
      <c r="I269" s="132">
        <f t="shared" si="71"/>
        <v>0</v>
      </c>
      <c r="W269" s="653" t="str">
        <f>AB269&amp;"-"&amp;COUNTIF($AB$2:$AB269,$AB269)</f>
        <v>1-3-0-28</v>
      </c>
      <c r="X269" s="653" t="s">
        <v>930</v>
      </c>
      <c r="Y269" s="655">
        <f t="shared" si="66"/>
        <v>1</v>
      </c>
      <c r="Z269" s="658">
        <v>3</v>
      </c>
      <c r="AA269" s="655">
        <f t="shared" si="68"/>
        <v>0</v>
      </c>
      <c r="AB269" s="657" t="str">
        <f t="shared" si="69"/>
        <v>1-3-0</v>
      </c>
    </row>
    <row r="270" spans="1:28" ht="15" customHeight="1" x14ac:dyDescent="0.2">
      <c r="A270" s="129" t="s">
        <v>65</v>
      </c>
      <c r="B270" s="129" t="s">
        <v>79</v>
      </c>
      <c r="C270" s="129" t="s">
        <v>209</v>
      </c>
      <c r="D270" s="644" t="s">
        <v>4</v>
      </c>
      <c r="E270" s="129">
        <v>1</v>
      </c>
      <c r="F270" s="100" t="str">
        <f t="shared" si="70"/>
        <v>SITUATION-11</v>
      </c>
      <c r="G270" s="100">
        <f t="shared" si="67"/>
        <v>1</v>
      </c>
      <c r="H270" s="132">
        <f>VLOOKUP(C270,Table26[[(FIN) Käytäntö]:[(FIN) Vastaus]],2,FALSE)</f>
        <v>0</v>
      </c>
      <c r="I270" s="132">
        <f t="shared" si="71"/>
        <v>0</v>
      </c>
      <c r="W270" s="653" t="str">
        <f>AB270&amp;"-"&amp;COUNTIF($AB$2:$AB270,$AB270)</f>
        <v>0-1-0-45</v>
      </c>
      <c r="X270" s="653" t="s">
        <v>209</v>
      </c>
      <c r="Y270" s="655">
        <f t="shared" si="66"/>
        <v>0</v>
      </c>
      <c r="Z270" s="658">
        <v>1</v>
      </c>
      <c r="AA270" s="655">
        <f t="shared" si="68"/>
        <v>0</v>
      </c>
      <c r="AB270" s="657" t="str">
        <f t="shared" si="69"/>
        <v>0-1-0</v>
      </c>
    </row>
    <row r="271" spans="1:28" ht="15" customHeight="1" x14ac:dyDescent="0.2">
      <c r="A271" s="129" t="s">
        <v>65</v>
      </c>
      <c r="B271" s="129" t="s">
        <v>79</v>
      </c>
      <c r="C271" s="129" t="s">
        <v>210</v>
      </c>
      <c r="D271" s="644" t="s">
        <v>6</v>
      </c>
      <c r="E271" s="129">
        <v>2</v>
      </c>
      <c r="F271" s="100" t="str">
        <f t="shared" si="70"/>
        <v>SITUATION-12</v>
      </c>
      <c r="G271" s="100">
        <f t="shared" si="67"/>
        <v>4</v>
      </c>
      <c r="H271" s="132">
        <f>VLOOKUP(C271,Table26[[(FIN) Käytäntö]:[(FIN) Vastaus]],2,FALSE)</f>
        <v>0</v>
      </c>
      <c r="I271" s="132">
        <f t="shared" si="71"/>
        <v>0</v>
      </c>
      <c r="W271" s="653" t="str">
        <f>AB271&amp;"-"&amp;COUNTIF($AB$2:$AB271,$AB271)</f>
        <v>0-2-0-118</v>
      </c>
      <c r="X271" s="653" t="s">
        <v>210</v>
      </c>
      <c r="Y271" s="655">
        <f t="shared" si="66"/>
        <v>0</v>
      </c>
      <c r="Z271" s="658">
        <v>2</v>
      </c>
      <c r="AA271" s="655">
        <f t="shared" si="68"/>
        <v>0</v>
      </c>
      <c r="AB271" s="657" t="str">
        <f t="shared" si="69"/>
        <v>0-2-0</v>
      </c>
    </row>
    <row r="272" spans="1:28" ht="15" customHeight="1" x14ac:dyDescent="0.2">
      <c r="A272" s="129" t="s">
        <v>65</v>
      </c>
      <c r="B272" s="129" t="s">
        <v>79</v>
      </c>
      <c r="C272" s="129" t="s">
        <v>211</v>
      </c>
      <c r="D272" s="644" t="s">
        <v>7</v>
      </c>
      <c r="E272" s="129">
        <v>2</v>
      </c>
      <c r="F272" s="100" t="str">
        <f t="shared" si="70"/>
        <v>SITUATION-12</v>
      </c>
      <c r="G272" s="100">
        <f t="shared" si="67"/>
        <v>4</v>
      </c>
      <c r="H272" s="132">
        <f>VLOOKUP(C272,Table26[[(FIN) Käytäntö]:[(FIN) Vastaus]],2,FALSE)</f>
        <v>0</v>
      </c>
      <c r="I272" s="132">
        <f t="shared" si="71"/>
        <v>0</v>
      </c>
      <c r="W272" s="653" t="str">
        <f>AB272&amp;"-"&amp;COUNTIF($AB$2:$AB272,$AB272)</f>
        <v>0-2-0-119</v>
      </c>
      <c r="X272" s="653" t="s">
        <v>211</v>
      </c>
      <c r="Y272" s="655">
        <f t="shared" si="66"/>
        <v>0</v>
      </c>
      <c r="Z272" s="658">
        <v>2</v>
      </c>
      <c r="AA272" s="655">
        <f t="shared" si="68"/>
        <v>0</v>
      </c>
      <c r="AB272" s="657" t="str">
        <f t="shared" si="69"/>
        <v>0-2-0</v>
      </c>
    </row>
    <row r="273" spans="1:28" ht="15" customHeight="1" x14ac:dyDescent="0.2">
      <c r="A273" s="129" t="s">
        <v>65</v>
      </c>
      <c r="B273" s="129" t="s">
        <v>79</v>
      </c>
      <c r="C273" s="129" t="s">
        <v>212</v>
      </c>
      <c r="D273" s="644" t="s">
        <v>8</v>
      </c>
      <c r="E273" s="129">
        <v>2</v>
      </c>
      <c r="F273" s="100" t="str">
        <f t="shared" si="70"/>
        <v>SITUATION-12</v>
      </c>
      <c r="G273" s="100">
        <f t="shared" si="67"/>
        <v>4</v>
      </c>
      <c r="H273" s="132">
        <f>VLOOKUP(C273,Table26[[(FIN) Käytäntö]:[(FIN) Vastaus]],2,FALSE)</f>
        <v>0</v>
      </c>
      <c r="I273" s="132">
        <f t="shared" si="71"/>
        <v>0</v>
      </c>
      <c r="W273" s="653" t="str">
        <f>AB273&amp;"-"&amp;COUNTIF($AB$2:$AB273,$AB273)</f>
        <v>0-2-0-120</v>
      </c>
      <c r="X273" s="653" t="s">
        <v>212</v>
      </c>
      <c r="Y273" s="655">
        <f t="shared" si="66"/>
        <v>0</v>
      </c>
      <c r="Z273" s="658">
        <v>2</v>
      </c>
      <c r="AA273" s="655">
        <f t="shared" si="68"/>
        <v>0</v>
      </c>
      <c r="AB273" s="657" t="str">
        <f t="shared" si="69"/>
        <v>0-2-0</v>
      </c>
    </row>
    <row r="274" spans="1:28" ht="15" customHeight="1" x14ac:dyDescent="0.2">
      <c r="A274" s="129" t="s">
        <v>65</v>
      </c>
      <c r="B274" s="129" t="s">
        <v>79</v>
      </c>
      <c r="C274" s="129" t="s">
        <v>940</v>
      </c>
      <c r="D274" s="644" t="s">
        <v>9</v>
      </c>
      <c r="E274" s="129">
        <v>2</v>
      </c>
      <c r="F274" s="100" t="str">
        <f t="shared" si="70"/>
        <v>SITUATION-12</v>
      </c>
      <c r="G274" s="100">
        <f t="shared" si="67"/>
        <v>4</v>
      </c>
      <c r="H274" s="132">
        <f>VLOOKUP(C274,Table26[[(FIN) Käytäntö]:[(FIN) Vastaus]],2,FALSE)</f>
        <v>0</v>
      </c>
      <c r="I274" s="132">
        <f t="shared" si="71"/>
        <v>0</v>
      </c>
      <c r="W274" s="653" t="str">
        <f>AB274&amp;"-"&amp;COUNTIF($AB$2:$AB274,$AB274)</f>
        <v>0-2-0-121</v>
      </c>
      <c r="X274" s="653" t="s">
        <v>940</v>
      </c>
      <c r="Y274" s="655">
        <f t="shared" si="66"/>
        <v>0</v>
      </c>
      <c r="Z274" s="658">
        <v>2</v>
      </c>
      <c r="AA274" s="655">
        <f t="shared" si="68"/>
        <v>0</v>
      </c>
      <c r="AB274" s="657" t="str">
        <f t="shared" si="69"/>
        <v>0-2-0</v>
      </c>
    </row>
    <row r="275" spans="1:28" ht="15" customHeight="1" x14ac:dyDescent="0.2">
      <c r="A275" s="129" t="s">
        <v>65</v>
      </c>
      <c r="B275" s="129" t="s">
        <v>79</v>
      </c>
      <c r="C275" s="129" t="s">
        <v>2537</v>
      </c>
      <c r="D275" s="644" t="s">
        <v>10</v>
      </c>
      <c r="E275" s="129">
        <v>3</v>
      </c>
      <c r="F275" s="100" t="str">
        <f t="shared" si="70"/>
        <v>SITUATION-13</v>
      </c>
      <c r="G275" s="100">
        <f t="shared" si="67"/>
        <v>1</v>
      </c>
      <c r="H275" s="132">
        <f>VLOOKUP(C275,Table26[[(FIN) Käytäntö]:[(FIN) Vastaus]],2,FALSE)</f>
        <v>0</v>
      </c>
      <c r="I275" s="132">
        <f t="shared" ref="I275" si="72">IFERROR(IF(H275&gt;2,1,0),0)</f>
        <v>0</v>
      </c>
      <c r="W275" s="653" t="str">
        <f>AB275&amp;"-"&amp;COUNTIF($AB$2:$AB275,$AB275)</f>
        <v>0-3-0-65</v>
      </c>
      <c r="X275" s="653" t="s">
        <v>2537</v>
      </c>
      <c r="Y275" s="655">
        <f t="shared" si="66"/>
        <v>0</v>
      </c>
      <c r="Z275" s="658">
        <v>3</v>
      </c>
      <c r="AA275" s="655">
        <f t="shared" si="68"/>
        <v>0</v>
      </c>
      <c r="AB275" s="657" t="str">
        <f t="shared" si="69"/>
        <v>0-3-0</v>
      </c>
    </row>
    <row r="276" spans="1:28" ht="15" customHeight="1" x14ac:dyDescent="0.2">
      <c r="A276" s="129" t="s">
        <v>65</v>
      </c>
      <c r="B276" s="129" t="s">
        <v>81</v>
      </c>
      <c r="C276" s="129" t="s">
        <v>213</v>
      </c>
      <c r="D276" s="644" t="s">
        <v>15</v>
      </c>
      <c r="E276" s="129">
        <v>1</v>
      </c>
      <c r="F276" s="100" t="str">
        <f t="shared" si="70"/>
        <v>SITUATION-21</v>
      </c>
      <c r="G276" s="100">
        <f t="shared" si="67"/>
        <v>2</v>
      </c>
      <c r="H276" s="132">
        <f>VLOOKUP(C276,Table26[[(FIN) Käytäntö]:[(FIN) Vastaus]],2,FALSE)</f>
        <v>0</v>
      </c>
      <c r="I276" s="132">
        <f t="shared" si="71"/>
        <v>0</v>
      </c>
      <c r="W276" s="653" t="str">
        <f>AB276&amp;"-"&amp;COUNTIF($AB$2:$AB276,$AB276)</f>
        <v>0-1-0-46</v>
      </c>
      <c r="X276" s="653" t="s">
        <v>213</v>
      </c>
      <c r="Y276" s="655">
        <f t="shared" si="66"/>
        <v>0</v>
      </c>
      <c r="Z276" s="658">
        <v>1</v>
      </c>
      <c r="AA276" s="655">
        <f t="shared" si="68"/>
        <v>0</v>
      </c>
      <c r="AB276" s="657" t="str">
        <f t="shared" si="69"/>
        <v>0-1-0</v>
      </c>
    </row>
    <row r="277" spans="1:28" ht="15" customHeight="1" x14ac:dyDescent="0.2">
      <c r="A277" s="129" t="s">
        <v>65</v>
      </c>
      <c r="B277" s="129" t="s">
        <v>81</v>
      </c>
      <c r="C277" s="129" t="s">
        <v>214</v>
      </c>
      <c r="D277" s="644" t="s">
        <v>16</v>
      </c>
      <c r="E277" s="129">
        <v>1</v>
      </c>
      <c r="F277" s="100" t="str">
        <f t="shared" si="70"/>
        <v>SITUATION-21</v>
      </c>
      <c r="G277" s="100">
        <f t="shared" si="67"/>
        <v>2</v>
      </c>
      <c r="H277" s="132">
        <f>VLOOKUP(C277,Table26[[(FIN) Käytäntö]:[(FIN) Vastaus]],2,FALSE)</f>
        <v>0</v>
      </c>
      <c r="I277" s="132">
        <f t="shared" si="71"/>
        <v>0</v>
      </c>
      <c r="W277" s="653" t="str">
        <f>AB277&amp;"-"&amp;COUNTIF($AB$2:$AB277,$AB277)</f>
        <v>0-1-0-47</v>
      </c>
      <c r="X277" s="653" t="s">
        <v>214</v>
      </c>
      <c r="Y277" s="655">
        <f t="shared" si="66"/>
        <v>0</v>
      </c>
      <c r="Z277" s="658">
        <v>1</v>
      </c>
      <c r="AA277" s="655">
        <f t="shared" si="68"/>
        <v>0</v>
      </c>
      <c r="AB277" s="657" t="str">
        <f t="shared" si="69"/>
        <v>0-1-0</v>
      </c>
    </row>
    <row r="278" spans="1:28" ht="15" customHeight="1" x14ac:dyDescent="0.2">
      <c r="A278" s="129" t="s">
        <v>65</v>
      </c>
      <c r="B278" s="129" t="s">
        <v>81</v>
      </c>
      <c r="C278" s="129" t="s">
        <v>215</v>
      </c>
      <c r="D278" s="644" t="s">
        <v>17</v>
      </c>
      <c r="E278" s="129">
        <v>2</v>
      </c>
      <c r="F278" s="100" t="str">
        <f t="shared" si="70"/>
        <v>SITUATION-22</v>
      </c>
      <c r="G278" s="100">
        <f t="shared" si="67"/>
        <v>4</v>
      </c>
      <c r="H278" s="132">
        <f>VLOOKUP(C278,Table26[[(FIN) Käytäntö]:[(FIN) Vastaus]],2,FALSE)</f>
        <v>0</v>
      </c>
      <c r="I278" s="132">
        <f t="shared" si="71"/>
        <v>0</v>
      </c>
      <c r="W278" s="653" t="str">
        <f>AB278&amp;"-"&amp;COUNTIF($AB$2:$AB278,$AB278)</f>
        <v>0-2-0-122</v>
      </c>
      <c r="X278" s="653" t="s">
        <v>215</v>
      </c>
      <c r="Y278" s="655">
        <f t="shared" ref="Y278:Y309" si="73">VLOOKUP(LEFT($X278,LEN($X278)-1),$K:$O,5,FALSE)</f>
        <v>0</v>
      </c>
      <c r="Z278" s="658">
        <v>2</v>
      </c>
      <c r="AA278" s="655">
        <f t="shared" si="68"/>
        <v>0</v>
      </c>
      <c r="AB278" s="657" t="str">
        <f t="shared" si="69"/>
        <v>0-2-0</v>
      </c>
    </row>
    <row r="279" spans="1:28" ht="15" customHeight="1" x14ac:dyDescent="0.2">
      <c r="A279" s="129" t="s">
        <v>65</v>
      </c>
      <c r="B279" s="129" t="s">
        <v>81</v>
      </c>
      <c r="C279" s="129" t="s">
        <v>216</v>
      </c>
      <c r="D279" s="644" t="s">
        <v>18</v>
      </c>
      <c r="E279" s="129">
        <v>2</v>
      </c>
      <c r="F279" s="100" t="str">
        <f t="shared" si="70"/>
        <v>SITUATION-22</v>
      </c>
      <c r="G279" s="100">
        <f t="shared" si="67"/>
        <v>4</v>
      </c>
      <c r="H279" s="132">
        <f>VLOOKUP(C279,Table26[[(FIN) Käytäntö]:[(FIN) Vastaus]],2,FALSE)</f>
        <v>0</v>
      </c>
      <c r="I279" s="132">
        <f t="shared" si="71"/>
        <v>0</v>
      </c>
      <c r="W279" s="653" t="str">
        <f>AB279&amp;"-"&amp;COUNTIF($AB$2:$AB279,$AB279)</f>
        <v>0-2-0-123</v>
      </c>
      <c r="X279" s="653" t="s">
        <v>216</v>
      </c>
      <c r="Y279" s="655">
        <f t="shared" si="73"/>
        <v>0</v>
      </c>
      <c r="Z279" s="658">
        <v>2</v>
      </c>
      <c r="AA279" s="655">
        <f t="shared" si="68"/>
        <v>0</v>
      </c>
      <c r="AB279" s="657" t="str">
        <f t="shared" si="69"/>
        <v>0-2-0</v>
      </c>
    </row>
    <row r="280" spans="1:28" ht="15" customHeight="1" x14ac:dyDescent="0.2">
      <c r="A280" s="129" t="s">
        <v>65</v>
      </c>
      <c r="B280" s="129" t="s">
        <v>81</v>
      </c>
      <c r="C280" s="129" t="s">
        <v>217</v>
      </c>
      <c r="D280" s="644" t="s">
        <v>19</v>
      </c>
      <c r="E280" s="129">
        <v>2</v>
      </c>
      <c r="F280" s="100" t="str">
        <f t="shared" si="70"/>
        <v>SITUATION-22</v>
      </c>
      <c r="G280" s="100">
        <f t="shared" si="67"/>
        <v>4</v>
      </c>
      <c r="H280" s="132">
        <f>VLOOKUP(C280,Table26[[(FIN) Käytäntö]:[(FIN) Vastaus]],2,FALSE)</f>
        <v>0</v>
      </c>
      <c r="I280" s="132">
        <f t="shared" si="71"/>
        <v>0</v>
      </c>
      <c r="W280" s="653" t="str">
        <f>AB280&amp;"-"&amp;COUNTIF($AB$2:$AB280,$AB280)</f>
        <v>0-2-0-124</v>
      </c>
      <c r="X280" s="653" t="s">
        <v>217</v>
      </c>
      <c r="Y280" s="655">
        <f t="shared" si="73"/>
        <v>0</v>
      </c>
      <c r="Z280" s="658">
        <v>2</v>
      </c>
      <c r="AA280" s="655">
        <f t="shared" si="68"/>
        <v>0</v>
      </c>
      <c r="AB280" s="657" t="str">
        <f t="shared" si="69"/>
        <v>0-2-0</v>
      </c>
    </row>
    <row r="281" spans="1:28" ht="15" customHeight="1" x14ac:dyDescent="0.2">
      <c r="A281" s="129" t="s">
        <v>65</v>
      </c>
      <c r="B281" s="129" t="s">
        <v>81</v>
      </c>
      <c r="C281" s="129" t="s">
        <v>218</v>
      </c>
      <c r="D281" s="644" t="s">
        <v>101</v>
      </c>
      <c r="E281" s="129">
        <v>2</v>
      </c>
      <c r="F281" s="100" t="str">
        <f t="shared" si="70"/>
        <v>SITUATION-22</v>
      </c>
      <c r="G281" s="100">
        <f t="shared" si="67"/>
        <v>4</v>
      </c>
      <c r="H281" s="132">
        <f>VLOOKUP(C281,Table26[[(FIN) Käytäntö]:[(FIN) Vastaus]],2,FALSE)</f>
        <v>0</v>
      </c>
      <c r="I281" s="132">
        <f t="shared" si="71"/>
        <v>0</v>
      </c>
      <c r="W281" s="653" t="str">
        <f>AB281&amp;"-"&amp;COUNTIF($AB$2:$AB281,$AB281)</f>
        <v>0-2-0-125</v>
      </c>
      <c r="X281" s="653" t="s">
        <v>218</v>
      </c>
      <c r="Y281" s="655">
        <f t="shared" si="73"/>
        <v>0</v>
      </c>
      <c r="Z281" s="658">
        <v>2</v>
      </c>
      <c r="AA281" s="655">
        <f t="shared" si="68"/>
        <v>0</v>
      </c>
      <c r="AB281" s="657" t="str">
        <f t="shared" si="69"/>
        <v>0-2-0</v>
      </c>
    </row>
    <row r="282" spans="1:28" ht="15" customHeight="1" x14ac:dyDescent="0.2">
      <c r="A282" s="129" t="s">
        <v>65</v>
      </c>
      <c r="B282" s="129" t="s">
        <v>81</v>
      </c>
      <c r="C282" s="129" t="s">
        <v>219</v>
      </c>
      <c r="D282" s="644" t="s">
        <v>163</v>
      </c>
      <c r="E282" s="129">
        <v>3</v>
      </c>
      <c r="F282" s="100" t="str">
        <f t="shared" si="70"/>
        <v>SITUATION-23</v>
      </c>
      <c r="G282" s="100">
        <f t="shared" si="67"/>
        <v>3</v>
      </c>
      <c r="H282" s="132">
        <f>VLOOKUP(C282,Table26[[(FIN) Käytäntö]:[(FIN) Vastaus]],2,FALSE)</f>
        <v>0</v>
      </c>
      <c r="I282" s="132">
        <f t="shared" si="71"/>
        <v>0</v>
      </c>
      <c r="W282" s="653" t="str">
        <f>AB282&amp;"-"&amp;COUNTIF($AB$2:$AB282,$AB282)</f>
        <v>0-3-0-66</v>
      </c>
      <c r="X282" s="653" t="s">
        <v>219</v>
      </c>
      <c r="Y282" s="655">
        <f t="shared" si="73"/>
        <v>0</v>
      </c>
      <c r="Z282" s="658">
        <v>3</v>
      </c>
      <c r="AA282" s="655">
        <f t="shared" si="68"/>
        <v>0</v>
      </c>
      <c r="AB282" s="657" t="str">
        <f t="shared" si="69"/>
        <v>0-3-0</v>
      </c>
    </row>
    <row r="283" spans="1:28" ht="15" customHeight="1" x14ac:dyDescent="0.2">
      <c r="A283" s="129" t="s">
        <v>65</v>
      </c>
      <c r="B283" s="129" t="s">
        <v>81</v>
      </c>
      <c r="C283" s="129" t="s">
        <v>220</v>
      </c>
      <c r="D283" s="644" t="s">
        <v>165</v>
      </c>
      <c r="E283" s="129">
        <v>3</v>
      </c>
      <c r="F283" s="100" t="str">
        <f t="shared" si="70"/>
        <v>SITUATION-23</v>
      </c>
      <c r="G283" s="100">
        <f t="shared" si="67"/>
        <v>3</v>
      </c>
      <c r="H283" s="132">
        <f>VLOOKUP(C283,Table26[[(FIN) Käytäntö]:[(FIN) Vastaus]],2,FALSE)</f>
        <v>0</v>
      </c>
      <c r="I283" s="132">
        <f t="shared" si="71"/>
        <v>0</v>
      </c>
      <c r="W283" s="653" t="str">
        <f>AB283&amp;"-"&amp;COUNTIF($AB$2:$AB283,$AB283)</f>
        <v>0-3-0-67</v>
      </c>
      <c r="X283" s="653" t="s">
        <v>220</v>
      </c>
      <c r="Y283" s="655">
        <f t="shared" si="73"/>
        <v>0</v>
      </c>
      <c r="Z283" s="658">
        <v>3</v>
      </c>
      <c r="AA283" s="655">
        <f t="shared" si="68"/>
        <v>0</v>
      </c>
      <c r="AB283" s="657" t="str">
        <f t="shared" si="69"/>
        <v>0-3-0</v>
      </c>
    </row>
    <row r="284" spans="1:28" ht="15" customHeight="1" x14ac:dyDescent="0.2">
      <c r="A284" s="129" t="s">
        <v>65</v>
      </c>
      <c r="B284" s="129" t="s">
        <v>81</v>
      </c>
      <c r="C284" s="129" t="s">
        <v>221</v>
      </c>
      <c r="D284" s="644" t="s">
        <v>196</v>
      </c>
      <c r="E284" s="129">
        <v>3</v>
      </c>
      <c r="F284" s="100" t="str">
        <f t="shared" si="70"/>
        <v>SITUATION-23</v>
      </c>
      <c r="G284" s="100">
        <f t="shared" si="67"/>
        <v>3</v>
      </c>
      <c r="H284" s="132">
        <f>VLOOKUP(C284,Table26[[(FIN) Käytäntö]:[(FIN) Vastaus]],2,FALSE)</f>
        <v>0</v>
      </c>
      <c r="I284" s="132">
        <f t="shared" si="71"/>
        <v>0</v>
      </c>
      <c r="W284" s="653" t="str">
        <f>AB284&amp;"-"&amp;COUNTIF($AB$2:$AB284,$AB284)</f>
        <v>0-3-0-68</v>
      </c>
      <c r="X284" s="653" t="s">
        <v>221</v>
      </c>
      <c r="Y284" s="655">
        <f t="shared" si="73"/>
        <v>0</v>
      </c>
      <c r="Z284" s="658">
        <v>3</v>
      </c>
      <c r="AA284" s="655">
        <f t="shared" si="68"/>
        <v>0</v>
      </c>
      <c r="AB284" s="657" t="str">
        <f t="shared" si="69"/>
        <v>0-3-0</v>
      </c>
    </row>
    <row r="285" spans="1:28" ht="15" customHeight="1" x14ac:dyDescent="0.2">
      <c r="A285" s="129" t="s">
        <v>65</v>
      </c>
      <c r="B285" s="129" t="s">
        <v>83</v>
      </c>
      <c r="C285" s="129" t="s">
        <v>223</v>
      </c>
      <c r="D285" s="644" t="s">
        <v>20</v>
      </c>
      <c r="E285" s="129">
        <v>2</v>
      </c>
      <c r="F285" s="100" t="str">
        <f t="shared" si="70"/>
        <v>SITUATION-32</v>
      </c>
      <c r="G285" s="100">
        <f t="shared" si="67"/>
        <v>3</v>
      </c>
      <c r="H285" s="132">
        <f>VLOOKUP(C285,Table26[[(FIN) Käytäntö]:[(FIN) Vastaus]],2,FALSE)</f>
        <v>0</v>
      </c>
      <c r="I285" s="132">
        <f t="shared" si="71"/>
        <v>0</v>
      </c>
      <c r="W285" s="653" t="str">
        <f>AB285&amp;"-"&amp;COUNTIF($AB$2:$AB285,$AB285)</f>
        <v>1-2-0-16</v>
      </c>
      <c r="X285" s="653" t="s">
        <v>223</v>
      </c>
      <c r="Y285" s="655">
        <f t="shared" si="73"/>
        <v>1</v>
      </c>
      <c r="Z285" s="658">
        <v>2</v>
      </c>
      <c r="AA285" s="655">
        <f t="shared" si="68"/>
        <v>0</v>
      </c>
      <c r="AB285" s="657" t="str">
        <f t="shared" si="69"/>
        <v>1-2-0</v>
      </c>
    </row>
    <row r="286" spans="1:28" ht="15" customHeight="1" x14ac:dyDescent="0.2">
      <c r="A286" s="129" t="s">
        <v>65</v>
      </c>
      <c r="B286" s="129" t="s">
        <v>83</v>
      </c>
      <c r="C286" s="129" t="s">
        <v>224</v>
      </c>
      <c r="D286" s="644" t="s">
        <v>21</v>
      </c>
      <c r="E286" s="129">
        <v>2</v>
      </c>
      <c r="F286" s="100" t="str">
        <f t="shared" si="70"/>
        <v>SITUATION-32</v>
      </c>
      <c r="G286" s="100">
        <f t="shared" si="67"/>
        <v>3</v>
      </c>
      <c r="H286" s="132">
        <f>VLOOKUP(C286,Table26[[(FIN) Käytäntö]:[(FIN) Vastaus]],2,FALSE)</f>
        <v>0</v>
      </c>
      <c r="I286" s="132">
        <f t="shared" si="71"/>
        <v>0</v>
      </c>
      <c r="W286" s="653" t="str">
        <f>AB286&amp;"-"&amp;COUNTIF($AB$2:$AB286,$AB286)</f>
        <v>1-2-0-17</v>
      </c>
      <c r="X286" s="653" t="s">
        <v>224</v>
      </c>
      <c r="Y286" s="655">
        <f t="shared" si="73"/>
        <v>1</v>
      </c>
      <c r="Z286" s="658">
        <v>2</v>
      </c>
      <c r="AA286" s="655">
        <f t="shared" si="68"/>
        <v>0</v>
      </c>
      <c r="AB286" s="657" t="str">
        <f t="shared" si="69"/>
        <v>1-2-0</v>
      </c>
    </row>
    <row r="287" spans="1:28" ht="15" customHeight="1" x14ac:dyDescent="0.2">
      <c r="A287" s="129" t="s">
        <v>65</v>
      </c>
      <c r="B287" s="129" t="s">
        <v>83</v>
      </c>
      <c r="C287" s="129" t="s">
        <v>225</v>
      </c>
      <c r="D287" s="644" t="s">
        <v>22</v>
      </c>
      <c r="E287" s="129">
        <v>2</v>
      </c>
      <c r="F287" s="100" t="str">
        <f t="shared" si="70"/>
        <v>SITUATION-32</v>
      </c>
      <c r="G287" s="100">
        <f t="shared" si="67"/>
        <v>3</v>
      </c>
      <c r="H287" s="132">
        <f>VLOOKUP(C287,Table26[[(FIN) Käytäntö]:[(FIN) Vastaus]],2,FALSE)</f>
        <v>0</v>
      </c>
      <c r="I287" s="132">
        <f t="shared" si="71"/>
        <v>0</v>
      </c>
      <c r="W287" s="653" t="str">
        <f>AB287&amp;"-"&amp;COUNTIF($AB$2:$AB287,$AB287)</f>
        <v>1-2-0-18</v>
      </c>
      <c r="X287" s="653" t="s">
        <v>225</v>
      </c>
      <c r="Y287" s="655">
        <f t="shared" si="73"/>
        <v>1</v>
      </c>
      <c r="Z287" s="658">
        <v>2</v>
      </c>
      <c r="AA287" s="655">
        <f t="shared" si="68"/>
        <v>0</v>
      </c>
      <c r="AB287" s="657" t="str">
        <f t="shared" si="69"/>
        <v>1-2-0</v>
      </c>
    </row>
    <row r="288" spans="1:28" ht="15" customHeight="1" x14ac:dyDescent="0.2">
      <c r="A288" s="129" t="s">
        <v>65</v>
      </c>
      <c r="B288" s="129" t="s">
        <v>83</v>
      </c>
      <c r="C288" s="129" t="s">
        <v>226</v>
      </c>
      <c r="D288" s="644" t="s">
        <v>23</v>
      </c>
      <c r="E288" s="129">
        <v>3</v>
      </c>
      <c r="F288" s="100" t="str">
        <f t="shared" si="70"/>
        <v>SITUATION-33</v>
      </c>
      <c r="G288" s="100">
        <f t="shared" si="67"/>
        <v>4</v>
      </c>
      <c r="H288" s="132">
        <f>VLOOKUP(C288,Table26[[(FIN) Käytäntö]:[(FIN) Vastaus]],2,FALSE)</f>
        <v>0</v>
      </c>
      <c r="I288" s="132">
        <f t="shared" si="71"/>
        <v>0</v>
      </c>
      <c r="W288" s="653" t="str">
        <f>AB288&amp;"-"&amp;COUNTIF($AB$2:$AB288,$AB288)</f>
        <v>1-3-0-29</v>
      </c>
      <c r="X288" s="653" t="s">
        <v>226</v>
      </c>
      <c r="Y288" s="655">
        <f t="shared" si="73"/>
        <v>1</v>
      </c>
      <c r="Z288" s="658">
        <v>3</v>
      </c>
      <c r="AA288" s="655">
        <f t="shared" si="68"/>
        <v>0</v>
      </c>
      <c r="AB288" s="657" t="str">
        <f t="shared" si="69"/>
        <v>1-3-0</v>
      </c>
    </row>
    <row r="289" spans="1:28" ht="15" customHeight="1" x14ac:dyDescent="0.2">
      <c r="A289" s="129" t="s">
        <v>65</v>
      </c>
      <c r="B289" s="129" t="s">
        <v>83</v>
      </c>
      <c r="C289" s="129" t="s">
        <v>227</v>
      </c>
      <c r="D289" s="644" t="s">
        <v>24</v>
      </c>
      <c r="E289" s="129">
        <v>3</v>
      </c>
      <c r="F289" s="100" t="str">
        <f t="shared" si="70"/>
        <v>SITUATION-33</v>
      </c>
      <c r="G289" s="100">
        <f t="shared" si="67"/>
        <v>4</v>
      </c>
      <c r="H289" s="132">
        <f>VLOOKUP(C289,Table26[[(FIN) Käytäntö]:[(FIN) Vastaus]],2,FALSE)</f>
        <v>0</v>
      </c>
      <c r="I289" s="132">
        <f t="shared" si="71"/>
        <v>0</v>
      </c>
      <c r="W289" s="653" t="str">
        <f>AB289&amp;"-"&amp;COUNTIF($AB$2:$AB289,$AB289)</f>
        <v>1-3-0-30</v>
      </c>
      <c r="X289" s="653" t="s">
        <v>227</v>
      </c>
      <c r="Y289" s="655">
        <f t="shared" si="73"/>
        <v>1</v>
      </c>
      <c r="Z289" s="658">
        <v>3</v>
      </c>
      <c r="AA289" s="655">
        <f t="shared" si="68"/>
        <v>0</v>
      </c>
      <c r="AB289" s="657" t="str">
        <f t="shared" si="69"/>
        <v>1-3-0</v>
      </c>
    </row>
    <row r="290" spans="1:28" ht="15" customHeight="1" x14ac:dyDescent="0.2">
      <c r="A290" s="129" t="s">
        <v>65</v>
      </c>
      <c r="B290" s="129" t="s">
        <v>83</v>
      </c>
      <c r="C290" s="129" t="s">
        <v>228</v>
      </c>
      <c r="D290" s="644" t="s">
        <v>25</v>
      </c>
      <c r="E290" s="129">
        <v>3</v>
      </c>
      <c r="F290" s="100" t="str">
        <f t="shared" si="70"/>
        <v>SITUATION-33</v>
      </c>
      <c r="G290" s="100">
        <f t="shared" si="67"/>
        <v>4</v>
      </c>
      <c r="H290" s="132">
        <f>VLOOKUP(C290,Table26[[(FIN) Käytäntö]:[(FIN) Vastaus]],2,FALSE)</f>
        <v>0</v>
      </c>
      <c r="I290" s="132">
        <f t="shared" si="71"/>
        <v>0</v>
      </c>
      <c r="W290" s="653" t="str">
        <f>AB290&amp;"-"&amp;COUNTIF($AB$2:$AB290,$AB290)</f>
        <v>1-3-0-31</v>
      </c>
      <c r="X290" s="653" t="s">
        <v>228</v>
      </c>
      <c r="Y290" s="655">
        <f t="shared" si="73"/>
        <v>1</v>
      </c>
      <c r="Z290" s="658">
        <v>3</v>
      </c>
      <c r="AA290" s="655">
        <f t="shared" si="68"/>
        <v>0</v>
      </c>
      <c r="AB290" s="657" t="str">
        <f t="shared" si="69"/>
        <v>1-3-0</v>
      </c>
    </row>
    <row r="291" spans="1:28" ht="15" customHeight="1" x14ac:dyDescent="0.2">
      <c r="A291" s="129" t="s">
        <v>65</v>
      </c>
      <c r="B291" s="129" t="s">
        <v>83</v>
      </c>
      <c r="C291" s="129" t="s">
        <v>229</v>
      </c>
      <c r="D291" s="644" t="s">
        <v>26</v>
      </c>
      <c r="E291" s="129">
        <v>3</v>
      </c>
      <c r="F291" s="100" t="str">
        <f t="shared" si="70"/>
        <v>SITUATION-33</v>
      </c>
      <c r="G291" s="100">
        <f t="shared" si="67"/>
        <v>4</v>
      </c>
      <c r="H291" s="132">
        <f>VLOOKUP(C291,Table26[[(FIN) Käytäntö]:[(FIN) Vastaus]],2,FALSE)</f>
        <v>0</v>
      </c>
      <c r="I291" s="132">
        <f t="shared" si="71"/>
        <v>0</v>
      </c>
      <c r="W291" s="653" t="str">
        <f>AB291&amp;"-"&amp;COUNTIF($AB$2:$AB291,$AB291)</f>
        <v>1-3-0-32</v>
      </c>
      <c r="X291" s="653" t="s">
        <v>229</v>
      </c>
      <c r="Y291" s="655">
        <f t="shared" si="73"/>
        <v>1</v>
      </c>
      <c r="Z291" s="658">
        <v>3</v>
      </c>
      <c r="AA291" s="655">
        <f t="shared" si="68"/>
        <v>0</v>
      </c>
      <c r="AB291" s="657" t="str">
        <f t="shared" si="69"/>
        <v>1-3-0</v>
      </c>
    </row>
    <row r="292" spans="1:28" ht="15" customHeight="1" x14ac:dyDescent="0.2">
      <c r="A292" s="129" t="s">
        <v>65</v>
      </c>
      <c r="B292" s="129" t="s">
        <v>85</v>
      </c>
      <c r="C292" s="129" t="s">
        <v>231</v>
      </c>
      <c r="D292" s="644" t="s">
        <v>115</v>
      </c>
      <c r="E292" s="129">
        <v>2</v>
      </c>
      <c r="F292" s="100" t="str">
        <f t="shared" si="70"/>
        <v>SITUATION-42</v>
      </c>
      <c r="G292" s="100">
        <f t="shared" si="67"/>
        <v>2</v>
      </c>
      <c r="H292" s="132">
        <f>VLOOKUP(C292,Table26[[(FIN) Käytäntö]:[(FIN) Vastaus]],2,FALSE)</f>
        <v>0</v>
      </c>
      <c r="I292" s="132">
        <f t="shared" si="71"/>
        <v>0</v>
      </c>
      <c r="W292" s="653" t="str">
        <f>AB292&amp;"-"&amp;COUNTIF($AB$2:$AB292,$AB292)</f>
        <v>1-2-0-19</v>
      </c>
      <c r="X292" s="653" t="s">
        <v>231</v>
      </c>
      <c r="Y292" s="655">
        <f t="shared" si="73"/>
        <v>1</v>
      </c>
      <c r="Z292" s="658">
        <v>2</v>
      </c>
      <c r="AA292" s="655">
        <f t="shared" si="68"/>
        <v>0</v>
      </c>
      <c r="AB292" s="657" t="str">
        <f t="shared" si="69"/>
        <v>1-2-0</v>
      </c>
    </row>
    <row r="293" spans="1:28" ht="15" customHeight="1" x14ac:dyDescent="0.2">
      <c r="A293" s="129" t="s">
        <v>65</v>
      </c>
      <c r="B293" s="129" t="s">
        <v>85</v>
      </c>
      <c r="C293" s="129" t="s">
        <v>232</v>
      </c>
      <c r="D293" s="644" t="s">
        <v>118</v>
      </c>
      <c r="E293" s="129">
        <v>2</v>
      </c>
      <c r="F293" s="100" t="str">
        <f t="shared" si="70"/>
        <v>SITUATION-42</v>
      </c>
      <c r="G293" s="100">
        <f t="shared" si="67"/>
        <v>2</v>
      </c>
      <c r="H293" s="132">
        <f>VLOOKUP(C293,Table26[[(FIN) Käytäntö]:[(FIN) Vastaus]],2,FALSE)</f>
        <v>0</v>
      </c>
      <c r="I293" s="132">
        <f t="shared" si="71"/>
        <v>0</v>
      </c>
      <c r="W293" s="653" t="str">
        <f>AB293&amp;"-"&amp;COUNTIF($AB$2:$AB293,$AB293)</f>
        <v>1-2-0-20</v>
      </c>
      <c r="X293" s="653" t="s">
        <v>232</v>
      </c>
      <c r="Y293" s="655">
        <f t="shared" si="73"/>
        <v>1</v>
      </c>
      <c r="Z293" s="658">
        <v>2</v>
      </c>
      <c r="AA293" s="655">
        <f t="shared" si="68"/>
        <v>0</v>
      </c>
      <c r="AB293" s="657" t="str">
        <f t="shared" si="69"/>
        <v>1-2-0</v>
      </c>
    </row>
    <row r="294" spans="1:28" ht="15" customHeight="1" x14ac:dyDescent="0.2">
      <c r="A294" s="129" t="s">
        <v>65</v>
      </c>
      <c r="B294" s="129" t="s">
        <v>85</v>
      </c>
      <c r="C294" s="129" t="s">
        <v>233</v>
      </c>
      <c r="D294" s="644" t="s">
        <v>121</v>
      </c>
      <c r="E294" s="129">
        <v>3</v>
      </c>
      <c r="F294" s="100" t="str">
        <f t="shared" si="70"/>
        <v>SITUATION-43</v>
      </c>
      <c r="G294" s="100">
        <f t="shared" si="67"/>
        <v>4</v>
      </c>
      <c r="H294" s="132">
        <f>VLOOKUP(C294,Table26[[(FIN) Käytäntö]:[(FIN) Vastaus]],2,FALSE)</f>
        <v>0</v>
      </c>
      <c r="I294" s="132">
        <f t="shared" si="71"/>
        <v>0</v>
      </c>
      <c r="W294" s="653" t="str">
        <f>AB294&amp;"-"&amp;COUNTIF($AB$2:$AB294,$AB294)</f>
        <v>1-3-0-33</v>
      </c>
      <c r="X294" s="653" t="s">
        <v>233</v>
      </c>
      <c r="Y294" s="655">
        <f t="shared" si="73"/>
        <v>1</v>
      </c>
      <c r="Z294" s="658">
        <v>3</v>
      </c>
      <c r="AA294" s="655">
        <f t="shared" si="68"/>
        <v>0</v>
      </c>
      <c r="AB294" s="657" t="str">
        <f t="shared" si="69"/>
        <v>1-3-0</v>
      </c>
    </row>
    <row r="295" spans="1:28" ht="15" customHeight="1" x14ac:dyDescent="0.2">
      <c r="A295" s="129" t="s">
        <v>65</v>
      </c>
      <c r="B295" s="129" t="s">
        <v>85</v>
      </c>
      <c r="C295" s="129" t="s">
        <v>234</v>
      </c>
      <c r="D295" s="644" t="s">
        <v>124</v>
      </c>
      <c r="E295" s="129">
        <v>3</v>
      </c>
      <c r="F295" s="100" t="str">
        <f t="shared" si="70"/>
        <v>SITUATION-43</v>
      </c>
      <c r="G295" s="100">
        <f t="shared" si="67"/>
        <v>4</v>
      </c>
      <c r="H295" s="132">
        <f>VLOOKUP(C295,Table26[[(FIN) Käytäntö]:[(FIN) Vastaus]],2,FALSE)</f>
        <v>0</v>
      </c>
      <c r="I295" s="132">
        <f t="shared" si="71"/>
        <v>0</v>
      </c>
      <c r="W295" s="653" t="str">
        <f>AB295&amp;"-"&amp;COUNTIF($AB$2:$AB295,$AB295)</f>
        <v>1-3-0-34</v>
      </c>
      <c r="X295" s="653" t="s">
        <v>234</v>
      </c>
      <c r="Y295" s="655">
        <f t="shared" si="73"/>
        <v>1</v>
      </c>
      <c r="Z295" s="658">
        <v>3</v>
      </c>
      <c r="AA295" s="655">
        <f t="shared" si="68"/>
        <v>0</v>
      </c>
      <c r="AB295" s="657" t="str">
        <f t="shared" si="69"/>
        <v>1-3-0</v>
      </c>
    </row>
    <row r="296" spans="1:28" ht="15" customHeight="1" x14ac:dyDescent="0.2">
      <c r="A296" s="129" t="s">
        <v>65</v>
      </c>
      <c r="B296" s="129" t="s">
        <v>85</v>
      </c>
      <c r="C296" s="129" t="s">
        <v>235</v>
      </c>
      <c r="D296" s="644" t="s">
        <v>127</v>
      </c>
      <c r="E296" s="129">
        <v>3</v>
      </c>
      <c r="F296" s="100" t="str">
        <f t="shared" si="70"/>
        <v>SITUATION-43</v>
      </c>
      <c r="G296" s="100">
        <f t="shared" si="67"/>
        <v>4</v>
      </c>
      <c r="H296" s="132">
        <f>VLOOKUP(C296,Table26[[(FIN) Käytäntö]:[(FIN) Vastaus]],2,FALSE)</f>
        <v>0</v>
      </c>
      <c r="I296" s="132">
        <f t="shared" si="71"/>
        <v>0</v>
      </c>
      <c r="W296" s="653" t="str">
        <f>AB296&amp;"-"&amp;COUNTIF($AB$2:$AB296,$AB296)</f>
        <v>1-3-0-35</v>
      </c>
      <c r="X296" s="653" t="s">
        <v>235</v>
      </c>
      <c r="Y296" s="655">
        <f t="shared" si="73"/>
        <v>1</v>
      </c>
      <c r="Z296" s="658">
        <v>3</v>
      </c>
      <c r="AA296" s="655">
        <f t="shared" si="68"/>
        <v>0</v>
      </c>
      <c r="AB296" s="657" t="str">
        <f t="shared" si="69"/>
        <v>1-3-0</v>
      </c>
    </row>
    <row r="297" spans="1:28" ht="15" customHeight="1" x14ac:dyDescent="0.2">
      <c r="A297" s="129" t="s">
        <v>65</v>
      </c>
      <c r="B297" s="129" t="s">
        <v>85</v>
      </c>
      <c r="C297" s="129" t="s">
        <v>236</v>
      </c>
      <c r="D297" s="644" t="s">
        <v>129</v>
      </c>
      <c r="E297" s="129">
        <v>3</v>
      </c>
      <c r="F297" s="100" t="str">
        <f t="shared" si="70"/>
        <v>SITUATION-43</v>
      </c>
      <c r="G297" s="100">
        <f t="shared" si="67"/>
        <v>4</v>
      </c>
      <c r="H297" s="132">
        <f>VLOOKUP(C297,Table26[[(FIN) Käytäntö]:[(FIN) Vastaus]],2,FALSE)</f>
        <v>0</v>
      </c>
      <c r="I297" s="132">
        <f t="shared" si="71"/>
        <v>0</v>
      </c>
      <c r="W297" s="653" t="str">
        <f>AB297&amp;"-"&amp;COUNTIF($AB$2:$AB297,$AB297)</f>
        <v>1-3-0-36</v>
      </c>
      <c r="X297" s="653" t="s">
        <v>236</v>
      </c>
      <c r="Y297" s="655">
        <f t="shared" si="73"/>
        <v>1</v>
      </c>
      <c r="Z297" s="658">
        <v>3</v>
      </c>
      <c r="AA297" s="655">
        <f t="shared" si="68"/>
        <v>0</v>
      </c>
      <c r="AB297" s="657" t="str">
        <f t="shared" si="69"/>
        <v>1-3-0</v>
      </c>
    </row>
    <row r="298" spans="1:28" ht="15" customHeight="1" x14ac:dyDescent="0.2">
      <c r="A298" s="129" t="s">
        <v>2538</v>
      </c>
      <c r="B298" s="129" t="s">
        <v>2540</v>
      </c>
      <c r="C298" s="129" t="s">
        <v>2542</v>
      </c>
      <c r="D298" s="644" t="s">
        <v>4</v>
      </c>
      <c r="E298" s="129">
        <v>1</v>
      </c>
      <c r="F298" s="100" t="str">
        <f t="shared" si="70"/>
        <v>THIRD-PARTIES-11</v>
      </c>
      <c r="G298" s="100">
        <f t="shared" si="67"/>
        <v>2</v>
      </c>
      <c r="H298" s="132">
        <f>VLOOKUP(C298,Table26[[(FIN) Käytäntö]:[(FIN) Vastaus]],2,FALSE)</f>
        <v>0</v>
      </c>
      <c r="I298" s="132">
        <f t="shared" si="71"/>
        <v>0</v>
      </c>
      <c r="W298" s="653" t="str">
        <f>AB298&amp;"-"&amp;COUNTIF($AB$2:$AB298,$AB298)</f>
        <v>0-1-0-48</v>
      </c>
      <c r="X298" s="653" t="s">
        <v>2542</v>
      </c>
      <c r="Y298" s="655">
        <f t="shared" si="73"/>
        <v>0</v>
      </c>
      <c r="Z298" s="658">
        <v>1</v>
      </c>
      <c r="AA298" s="655">
        <f t="shared" si="68"/>
        <v>0</v>
      </c>
      <c r="AB298" s="657" t="str">
        <f t="shared" si="69"/>
        <v>0-1-0</v>
      </c>
    </row>
    <row r="299" spans="1:28" ht="15" customHeight="1" x14ac:dyDescent="0.2">
      <c r="A299" s="129" t="s">
        <v>2538</v>
      </c>
      <c r="B299" s="129" t="s">
        <v>2540</v>
      </c>
      <c r="C299" s="130" t="s">
        <v>2543</v>
      </c>
      <c r="D299" s="645" t="s">
        <v>6</v>
      </c>
      <c r="E299" s="129">
        <v>1</v>
      </c>
      <c r="F299" s="100" t="str">
        <f t="shared" si="70"/>
        <v>THIRD-PARTIES-11</v>
      </c>
      <c r="G299" s="100">
        <f t="shared" si="67"/>
        <v>2</v>
      </c>
      <c r="H299" s="132">
        <f>VLOOKUP(C299,Table26[[(FIN) Käytäntö]:[(FIN) Vastaus]],2,FALSE)</f>
        <v>0</v>
      </c>
      <c r="I299" s="132">
        <f t="shared" si="71"/>
        <v>0</v>
      </c>
      <c r="W299" s="653" t="str">
        <f>AB299&amp;"-"&amp;COUNTIF($AB$2:$AB299,$AB299)</f>
        <v>0-1-0-49</v>
      </c>
      <c r="X299" s="653" t="s">
        <v>2543</v>
      </c>
      <c r="Y299" s="655">
        <f t="shared" si="73"/>
        <v>0</v>
      </c>
      <c r="Z299" s="658">
        <v>1</v>
      </c>
      <c r="AA299" s="655">
        <f t="shared" si="68"/>
        <v>0</v>
      </c>
      <c r="AB299" s="657" t="str">
        <f t="shared" si="69"/>
        <v>0-1-0</v>
      </c>
    </row>
    <row r="300" spans="1:28" ht="15" customHeight="1" x14ac:dyDescent="0.2">
      <c r="A300" s="129" t="s">
        <v>2538</v>
      </c>
      <c r="B300" s="129" t="s">
        <v>2540</v>
      </c>
      <c r="C300" s="131" t="s">
        <v>2544</v>
      </c>
      <c r="D300" s="646" t="s">
        <v>7</v>
      </c>
      <c r="E300" s="130">
        <v>2</v>
      </c>
      <c r="F300" s="100" t="str">
        <f t="shared" si="70"/>
        <v>THIRD-PARTIES-12</v>
      </c>
      <c r="G300" s="100">
        <f t="shared" si="67"/>
        <v>3</v>
      </c>
      <c r="H300" s="132">
        <f>VLOOKUP(C300,Table26[[(FIN) Käytäntö]:[(FIN) Vastaus]],2,FALSE)</f>
        <v>0</v>
      </c>
      <c r="I300" s="132">
        <f t="shared" si="71"/>
        <v>0</v>
      </c>
      <c r="W300" s="653" t="str">
        <f>AB300&amp;"-"&amp;COUNTIF($AB$2:$AB300,$AB300)</f>
        <v>0-2-0-126</v>
      </c>
      <c r="X300" s="653" t="s">
        <v>2544</v>
      </c>
      <c r="Y300" s="655">
        <f t="shared" si="73"/>
        <v>0</v>
      </c>
      <c r="Z300" s="658">
        <v>2</v>
      </c>
      <c r="AA300" s="655">
        <f t="shared" si="68"/>
        <v>0</v>
      </c>
      <c r="AB300" s="657" t="str">
        <f t="shared" si="69"/>
        <v>0-2-0</v>
      </c>
    </row>
    <row r="301" spans="1:28" ht="15" customHeight="1" x14ac:dyDescent="0.2">
      <c r="A301" s="129" t="s">
        <v>2538</v>
      </c>
      <c r="B301" s="129" t="s">
        <v>2540</v>
      </c>
      <c r="C301" s="131" t="s">
        <v>2545</v>
      </c>
      <c r="D301" s="646" t="s">
        <v>8</v>
      </c>
      <c r="E301" s="131">
        <v>2</v>
      </c>
      <c r="F301" s="100" t="str">
        <f t="shared" si="70"/>
        <v>THIRD-PARTIES-12</v>
      </c>
      <c r="G301" s="100">
        <f t="shared" si="67"/>
        <v>3</v>
      </c>
      <c r="H301" s="132">
        <f>VLOOKUP(C301,Table26[[(FIN) Käytäntö]:[(FIN) Vastaus]],2,FALSE)</f>
        <v>0</v>
      </c>
      <c r="I301" s="132">
        <f t="shared" si="71"/>
        <v>0</v>
      </c>
      <c r="W301" s="653" t="str">
        <f>AB301&amp;"-"&amp;COUNTIF($AB$2:$AB301,$AB301)</f>
        <v>0-2-0-127</v>
      </c>
      <c r="X301" s="653" t="s">
        <v>2545</v>
      </c>
      <c r="Y301" s="655">
        <f t="shared" si="73"/>
        <v>0</v>
      </c>
      <c r="Z301" s="658">
        <v>2</v>
      </c>
      <c r="AA301" s="655">
        <f t="shared" si="68"/>
        <v>0</v>
      </c>
      <c r="AB301" s="657" t="str">
        <f t="shared" si="69"/>
        <v>0-2-0</v>
      </c>
    </row>
    <row r="302" spans="1:28" ht="15" customHeight="1" x14ac:dyDescent="0.2">
      <c r="A302" s="129" t="s">
        <v>2538</v>
      </c>
      <c r="B302" s="129" t="s">
        <v>2540</v>
      </c>
      <c r="C302" s="131" t="s">
        <v>2546</v>
      </c>
      <c r="D302" s="646" t="s">
        <v>9</v>
      </c>
      <c r="E302" s="131">
        <v>2</v>
      </c>
      <c r="F302" s="100" t="str">
        <f t="shared" si="70"/>
        <v>THIRD-PARTIES-12</v>
      </c>
      <c r="G302" s="100">
        <f t="shared" si="67"/>
        <v>3</v>
      </c>
      <c r="H302" s="132">
        <f>VLOOKUP(C302,Table26[[(FIN) Käytäntö]:[(FIN) Vastaus]],2,FALSE)</f>
        <v>0</v>
      </c>
      <c r="I302" s="132">
        <f t="shared" si="71"/>
        <v>0</v>
      </c>
      <c r="W302" s="653" t="str">
        <f>AB302&amp;"-"&amp;COUNTIF($AB$2:$AB302,$AB302)</f>
        <v>0-2-0-128</v>
      </c>
      <c r="X302" s="653" t="s">
        <v>2546</v>
      </c>
      <c r="Y302" s="655">
        <f t="shared" si="73"/>
        <v>0</v>
      </c>
      <c r="Z302" s="658">
        <v>2</v>
      </c>
      <c r="AA302" s="655">
        <f t="shared" si="68"/>
        <v>0</v>
      </c>
      <c r="AB302" s="657" t="str">
        <f t="shared" si="69"/>
        <v>0-2-0</v>
      </c>
    </row>
    <row r="303" spans="1:28" ht="15" customHeight="1" x14ac:dyDescent="0.2">
      <c r="A303" s="129" t="s">
        <v>2538</v>
      </c>
      <c r="B303" s="129" t="s">
        <v>2540</v>
      </c>
      <c r="C303" s="131" t="s">
        <v>2547</v>
      </c>
      <c r="D303" s="646" t="s">
        <v>10</v>
      </c>
      <c r="E303" s="131">
        <v>3</v>
      </c>
      <c r="F303" s="100" t="str">
        <f t="shared" si="70"/>
        <v>THIRD-PARTIES-13</v>
      </c>
      <c r="G303" s="100">
        <f t="shared" si="67"/>
        <v>1</v>
      </c>
      <c r="H303" s="132">
        <f>VLOOKUP(C303,Table26[[(FIN) Käytäntö]:[(FIN) Vastaus]],2,FALSE)</f>
        <v>0</v>
      </c>
      <c r="I303" s="132">
        <f t="shared" ref="I303" si="74">IFERROR(IF(H303&gt;2,1,0),0)</f>
        <v>0</v>
      </c>
      <c r="W303" s="653" t="str">
        <f>AB303&amp;"-"&amp;COUNTIF($AB$2:$AB303,$AB303)</f>
        <v>0-3-0-69</v>
      </c>
      <c r="X303" s="653" t="s">
        <v>2547</v>
      </c>
      <c r="Y303" s="655">
        <f t="shared" si="73"/>
        <v>0</v>
      </c>
      <c r="Z303" s="658">
        <v>3</v>
      </c>
      <c r="AA303" s="655">
        <f t="shared" si="68"/>
        <v>0</v>
      </c>
      <c r="AB303" s="657" t="str">
        <f t="shared" si="69"/>
        <v>0-3-0</v>
      </c>
    </row>
    <row r="304" spans="1:28" ht="15" customHeight="1" x14ac:dyDescent="0.2">
      <c r="A304" s="129" t="s">
        <v>2538</v>
      </c>
      <c r="B304" s="131" t="s">
        <v>2548</v>
      </c>
      <c r="C304" s="131" t="s">
        <v>2550</v>
      </c>
      <c r="D304" s="646" t="s">
        <v>15</v>
      </c>
      <c r="E304" s="131">
        <v>1</v>
      </c>
      <c r="F304" s="100" t="str">
        <f t="shared" si="70"/>
        <v>THIRD-PARTIES-21</v>
      </c>
      <c r="G304" s="100">
        <f t="shared" si="67"/>
        <v>2</v>
      </c>
      <c r="H304" s="132">
        <f>VLOOKUP(C304,Table26[[(FIN) Käytäntö]:[(FIN) Vastaus]],2,FALSE)</f>
        <v>0</v>
      </c>
      <c r="I304" s="132">
        <f t="shared" si="71"/>
        <v>0</v>
      </c>
      <c r="W304" s="653" t="str">
        <f>AB304&amp;"-"&amp;COUNTIF($AB$2:$AB304,$AB304)</f>
        <v>0-1-0-50</v>
      </c>
      <c r="X304" s="653" t="s">
        <v>2550</v>
      </c>
      <c r="Y304" s="655">
        <f t="shared" si="73"/>
        <v>0</v>
      </c>
      <c r="Z304" s="658">
        <v>1</v>
      </c>
      <c r="AA304" s="655">
        <f t="shared" si="68"/>
        <v>0</v>
      </c>
      <c r="AB304" s="657" t="str">
        <f t="shared" si="69"/>
        <v>0-1-0</v>
      </c>
    </row>
    <row r="305" spans="1:28" ht="15" customHeight="1" x14ac:dyDescent="0.2">
      <c r="A305" s="129" t="s">
        <v>2538</v>
      </c>
      <c r="B305" s="131" t="s">
        <v>2548</v>
      </c>
      <c r="C305" s="129" t="s">
        <v>2551</v>
      </c>
      <c r="D305" s="644" t="s">
        <v>16</v>
      </c>
      <c r="E305" s="131">
        <v>1</v>
      </c>
      <c r="F305" s="100" t="str">
        <f t="shared" si="70"/>
        <v>THIRD-PARTIES-21</v>
      </c>
      <c r="G305" s="100">
        <f t="shared" si="67"/>
        <v>2</v>
      </c>
      <c r="H305" s="132">
        <f>VLOOKUP(C305,Table26[[(FIN) Käytäntö]:[(FIN) Vastaus]],2,FALSE)</f>
        <v>0</v>
      </c>
      <c r="I305" s="132">
        <f t="shared" si="71"/>
        <v>0</v>
      </c>
      <c r="W305" s="653" t="str">
        <f>AB305&amp;"-"&amp;COUNTIF($AB$2:$AB305,$AB305)</f>
        <v>0-1-0-51</v>
      </c>
      <c r="X305" s="653" t="s">
        <v>2551</v>
      </c>
      <c r="Y305" s="655">
        <f t="shared" si="73"/>
        <v>0</v>
      </c>
      <c r="Z305" s="658">
        <v>1</v>
      </c>
      <c r="AA305" s="655">
        <f t="shared" si="68"/>
        <v>0</v>
      </c>
      <c r="AB305" s="657" t="str">
        <f t="shared" si="69"/>
        <v>0-1-0</v>
      </c>
    </row>
    <row r="306" spans="1:28" ht="15" customHeight="1" x14ac:dyDescent="0.2">
      <c r="A306" s="129" t="s">
        <v>2538</v>
      </c>
      <c r="B306" s="131" t="s">
        <v>2548</v>
      </c>
      <c r="C306" s="129" t="s">
        <v>2552</v>
      </c>
      <c r="D306" s="644" t="s">
        <v>17</v>
      </c>
      <c r="E306" s="129">
        <v>2</v>
      </c>
      <c r="F306" s="100" t="str">
        <f t="shared" si="70"/>
        <v>THIRD-PARTIES-22</v>
      </c>
      <c r="G306" s="100">
        <f t="shared" si="67"/>
        <v>5</v>
      </c>
      <c r="H306" s="132">
        <f>VLOOKUP(C306,Table26[[(FIN) Käytäntö]:[(FIN) Vastaus]],2,FALSE)</f>
        <v>0</v>
      </c>
      <c r="I306" s="132">
        <f t="shared" si="71"/>
        <v>0</v>
      </c>
      <c r="W306" s="653" t="str">
        <f>AB306&amp;"-"&amp;COUNTIF($AB$2:$AB306,$AB306)</f>
        <v>0-2-0-129</v>
      </c>
      <c r="X306" s="653" t="s">
        <v>2552</v>
      </c>
      <c r="Y306" s="655">
        <f t="shared" si="73"/>
        <v>0</v>
      </c>
      <c r="Z306" s="658">
        <v>2</v>
      </c>
      <c r="AA306" s="655">
        <f t="shared" si="68"/>
        <v>0</v>
      </c>
      <c r="AB306" s="657" t="str">
        <f t="shared" si="69"/>
        <v>0-2-0</v>
      </c>
    </row>
    <row r="307" spans="1:28" ht="15" customHeight="1" x14ac:dyDescent="0.2">
      <c r="A307" s="129" t="s">
        <v>2538</v>
      </c>
      <c r="B307" s="131" t="s">
        <v>2548</v>
      </c>
      <c r="C307" s="129" t="s">
        <v>2553</v>
      </c>
      <c r="D307" s="644" t="s">
        <v>18</v>
      </c>
      <c r="E307" s="129">
        <v>2</v>
      </c>
      <c r="F307" s="100" t="str">
        <f t="shared" si="70"/>
        <v>THIRD-PARTIES-22</v>
      </c>
      <c r="G307" s="100">
        <f t="shared" si="67"/>
        <v>5</v>
      </c>
      <c r="H307" s="132">
        <f>VLOOKUP(C307,Table26[[(FIN) Käytäntö]:[(FIN) Vastaus]],2,FALSE)</f>
        <v>0</v>
      </c>
      <c r="I307" s="132">
        <f t="shared" si="71"/>
        <v>0</v>
      </c>
      <c r="W307" s="653" t="str">
        <f>AB307&amp;"-"&amp;COUNTIF($AB$2:$AB307,$AB307)</f>
        <v>0-2-0-130</v>
      </c>
      <c r="X307" s="653" t="s">
        <v>2553</v>
      </c>
      <c r="Y307" s="655">
        <f t="shared" si="73"/>
        <v>0</v>
      </c>
      <c r="Z307" s="658">
        <v>2</v>
      </c>
      <c r="AA307" s="655">
        <f t="shared" si="68"/>
        <v>0</v>
      </c>
      <c r="AB307" s="657" t="str">
        <f t="shared" si="69"/>
        <v>0-2-0</v>
      </c>
    </row>
    <row r="308" spans="1:28" ht="15" customHeight="1" x14ac:dyDescent="0.2">
      <c r="A308" s="129" t="s">
        <v>2538</v>
      </c>
      <c r="B308" s="131" t="s">
        <v>2548</v>
      </c>
      <c r="C308" s="129" t="s">
        <v>2554</v>
      </c>
      <c r="D308" s="644" t="s">
        <v>19</v>
      </c>
      <c r="E308" s="129">
        <v>2</v>
      </c>
      <c r="F308" s="100" t="str">
        <f t="shared" si="70"/>
        <v>THIRD-PARTIES-22</v>
      </c>
      <c r="G308" s="100">
        <f t="shared" si="67"/>
        <v>5</v>
      </c>
      <c r="H308" s="132">
        <f>VLOOKUP(C308,Table26[[(FIN) Käytäntö]:[(FIN) Vastaus]],2,FALSE)</f>
        <v>0</v>
      </c>
      <c r="I308" s="132">
        <f t="shared" si="71"/>
        <v>0</v>
      </c>
      <c r="W308" s="653" t="str">
        <f>AB308&amp;"-"&amp;COUNTIF($AB$2:$AB308,$AB308)</f>
        <v>0-2-0-131</v>
      </c>
      <c r="X308" s="653" t="s">
        <v>2554</v>
      </c>
      <c r="Y308" s="655">
        <f t="shared" si="73"/>
        <v>0</v>
      </c>
      <c r="Z308" s="658">
        <v>2</v>
      </c>
      <c r="AA308" s="655">
        <f t="shared" si="68"/>
        <v>0</v>
      </c>
      <c r="AB308" s="657" t="str">
        <f t="shared" si="69"/>
        <v>0-2-0</v>
      </c>
    </row>
    <row r="309" spans="1:28" ht="15" customHeight="1" x14ac:dyDescent="0.2">
      <c r="A309" s="129" t="s">
        <v>2538</v>
      </c>
      <c r="B309" s="131" t="s">
        <v>2548</v>
      </c>
      <c r="C309" s="129" t="s">
        <v>2555</v>
      </c>
      <c r="D309" s="644" t="s">
        <v>101</v>
      </c>
      <c r="E309" s="129">
        <v>2</v>
      </c>
      <c r="F309" s="100" t="str">
        <f t="shared" si="70"/>
        <v>THIRD-PARTIES-22</v>
      </c>
      <c r="G309" s="100">
        <f t="shared" si="67"/>
        <v>5</v>
      </c>
      <c r="H309" s="132">
        <f>VLOOKUP(C309,Table26[[(FIN) Käytäntö]:[(FIN) Vastaus]],2,FALSE)</f>
        <v>0</v>
      </c>
      <c r="I309" s="132">
        <f t="shared" si="71"/>
        <v>0</v>
      </c>
      <c r="W309" s="653" t="str">
        <f>AB309&amp;"-"&amp;COUNTIF($AB$2:$AB309,$AB309)</f>
        <v>0-2-0-132</v>
      </c>
      <c r="X309" s="653" t="s">
        <v>2555</v>
      </c>
      <c r="Y309" s="655">
        <f t="shared" si="73"/>
        <v>0</v>
      </c>
      <c r="Z309" s="658">
        <v>2</v>
      </c>
      <c r="AA309" s="655">
        <f t="shared" si="68"/>
        <v>0</v>
      </c>
      <c r="AB309" s="657" t="str">
        <f t="shared" si="69"/>
        <v>0-2-0</v>
      </c>
    </row>
    <row r="310" spans="1:28" ht="15" customHeight="1" x14ac:dyDescent="0.2">
      <c r="A310" s="129" t="s">
        <v>2538</v>
      </c>
      <c r="B310" s="131" t="s">
        <v>2548</v>
      </c>
      <c r="C310" s="129" t="s">
        <v>2556</v>
      </c>
      <c r="D310" s="644" t="s">
        <v>163</v>
      </c>
      <c r="E310" s="129">
        <v>2</v>
      </c>
      <c r="F310" s="100" t="str">
        <f t="shared" si="70"/>
        <v>THIRD-PARTIES-22</v>
      </c>
      <c r="G310" s="100">
        <f t="shared" si="67"/>
        <v>5</v>
      </c>
      <c r="H310" s="132">
        <f>VLOOKUP(C310,Table26[[(FIN) Käytäntö]:[(FIN) Vastaus]],2,FALSE)</f>
        <v>0</v>
      </c>
      <c r="I310" s="132">
        <f t="shared" si="71"/>
        <v>0</v>
      </c>
      <c r="W310" s="653" t="str">
        <f>AB310&amp;"-"&amp;COUNTIF($AB$2:$AB310,$AB310)</f>
        <v>0-2-0-133</v>
      </c>
      <c r="X310" s="653" t="s">
        <v>2556</v>
      </c>
      <c r="Y310" s="655">
        <f t="shared" ref="Y310:Y373" si="75">VLOOKUP(LEFT($X310,LEN($X310)-1),$K:$O,5,FALSE)</f>
        <v>0</v>
      </c>
      <c r="Z310" s="658">
        <v>2</v>
      </c>
      <c r="AA310" s="655">
        <f t="shared" si="68"/>
        <v>0</v>
      </c>
      <c r="AB310" s="657" t="str">
        <f t="shared" si="69"/>
        <v>0-2-0</v>
      </c>
    </row>
    <row r="311" spans="1:28" ht="15" customHeight="1" x14ac:dyDescent="0.2">
      <c r="A311" s="129" t="s">
        <v>2538</v>
      </c>
      <c r="B311" s="131" t="s">
        <v>2548</v>
      </c>
      <c r="C311" s="129" t="s">
        <v>2557</v>
      </c>
      <c r="D311" s="644" t="s">
        <v>165</v>
      </c>
      <c r="E311" s="129">
        <v>3</v>
      </c>
      <c r="F311" s="100" t="str">
        <f t="shared" si="70"/>
        <v>THIRD-PARTIES-23</v>
      </c>
      <c r="G311" s="100">
        <f t="shared" si="67"/>
        <v>6</v>
      </c>
      <c r="H311" s="132">
        <f>VLOOKUP(C311,Table26[[(FIN) Käytäntö]:[(FIN) Vastaus]],2,FALSE)</f>
        <v>0</v>
      </c>
      <c r="I311" s="132">
        <f t="shared" si="71"/>
        <v>0</v>
      </c>
      <c r="W311" s="653" t="str">
        <f>AB311&amp;"-"&amp;COUNTIF($AB$2:$AB311,$AB311)</f>
        <v>0-3-0-70</v>
      </c>
      <c r="X311" s="653" t="s">
        <v>2557</v>
      </c>
      <c r="Y311" s="655">
        <f t="shared" si="75"/>
        <v>0</v>
      </c>
      <c r="Z311" s="658">
        <v>3</v>
      </c>
      <c r="AA311" s="655">
        <f t="shared" si="68"/>
        <v>0</v>
      </c>
      <c r="AB311" s="657" t="str">
        <f t="shared" si="69"/>
        <v>0-3-0</v>
      </c>
    </row>
    <row r="312" spans="1:28" ht="15" customHeight="1" x14ac:dyDescent="0.2">
      <c r="A312" s="129" t="s">
        <v>2538</v>
      </c>
      <c r="B312" s="131" t="s">
        <v>2548</v>
      </c>
      <c r="C312" s="129" t="s">
        <v>2558</v>
      </c>
      <c r="D312" s="644" t="s">
        <v>196</v>
      </c>
      <c r="E312" s="129">
        <v>3</v>
      </c>
      <c r="F312" s="100" t="str">
        <f t="shared" si="70"/>
        <v>THIRD-PARTIES-23</v>
      </c>
      <c r="G312" s="100">
        <f t="shared" si="67"/>
        <v>6</v>
      </c>
      <c r="H312" s="132">
        <f>VLOOKUP(C312,Table26[[(FIN) Käytäntö]:[(FIN) Vastaus]],2,FALSE)</f>
        <v>0</v>
      </c>
      <c r="I312" s="132">
        <f t="shared" si="71"/>
        <v>0</v>
      </c>
      <c r="W312" s="653" t="str">
        <f>AB312&amp;"-"&amp;COUNTIF($AB$2:$AB312,$AB312)</f>
        <v>0-3-0-71</v>
      </c>
      <c r="X312" s="653" t="s">
        <v>2558</v>
      </c>
      <c r="Y312" s="655">
        <f t="shared" si="75"/>
        <v>0</v>
      </c>
      <c r="Z312" s="658">
        <v>3</v>
      </c>
      <c r="AA312" s="655">
        <f t="shared" si="68"/>
        <v>0</v>
      </c>
      <c r="AB312" s="657" t="str">
        <f t="shared" si="69"/>
        <v>0-3-0</v>
      </c>
    </row>
    <row r="313" spans="1:28" ht="15" customHeight="1" x14ac:dyDescent="0.2">
      <c r="A313" s="129" t="s">
        <v>2538</v>
      </c>
      <c r="B313" s="131" t="s">
        <v>2548</v>
      </c>
      <c r="C313" s="129" t="s">
        <v>2559</v>
      </c>
      <c r="D313" s="644" t="s">
        <v>198</v>
      </c>
      <c r="E313" s="129">
        <v>3</v>
      </c>
      <c r="F313" s="100" t="str">
        <f t="shared" si="70"/>
        <v>THIRD-PARTIES-23</v>
      </c>
      <c r="G313" s="100">
        <f t="shared" si="67"/>
        <v>6</v>
      </c>
      <c r="H313" s="132">
        <f>VLOOKUP(C313,Table26[[(FIN) Käytäntö]:[(FIN) Vastaus]],2,FALSE)</f>
        <v>0</v>
      </c>
      <c r="I313" s="132">
        <f t="shared" si="71"/>
        <v>0</v>
      </c>
      <c r="W313" s="653" t="str">
        <f>AB313&amp;"-"&amp;COUNTIF($AB$2:$AB313,$AB313)</f>
        <v>0-3-0-72</v>
      </c>
      <c r="X313" s="653" t="s">
        <v>2559</v>
      </c>
      <c r="Y313" s="655">
        <f t="shared" si="75"/>
        <v>0</v>
      </c>
      <c r="Z313" s="658">
        <v>3</v>
      </c>
      <c r="AA313" s="655">
        <f t="shared" si="68"/>
        <v>0</v>
      </c>
      <c r="AB313" s="657" t="str">
        <f t="shared" si="69"/>
        <v>0-3-0</v>
      </c>
    </row>
    <row r="314" spans="1:28" ht="15" customHeight="1" x14ac:dyDescent="0.2">
      <c r="A314" s="129" t="s">
        <v>2538</v>
      </c>
      <c r="B314" s="131" t="s">
        <v>2548</v>
      </c>
      <c r="C314" s="129" t="s">
        <v>2560</v>
      </c>
      <c r="D314" s="644" t="s">
        <v>200</v>
      </c>
      <c r="E314" s="129">
        <v>3</v>
      </c>
      <c r="F314" s="100" t="str">
        <f t="shared" si="70"/>
        <v>THIRD-PARTIES-23</v>
      </c>
      <c r="G314" s="100">
        <f t="shared" si="67"/>
        <v>6</v>
      </c>
      <c r="H314" s="132">
        <f>VLOOKUP(C314,Table26[[(FIN) Käytäntö]:[(FIN) Vastaus]],2,FALSE)</f>
        <v>0</v>
      </c>
      <c r="I314" s="132">
        <f t="shared" si="71"/>
        <v>0</v>
      </c>
      <c r="W314" s="653" t="str">
        <f>AB314&amp;"-"&amp;COUNTIF($AB$2:$AB314,$AB314)</f>
        <v>0-3-0-73</v>
      </c>
      <c r="X314" s="653" t="s">
        <v>2560</v>
      </c>
      <c r="Y314" s="655">
        <f t="shared" si="75"/>
        <v>0</v>
      </c>
      <c r="Z314" s="658">
        <v>3</v>
      </c>
      <c r="AA314" s="655">
        <f t="shared" si="68"/>
        <v>0</v>
      </c>
      <c r="AB314" s="657" t="str">
        <f t="shared" si="69"/>
        <v>0-3-0</v>
      </c>
    </row>
    <row r="315" spans="1:28" ht="15" customHeight="1" x14ac:dyDescent="0.2">
      <c r="A315" s="129" t="s">
        <v>2538</v>
      </c>
      <c r="B315" s="131" t="s">
        <v>2548</v>
      </c>
      <c r="C315" s="129" t="s">
        <v>2561</v>
      </c>
      <c r="D315" s="644" t="s">
        <v>201</v>
      </c>
      <c r="E315" s="129">
        <v>3</v>
      </c>
      <c r="F315" s="100" t="str">
        <f t="shared" si="70"/>
        <v>THIRD-PARTIES-23</v>
      </c>
      <c r="G315" s="100">
        <f t="shared" si="67"/>
        <v>6</v>
      </c>
      <c r="H315" s="132">
        <f>VLOOKUP(C315,Table26[[(FIN) Käytäntö]:[(FIN) Vastaus]],2,FALSE)</f>
        <v>0</v>
      </c>
      <c r="I315" s="132">
        <f t="shared" ref="I315:I316" si="76">IFERROR(IF(H315&gt;2,1,0),0)</f>
        <v>0</v>
      </c>
      <c r="W315" s="653" t="str">
        <f>AB315&amp;"-"&amp;COUNTIF($AB$2:$AB315,$AB315)</f>
        <v>0-3-0-74</v>
      </c>
      <c r="X315" s="653" t="s">
        <v>2561</v>
      </c>
      <c r="Y315" s="655">
        <f t="shared" si="75"/>
        <v>0</v>
      </c>
      <c r="Z315" s="658">
        <v>3</v>
      </c>
      <c r="AA315" s="655">
        <f t="shared" si="68"/>
        <v>0</v>
      </c>
      <c r="AB315" s="657" t="str">
        <f t="shared" si="69"/>
        <v>0-3-0</v>
      </c>
    </row>
    <row r="316" spans="1:28" ht="15" customHeight="1" x14ac:dyDescent="0.2">
      <c r="A316" s="129" t="s">
        <v>2538</v>
      </c>
      <c r="B316" s="131" t="s">
        <v>2548</v>
      </c>
      <c r="C316" s="129" t="s">
        <v>2562</v>
      </c>
      <c r="D316" s="644" t="s">
        <v>202</v>
      </c>
      <c r="E316" s="129">
        <v>3</v>
      </c>
      <c r="F316" s="100" t="str">
        <f t="shared" si="70"/>
        <v>THIRD-PARTIES-23</v>
      </c>
      <c r="G316" s="100">
        <f t="shared" si="67"/>
        <v>6</v>
      </c>
      <c r="H316" s="132">
        <f>VLOOKUP(C316,Table26[[(FIN) Käytäntö]:[(FIN) Vastaus]],2,FALSE)</f>
        <v>0</v>
      </c>
      <c r="I316" s="132">
        <f t="shared" si="76"/>
        <v>0</v>
      </c>
      <c r="W316" s="653" t="str">
        <f>AB316&amp;"-"&amp;COUNTIF($AB$2:$AB316,$AB316)</f>
        <v>0-3-0-75</v>
      </c>
      <c r="X316" s="653" t="s">
        <v>2562</v>
      </c>
      <c r="Y316" s="655">
        <f t="shared" si="75"/>
        <v>0</v>
      </c>
      <c r="Z316" s="658">
        <v>3</v>
      </c>
      <c r="AA316" s="655">
        <f t="shared" si="68"/>
        <v>0</v>
      </c>
      <c r="AB316" s="657" t="str">
        <f t="shared" si="69"/>
        <v>0-3-0</v>
      </c>
    </row>
    <row r="317" spans="1:28" ht="15" customHeight="1" x14ac:dyDescent="0.2">
      <c r="A317" s="129" t="s">
        <v>2538</v>
      </c>
      <c r="B317" s="131" t="s">
        <v>2563</v>
      </c>
      <c r="C317" s="129" t="s">
        <v>2565</v>
      </c>
      <c r="D317" s="644" t="s">
        <v>20</v>
      </c>
      <c r="E317" s="129">
        <v>2</v>
      </c>
      <c r="F317" s="100" t="str">
        <f t="shared" si="70"/>
        <v>THIRD-PARTIES-32</v>
      </c>
      <c r="G317" s="100">
        <f t="shared" si="67"/>
        <v>2</v>
      </c>
      <c r="H317" s="132">
        <f>VLOOKUP(C317,Table26[[(FIN) Käytäntö]:[(FIN) Vastaus]],2,FALSE)</f>
        <v>0</v>
      </c>
      <c r="I317" s="132">
        <f t="shared" si="71"/>
        <v>0</v>
      </c>
      <c r="W317" s="653" t="str">
        <f>AB317&amp;"-"&amp;COUNTIF($AB$2:$AB317,$AB317)</f>
        <v>1-2-0-21</v>
      </c>
      <c r="X317" s="653" t="s">
        <v>2565</v>
      </c>
      <c r="Y317" s="655">
        <f t="shared" si="75"/>
        <v>1</v>
      </c>
      <c r="Z317" s="658">
        <v>2</v>
      </c>
      <c r="AA317" s="655">
        <f t="shared" si="68"/>
        <v>0</v>
      </c>
      <c r="AB317" s="657" t="str">
        <f t="shared" si="69"/>
        <v>1-2-0</v>
      </c>
    </row>
    <row r="318" spans="1:28" ht="15" customHeight="1" x14ac:dyDescent="0.2">
      <c r="A318" s="129" t="s">
        <v>2538</v>
      </c>
      <c r="B318" s="131" t="s">
        <v>2563</v>
      </c>
      <c r="C318" s="129" t="s">
        <v>2566</v>
      </c>
      <c r="D318" s="644" t="s">
        <v>21</v>
      </c>
      <c r="E318" s="129">
        <v>2</v>
      </c>
      <c r="F318" s="100" t="str">
        <f t="shared" si="70"/>
        <v>THIRD-PARTIES-32</v>
      </c>
      <c r="G318" s="100">
        <f t="shared" si="67"/>
        <v>2</v>
      </c>
      <c r="H318" s="132">
        <f>VLOOKUP(C318,Table26[[(FIN) Käytäntö]:[(FIN) Vastaus]],2,FALSE)</f>
        <v>0</v>
      </c>
      <c r="I318" s="132">
        <f t="shared" si="71"/>
        <v>0</v>
      </c>
      <c r="W318" s="653" t="str">
        <f>AB318&amp;"-"&amp;COUNTIF($AB$2:$AB318,$AB318)</f>
        <v>1-2-0-22</v>
      </c>
      <c r="X318" s="653" t="s">
        <v>2566</v>
      </c>
      <c r="Y318" s="655">
        <f t="shared" si="75"/>
        <v>1</v>
      </c>
      <c r="Z318" s="658">
        <v>2</v>
      </c>
      <c r="AA318" s="655">
        <f t="shared" si="68"/>
        <v>0</v>
      </c>
      <c r="AB318" s="657" t="str">
        <f t="shared" si="69"/>
        <v>1-2-0</v>
      </c>
    </row>
    <row r="319" spans="1:28" ht="15" customHeight="1" x14ac:dyDescent="0.2">
      <c r="A319" s="129" t="s">
        <v>2538</v>
      </c>
      <c r="B319" s="131" t="s">
        <v>2563</v>
      </c>
      <c r="C319" s="129" t="s">
        <v>2567</v>
      </c>
      <c r="D319" s="644" t="s">
        <v>22</v>
      </c>
      <c r="E319" s="129">
        <v>3</v>
      </c>
      <c r="F319" s="100" t="str">
        <f t="shared" si="70"/>
        <v>THIRD-PARTIES-33</v>
      </c>
      <c r="G319" s="100">
        <f t="shared" si="67"/>
        <v>4</v>
      </c>
      <c r="H319" s="132">
        <f>VLOOKUP(C319,Table26[[(FIN) Käytäntö]:[(FIN) Vastaus]],2,FALSE)</f>
        <v>0</v>
      </c>
      <c r="I319" s="132">
        <f t="shared" si="71"/>
        <v>0</v>
      </c>
      <c r="W319" s="653" t="str">
        <f>AB319&amp;"-"&amp;COUNTIF($AB$2:$AB319,$AB319)</f>
        <v>1-3-0-37</v>
      </c>
      <c r="X319" s="653" t="s">
        <v>2567</v>
      </c>
      <c r="Y319" s="655">
        <f t="shared" si="75"/>
        <v>1</v>
      </c>
      <c r="Z319" s="658">
        <v>3</v>
      </c>
      <c r="AA319" s="655">
        <f t="shared" si="68"/>
        <v>0</v>
      </c>
      <c r="AB319" s="657" t="str">
        <f t="shared" si="69"/>
        <v>1-3-0</v>
      </c>
    </row>
    <row r="320" spans="1:28" ht="15" customHeight="1" x14ac:dyDescent="0.2">
      <c r="A320" s="129" t="s">
        <v>2538</v>
      </c>
      <c r="B320" s="131" t="s">
        <v>2563</v>
      </c>
      <c r="C320" s="129" t="s">
        <v>2568</v>
      </c>
      <c r="D320" s="644" t="s">
        <v>23</v>
      </c>
      <c r="E320" s="129">
        <v>3</v>
      </c>
      <c r="F320" s="100" t="str">
        <f t="shared" si="70"/>
        <v>THIRD-PARTIES-33</v>
      </c>
      <c r="G320" s="100">
        <f t="shared" si="67"/>
        <v>4</v>
      </c>
      <c r="H320" s="132">
        <f>VLOOKUP(C320,Table26[[(FIN) Käytäntö]:[(FIN) Vastaus]],2,FALSE)</f>
        <v>0</v>
      </c>
      <c r="I320" s="132">
        <f t="shared" si="71"/>
        <v>0</v>
      </c>
      <c r="W320" s="653" t="str">
        <f>AB320&amp;"-"&amp;COUNTIF($AB$2:$AB320,$AB320)</f>
        <v>1-3-0-38</v>
      </c>
      <c r="X320" s="653" t="s">
        <v>2568</v>
      </c>
      <c r="Y320" s="655">
        <f t="shared" si="75"/>
        <v>1</v>
      </c>
      <c r="Z320" s="658">
        <v>3</v>
      </c>
      <c r="AA320" s="655">
        <f t="shared" si="68"/>
        <v>0</v>
      </c>
      <c r="AB320" s="657" t="str">
        <f t="shared" si="69"/>
        <v>1-3-0</v>
      </c>
    </row>
    <row r="321" spans="1:28" ht="15" customHeight="1" x14ac:dyDescent="0.2">
      <c r="A321" s="129" t="s">
        <v>2538</v>
      </c>
      <c r="B321" s="131" t="s">
        <v>2563</v>
      </c>
      <c r="C321" s="129" t="s">
        <v>2569</v>
      </c>
      <c r="D321" s="644" t="s">
        <v>24</v>
      </c>
      <c r="E321" s="129">
        <v>3</v>
      </c>
      <c r="F321" s="100" t="str">
        <f t="shared" si="70"/>
        <v>THIRD-PARTIES-33</v>
      </c>
      <c r="G321" s="100">
        <f t="shared" si="67"/>
        <v>4</v>
      </c>
      <c r="H321" s="132">
        <f>VLOOKUP(C321,Table26[[(FIN) Käytäntö]:[(FIN) Vastaus]],2,FALSE)</f>
        <v>0</v>
      </c>
      <c r="I321" s="132">
        <f t="shared" si="71"/>
        <v>0</v>
      </c>
      <c r="W321" s="653" t="str">
        <f>AB321&amp;"-"&amp;COUNTIF($AB$2:$AB321,$AB321)</f>
        <v>1-3-0-39</v>
      </c>
      <c r="X321" s="653" t="s">
        <v>2569</v>
      </c>
      <c r="Y321" s="655">
        <f t="shared" si="75"/>
        <v>1</v>
      </c>
      <c r="Z321" s="658">
        <v>3</v>
      </c>
      <c r="AA321" s="655">
        <f t="shared" si="68"/>
        <v>0</v>
      </c>
      <c r="AB321" s="657" t="str">
        <f t="shared" si="69"/>
        <v>1-3-0</v>
      </c>
    </row>
    <row r="322" spans="1:28" ht="15" customHeight="1" x14ac:dyDescent="0.2">
      <c r="A322" s="129" t="s">
        <v>2538</v>
      </c>
      <c r="B322" s="131" t="s">
        <v>2563</v>
      </c>
      <c r="C322" s="129" t="s">
        <v>2570</v>
      </c>
      <c r="D322" s="644" t="s">
        <v>25</v>
      </c>
      <c r="E322" s="129">
        <v>3</v>
      </c>
      <c r="F322" s="100" t="str">
        <f t="shared" si="70"/>
        <v>THIRD-PARTIES-33</v>
      </c>
      <c r="G322" s="100">
        <f t="shared" ref="G322:G384" si="77">COUNTIF($F:$F,$F322)</f>
        <v>4</v>
      </c>
      <c r="H322" s="132">
        <f>VLOOKUP(C322,Table26[[(FIN) Käytäntö]:[(FIN) Vastaus]],2,FALSE)</f>
        <v>0</v>
      </c>
      <c r="I322" s="132">
        <f t="shared" si="71"/>
        <v>0</v>
      </c>
      <c r="W322" s="653" t="str">
        <f>AB322&amp;"-"&amp;COUNTIF($AB$2:$AB322,$AB322)</f>
        <v>1-3-0-40</v>
      </c>
      <c r="X322" s="653" t="s">
        <v>2570</v>
      </c>
      <c r="Y322" s="655">
        <f t="shared" si="75"/>
        <v>1</v>
      </c>
      <c r="Z322" s="658">
        <v>3</v>
      </c>
      <c r="AA322" s="655">
        <f t="shared" ref="AA322:AA384" si="78">VLOOKUP(X322,C:I,7,FALSE)</f>
        <v>0</v>
      </c>
      <c r="AB322" s="657" t="str">
        <f t="shared" si="69"/>
        <v>1-3-0</v>
      </c>
    </row>
    <row r="323" spans="1:28" ht="15" customHeight="1" x14ac:dyDescent="0.2">
      <c r="A323" s="314" t="s">
        <v>62</v>
      </c>
      <c r="B323" s="314" t="s">
        <v>69</v>
      </c>
      <c r="C323" s="314" t="s">
        <v>173</v>
      </c>
      <c r="D323" s="643" t="s">
        <v>4</v>
      </c>
      <c r="E323" s="314">
        <v>1</v>
      </c>
      <c r="F323" s="100" t="str">
        <f t="shared" si="70"/>
        <v>THREAT-11</v>
      </c>
      <c r="G323" s="100">
        <f t="shared" si="77"/>
        <v>4</v>
      </c>
      <c r="H323" s="132">
        <f>VLOOKUP(C323,Table26[[(FIN) Käytäntö]:[(FIN) Vastaus]],2,FALSE)</f>
        <v>0</v>
      </c>
      <c r="I323" s="132">
        <f t="shared" si="71"/>
        <v>0</v>
      </c>
      <c r="W323" s="653" t="str">
        <f>AB323&amp;"-"&amp;COUNTIF($AB$2:$AB323,$AB323)</f>
        <v>0-1-0-52</v>
      </c>
      <c r="X323" s="653" t="s">
        <v>173</v>
      </c>
      <c r="Y323" s="655">
        <f t="shared" si="75"/>
        <v>0</v>
      </c>
      <c r="Z323" s="658">
        <v>1</v>
      </c>
      <c r="AA323" s="655">
        <f t="shared" si="78"/>
        <v>0</v>
      </c>
      <c r="AB323" s="657" t="str">
        <f t="shared" si="69"/>
        <v>0-1-0</v>
      </c>
    </row>
    <row r="324" spans="1:28" ht="15" customHeight="1" x14ac:dyDescent="0.2">
      <c r="A324" s="314" t="s">
        <v>62</v>
      </c>
      <c r="B324" s="314" t="s">
        <v>69</v>
      </c>
      <c r="C324" s="314" t="s">
        <v>174</v>
      </c>
      <c r="D324" s="643" t="s">
        <v>6</v>
      </c>
      <c r="E324" s="314">
        <v>1</v>
      </c>
      <c r="F324" s="100" t="str">
        <f t="shared" si="70"/>
        <v>THREAT-11</v>
      </c>
      <c r="G324" s="100">
        <f t="shared" si="77"/>
        <v>4</v>
      </c>
      <c r="H324" s="132">
        <f>VLOOKUP(C324,Table26[[(FIN) Käytäntö]:[(FIN) Vastaus]],2,FALSE)</f>
        <v>0</v>
      </c>
      <c r="I324" s="132">
        <f t="shared" si="71"/>
        <v>0</v>
      </c>
      <c r="W324" s="653" t="str">
        <f>AB324&amp;"-"&amp;COUNTIF($AB$2:$AB324,$AB324)</f>
        <v>0-1-0-53</v>
      </c>
      <c r="X324" s="653" t="s">
        <v>174</v>
      </c>
      <c r="Y324" s="655">
        <f t="shared" si="75"/>
        <v>0</v>
      </c>
      <c r="Z324" s="658">
        <v>1</v>
      </c>
      <c r="AA324" s="655">
        <f t="shared" si="78"/>
        <v>0</v>
      </c>
      <c r="AB324" s="657" t="str">
        <f>Y324&amp;"-"&amp;Z324&amp;"-"&amp;AA324</f>
        <v>0-1-0</v>
      </c>
    </row>
    <row r="325" spans="1:28" ht="15" customHeight="1" x14ac:dyDescent="0.2">
      <c r="A325" s="314" t="s">
        <v>62</v>
      </c>
      <c r="B325" s="314" t="s">
        <v>69</v>
      </c>
      <c r="C325" s="314" t="s">
        <v>175</v>
      </c>
      <c r="D325" s="643" t="s">
        <v>7</v>
      </c>
      <c r="E325" s="314">
        <v>1</v>
      </c>
      <c r="F325" s="100" t="str">
        <f t="shared" si="70"/>
        <v>THREAT-11</v>
      </c>
      <c r="G325" s="100">
        <f t="shared" si="77"/>
        <v>4</v>
      </c>
      <c r="H325" s="132">
        <f>VLOOKUP(C325,Table26[[(FIN) Käytäntö]:[(FIN) Vastaus]],2,FALSE)</f>
        <v>0</v>
      </c>
      <c r="I325" s="132">
        <f t="shared" si="71"/>
        <v>0</v>
      </c>
      <c r="W325" s="653" t="str">
        <f>AB325&amp;"-"&amp;COUNTIF($AB$2:$AB325,$AB325)</f>
        <v>0-1-0-54</v>
      </c>
      <c r="X325" s="653" t="s">
        <v>175</v>
      </c>
      <c r="Y325" s="655">
        <f t="shared" si="75"/>
        <v>0</v>
      </c>
      <c r="Z325" s="658">
        <v>1</v>
      </c>
      <c r="AA325" s="655">
        <f t="shared" si="78"/>
        <v>0</v>
      </c>
      <c r="AB325" s="657" t="str">
        <f>Y325&amp;"-"&amp;Z325&amp;"-"&amp;AA325</f>
        <v>0-1-0</v>
      </c>
    </row>
    <row r="326" spans="1:28" ht="15" customHeight="1" x14ac:dyDescent="0.2">
      <c r="A326" s="314" t="s">
        <v>62</v>
      </c>
      <c r="B326" s="314" t="s">
        <v>69</v>
      </c>
      <c r="C326" s="314" t="s">
        <v>176</v>
      </c>
      <c r="D326" s="643" t="s">
        <v>8</v>
      </c>
      <c r="E326" s="314">
        <v>1</v>
      </c>
      <c r="F326" s="100" t="str">
        <f t="shared" si="70"/>
        <v>THREAT-11</v>
      </c>
      <c r="G326" s="100">
        <f t="shared" si="77"/>
        <v>4</v>
      </c>
      <c r="H326" s="132">
        <f>VLOOKUP(C326,Table26[[(FIN) Käytäntö]:[(FIN) Vastaus]],2,FALSE)</f>
        <v>0</v>
      </c>
      <c r="I326" s="132">
        <f t="shared" si="71"/>
        <v>0</v>
      </c>
      <c r="W326" s="653" t="str">
        <f>AB326&amp;"-"&amp;COUNTIF($AB$2:$AB326,$AB326)</f>
        <v>0-1-0-55</v>
      </c>
      <c r="X326" s="653" t="s">
        <v>176</v>
      </c>
      <c r="Y326" s="655">
        <f t="shared" si="75"/>
        <v>0</v>
      </c>
      <c r="Z326" s="658">
        <v>1</v>
      </c>
      <c r="AA326" s="655">
        <f t="shared" si="78"/>
        <v>0</v>
      </c>
      <c r="AB326" s="657" t="str">
        <f>Y326&amp;"-"&amp;Z326&amp;"-"&amp;AA326</f>
        <v>0-1-0</v>
      </c>
    </row>
    <row r="327" spans="1:28" ht="15" customHeight="1" x14ac:dyDescent="0.2">
      <c r="A327" s="314" t="s">
        <v>62</v>
      </c>
      <c r="B327" s="314" t="s">
        <v>69</v>
      </c>
      <c r="C327" s="314" t="s">
        <v>177</v>
      </c>
      <c r="D327" s="643" t="s">
        <v>9</v>
      </c>
      <c r="E327" s="314">
        <v>2</v>
      </c>
      <c r="F327" s="100" t="str">
        <f t="shared" si="70"/>
        <v>THREAT-12</v>
      </c>
      <c r="G327" s="100">
        <f t="shared" si="77"/>
        <v>5</v>
      </c>
      <c r="H327" s="132">
        <f>VLOOKUP(C327,Table26[[(FIN) Käytäntö]:[(FIN) Vastaus]],2,FALSE)</f>
        <v>0</v>
      </c>
      <c r="I327" s="132">
        <f t="shared" si="71"/>
        <v>0</v>
      </c>
      <c r="W327" s="653" t="str">
        <f>AB327&amp;"-"&amp;COUNTIF($AB$2:$AB327,$AB327)</f>
        <v>0-2-0-134</v>
      </c>
      <c r="X327" s="659" t="s">
        <v>177</v>
      </c>
      <c r="Y327" s="655">
        <f t="shared" si="75"/>
        <v>0</v>
      </c>
      <c r="Z327" s="658">
        <v>2</v>
      </c>
      <c r="AA327" s="655">
        <f t="shared" si="78"/>
        <v>0</v>
      </c>
      <c r="AB327" s="657" t="str">
        <f t="shared" ref="AB327:AB384" si="79">Y327&amp;"-"&amp;Z327&amp;"-"&amp;AA327</f>
        <v>0-2-0</v>
      </c>
    </row>
    <row r="328" spans="1:28" ht="15" customHeight="1" x14ac:dyDescent="0.2">
      <c r="A328" s="314" t="s">
        <v>62</v>
      </c>
      <c r="B328" s="314" t="s">
        <v>69</v>
      </c>
      <c r="C328" s="314" t="s">
        <v>178</v>
      </c>
      <c r="D328" s="643" t="s">
        <v>10</v>
      </c>
      <c r="E328" s="314">
        <v>2</v>
      </c>
      <c r="F328" s="100" t="str">
        <f t="shared" si="70"/>
        <v>THREAT-12</v>
      </c>
      <c r="G328" s="100">
        <f t="shared" si="77"/>
        <v>5</v>
      </c>
      <c r="H328" s="132">
        <f>VLOOKUP(C328,Table26[[(FIN) Käytäntö]:[(FIN) Vastaus]],2,FALSE)</f>
        <v>0</v>
      </c>
      <c r="I328" s="132">
        <f t="shared" si="71"/>
        <v>0</v>
      </c>
      <c r="W328" s="653" t="str">
        <f>AB328&amp;"-"&amp;COUNTIF($AB$2:$AB328,$AB328)</f>
        <v>0-2-0-135</v>
      </c>
      <c r="X328" s="659" t="s">
        <v>178</v>
      </c>
      <c r="Y328" s="655">
        <f t="shared" si="75"/>
        <v>0</v>
      </c>
      <c r="Z328" s="658">
        <v>2</v>
      </c>
      <c r="AA328" s="655">
        <f t="shared" si="78"/>
        <v>0</v>
      </c>
      <c r="AB328" s="657" t="str">
        <f t="shared" si="79"/>
        <v>0-2-0</v>
      </c>
    </row>
    <row r="329" spans="1:28" ht="15" customHeight="1" x14ac:dyDescent="0.2">
      <c r="A329" s="314" t="s">
        <v>62</v>
      </c>
      <c r="B329" s="314" t="s">
        <v>69</v>
      </c>
      <c r="C329" s="314" t="s">
        <v>179</v>
      </c>
      <c r="D329" s="643" t="s">
        <v>11</v>
      </c>
      <c r="E329" s="314">
        <v>2</v>
      </c>
      <c r="F329" s="100" t="str">
        <f t="shared" si="70"/>
        <v>THREAT-12</v>
      </c>
      <c r="G329" s="100">
        <f t="shared" si="77"/>
        <v>5</v>
      </c>
      <c r="H329" s="132">
        <f>VLOOKUP(C329,Table26[[(FIN) Käytäntö]:[(FIN) Vastaus]],2,FALSE)</f>
        <v>0</v>
      </c>
      <c r="I329" s="132">
        <f t="shared" si="71"/>
        <v>0</v>
      </c>
      <c r="W329" s="653" t="str">
        <f>AB329&amp;"-"&amp;COUNTIF($AB$2:$AB329,$AB329)</f>
        <v>0-2-0-136</v>
      </c>
      <c r="X329" s="659" t="s">
        <v>179</v>
      </c>
      <c r="Y329" s="655">
        <f t="shared" si="75"/>
        <v>0</v>
      </c>
      <c r="Z329" s="658">
        <v>2</v>
      </c>
      <c r="AA329" s="655">
        <f t="shared" si="78"/>
        <v>0</v>
      </c>
      <c r="AB329" s="657" t="str">
        <f t="shared" si="79"/>
        <v>0-2-0</v>
      </c>
    </row>
    <row r="330" spans="1:28" ht="15" customHeight="1" x14ac:dyDescent="0.2">
      <c r="A330" s="314" t="s">
        <v>62</v>
      </c>
      <c r="B330" s="314" t="s">
        <v>69</v>
      </c>
      <c r="C330" s="314" t="s">
        <v>180</v>
      </c>
      <c r="D330" s="643" t="s">
        <v>12</v>
      </c>
      <c r="E330" s="314">
        <v>2</v>
      </c>
      <c r="F330" s="100" t="str">
        <f t="shared" si="70"/>
        <v>THREAT-12</v>
      </c>
      <c r="G330" s="100">
        <f t="shared" si="77"/>
        <v>5</v>
      </c>
      <c r="H330" s="132">
        <f>VLOOKUP(C330,Table26[[(FIN) Käytäntö]:[(FIN) Vastaus]],2,FALSE)</f>
        <v>0</v>
      </c>
      <c r="I330" s="132">
        <f t="shared" si="71"/>
        <v>0</v>
      </c>
      <c r="W330" s="653" t="str">
        <f>AB330&amp;"-"&amp;COUNTIF($AB$2:$AB330,$AB330)</f>
        <v>0-2-0-137</v>
      </c>
      <c r="X330" s="659" t="s">
        <v>180</v>
      </c>
      <c r="Y330" s="655">
        <f t="shared" si="75"/>
        <v>0</v>
      </c>
      <c r="Z330" s="658">
        <v>2</v>
      </c>
      <c r="AA330" s="655">
        <f t="shared" si="78"/>
        <v>0</v>
      </c>
      <c r="AB330" s="657" t="str">
        <f t="shared" si="79"/>
        <v>0-2-0</v>
      </c>
    </row>
    <row r="331" spans="1:28" ht="15" customHeight="1" x14ac:dyDescent="0.2">
      <c r="A331" s="314" t="s">
        <v>62</v>
      </c>
      <c r="B331" s="314" t="s">
        <v>69</v>
      </c>
      <c r="C331" s="314" t="s">
        <v>181</v>
      </c>
      <c r="D331" s="643" t="s">
        <v>13</v>
      </c>
      <c r="E331" s="314">
        <v>2</v>
      </c>
      <c r="F331" s="100" t="str">
        <f t="shared" si="70"/>
        <v>THREAT-12</v>
      </c>
      <c r="G331" s="100">
        <f t="shared" si="77"/>
        <v>5</v>
      </c>
      <c r="H331" s="132">
        <f>VLOOKUP(C331,Table26[[(FIN) Käytäntö]:[(FIN) Vastaus]],2,FALSE)</f>
        <v>0</v>
      </c>
      <c r="I331" s="132">
        <f t="shared" si="71"/>
        <v>0</v>
      </c>
      <c r="W331" s="653" t="str">
        <f>AB331&amp;"-"&amp;COUNTIF($AB$2:$AB331,$AB331)</f>
        <v>0-2-0-138</v>
      </c>
      <c r="X331" s="659" t="s">
        <v>181</v>
      </c>
      <c r="Y331" s="655">
        <f t="shared" si="75"/>
        <v>0</v>
      </c>
      <c r="Z331" s="658">
        <v>2</v>
      </c>
      <c r="AA331" s="655">
        <f t="shared" si="78"/>
        <v>0</v>
      </c>
      <c r="AB331" s="657" t="str">
        <f t="shared" si="79"/>
        <v>0-2-0</v>
      </c>
    </row>
    <row r="332" spans="1:28" ht="15" customHeight="1" x14ac:dyDescent="0.2">
      <c r="A332" s="314" t="s">
        <v>62</v>
      </c>
      <c r="B332" s="314" t="s">
        <v>69</v>
      </c>
      <c r="C332" s="314" t="s">
        <v>182</v>
      </c>
      <c r="D332" s="643" t="s">
        <v>14</v>
      </c>
      <c r="E332" s="314">
        <v>3</v>
      </c>
      <c r="F332" s="100" t="str">
        <f t="shared" si="70"/>
        <v>THREAT-13</v>
      </c>
      <c r="G332" s="100">
        <f t="shared" si="77"/>
        <v>4</v>
      </c>
      <c r="H332" s="132">
        <f>VLOOKUP(C332,Table26[[(FIN) Käytäntö]:[(FIN) Vastaus]],2,FALSE)</f>
        <v>0</v>
      </c>
      <c r="I332" s="132">
        <f t="shared" si="71"/>
        <v>0</v>
      </c>
      <c r="W332" s="653" t="str">
        <f>AB332&amp;"-"&amp;COUNTIF($AB$2:$AB332,$AB332)</f>
        <v>0-3-0-76</v>
      </c>
      <c r="X332" s="659" t="s">
        <v>182</v>
      </c>
      <c r="Y332" s="655">
        <f t="shared" si="75"/>
        <v>0</v>
      </c>
      <c r="Z332" s="658">
        <v>3</v>
      </c>
      <c r="AA332" s="655">
        <f t="shared" si="78"/>
        <v>0</v>
      </c>
      <c r="AB332" s="657" t="str">
        <f t="shared" si="79"/>
        <v>0-3-0</v>
      </c>
    </row>
    <row r="333" spans="1:28" ht="15" customHeight="1" x14ac:dyDescent="0.2">
      <c r="A333" s="314" t="s">
        <v>62</v>
      </c>
      <c r="B333" s="314" t="s">
        <v>69</v>
      </c>
      <c r="C333" s="314" t="s">
        <v>183</v>
      </c>
      <c r="D333" s="643" t="s">
        <v>184</v>
      </c>
      <c r="E333" s="314">
        <v>3</v>
      </c>
      <c r="F333" s="100" t="str">
        <f t="shared" ref="F333:F378" si="80">CONCATENATE($B333,$E333)</f>
        <v>THREAT-13</v>
      </c>
      <c r="G333" s="100">
        <f t="shared" si="77"/>
        <v>4</v>
      </c>
      <c r="H333" s="132">
        <f>VLOOKUP(C333,Table26[[(FIN) Käytäntö]:[(FIN) Vastaus]],2,FALSE)</f>
        <v>0</v>
      </c>
      <c r="I333" s="132">
        <f t="shared" ref="I333:I384" si="81">IFERROR(IF(H333&gt;2,1,0),0)</f>
        <v>0</v>
      </c>
      <c r="W333" s="653" t="str">
        <f>AB333&amp;"-"&amp;COUNTIF($AB$2:$AB333,$AB333)</f>
        <v>0-3-0-77</v>
      </c>
      <c r="X333" s="659" t="s">
        <v>183</v>
      </c>
      <c r="Y333" s="655">
        <f t="shared" si="75"/>
        <v>0</v>
      </c>
      <c r="Z333" s="658">
        <v>3</v>
      </c>
      <c r="AA333" s="655">
        <f t="shared" si="78"/>
        <v>0</v>
      </c>
      <c r="AB333" s="657" t="str">
        <f t="shared" si="79"/>
        <v>0-3-0</v>
      </c>
    </row>
    <row r="334" spans="1:28" ht="15" customHeight="1" x14ac:dyDescent="0.2">
      <c r="A334" s="314" t="s">
        <v>62</v>
      </c>
      <c r="B334" s="314" t="s">
        <v>69</v>
      </c>
      <c r="C334" s="314" t="s">
        <v>185</v>
      </c>
      <c r="D334" s="643" t="s">
        <v>186</v>
      </c>
      <c r="E334" s="314">
        <v>3</v>
      </c>
      <c r="F334" s="100" t="str">
        <f t="shared" si="80"/>
        <v>THREAT-13</v>
      </c>
      <c r="G334" s="100">
        <f t="shared" si="77"/>
        <v>4</v>
      </c>
      <c r="H334" s="132">
        <f>VLOOKUP(C334,Table26[[(FIN) Käytäntö]:[(FIN) Vastaus]],2,FALSE)</f>
        <v>0</v>
      </c>
      <c r="I334" s="132">
        <f t="shared" si="81"/>
        <v>0</v>
      </c>
      <c r="W334" s="653" t="str">
        <f>AB334&amp;"-"&amp;COUNTIF($AB$2:$AB334,$AB334)</f>
        <v>0-3-0-78</v>
      </c>
      <c r="X334" s="659" t="s">
        <v>185</v>
      </c>
      <c r="Y334" s="655">
        <f t="shared" si="75"/>
        <v>0</v>
      </c>
      <c r="Z334" s="658">
        <v>3</v>
      </c>
      <c r="AA334" s="655">
        <f t="shared" si="78"/>
        <v>0</v>
      </c>
      <c r="AB334" s="657" t="str">
        <f t="shared" si="79"/>
        <v>0-3-0</v>
      </c>
    </row>
    <row r="335" spans="1:28" ht="15" customHeight="1" x14ac:dyDescent="0.2">
      <c r="A335" s="314" t="s">
        <v>62</v>
      </c>
      <c r="B335" s="314" t="s">
        <v>69</v>
      </c>
      <c r="C335" s="314" t="s">
        <v>2571</v>
      </c>
      <c r="D335" s="643" t="s">
        <v>2720</v>
      </c>
      <c r="E335" s="314">
        <v>3</v>
      </c>
      <c r="F335" s="100" t="str">
        <f t="shared" si="80"/>
        <v>THREAT-13</v>
      </c>
      <c r="G335" s="100">
        <f t="shared" si="77"/>
        <v>4</v>
      </c>
      <c r="H335" s="132">
        <f>VLOOKUP(C335,Table26[[(FIN) Käytäntö]:[(FIN) Vastaus]],2,FALSE)</f>
        <v>0</v>
      </c>
      <c r="I335" s="132">
        <f t="shared" ref="I335" si="82">IFERROR(IF(H335&gt;2,1,0),0)</f>
        <v>0</v>
      </c>
      <c r="W335" s="653" t="str">
        <f>AB335&amp;"-"&amp;COUNTIF($AB$2:$AB335,$AB335)</f>
        <v>0-3-0-79</v>
      </c>
      <c r="X335" s="659" t="s">
        <v>2571</v>
      </c>
      <c r="Y335" s="655">
        <f t="shared" si="75"/>
        <v>0</v>
      </c>
      <c r="Z335" s="658">
        <v>3</v>
      </c>
      <c r="AA335" s="655">
        <f t="shared" si="78"/>
        <v>0</v>
      </c>
      <c r="AB335" s="657" t="str">
        <f t="shared" si="79"/>
        <v>0-3-0</v>
      </c>
    </row>
    <row r="336" spans="1:28" ht="15" customHeight="1" x14ac:dyDescent="0.2">
      <c r="A336" s="314" t="s">
        <v>62</v>
      </c>
      <c r="B336" s="314" t="s">
        <v>71</v>
      </c>
      <c r="C336" s="314" t="s">
        <v>187</v>
      </c>
      <c r="D336" s="643" t="s">
        <v>15</v>
      </c>
      <c r="E336" s="314">
        <v>1</v>
      </c>
      <c r="F336" s="100" t="str">
        <f t="shared" si="80"/>
        <v>THREAT-21</v>
      </c>
      <c r="G336" s="100">
        <f t="shared" si="77"/>
        <v>4</v>
      </c>
      <c r="H336" s="132">
        <f>VLOOKUP(C336,Table26[[(FIN) Käytäntö]:[(FIN) Vastaus]],2,FALSE)</f>
        <v>0</v>
      </c>
      <c r="I336" s="132">
        <f t="shared" si="81"/>
        <v>0</v>
      </c>
      <c r="W336" s="653" t="str">
        <f>AB336&amp;"-"&amp;COUNTIF($AB$2:$AB336,$AB336)</f>
        <v>0-1-0-56</v>
      </c>
      <c r="X336" s="659" t="s">
        <v>187</v>
      </c>
      <c r="Y336" s="655">
        <f t="shared" si="75"/>
        <v>0</v>
      </c>
      <c r="Z336" s="658">
        <v>1</v>
      </c>
      <c r="AA336" s="655">
        <f t="shared" si="78"/>
        <v>0</v>
      </c>
      <c r="AB336" s="657" t="str">
        <f t="shared" si="79"/>
        <v>0-1-0</v>
      </c>
    </row>
    <row r="337" spans="1:28" ht="15" customHeight="1" x14ac:dyDescent="0.2">
      <c r="A337" s="314" t="s">
        <v>62</v>
      </c>
      <c r="B337" s="314" t="s">
        <v>71</v>
      </c>
      <c r="C337" s="314" t="s">
        <v>188</v>
      </c>
      <c r="D337" s="643" t="s">
        <v>16</v>
      </c>
      <c r="E337" s="314">
        <v>1</v>
      </c>
      <c r="F337" s="100" t="str">
        <f t="shared" si="80"/>
        <v>THREAT-21</v>
      </c>
      <c r="G337" s="100">
        <f t="shared" si="77"/>
        <v>4</v>
      </c>
      <c r="H337" s="132">
        <f>VLOOKUP(C337,Table26[[(FIN) Käytäntö]:[(FIN) Vastaus]],2,FALSE)</f>
        <v>0</v>
      </c>
      <c r="I337" s="132">
        <f t="shared" si="81"/>
        <v>0</v>
      </c>
      <c r="W337" s="653" t="str">
        <f>AB337&amp;"-"&amp;COUNTIF($AB$2:$AB337,$AB337)</f>
        <v>0-1-0-57</v>
      </c>
      <c r="X337" s="659" t="s">
        <v>188</v>
      </c>
      <c r="Y337" s="655">
        <f t="shared" si="75"/>
        <v>0</v>
      </c>
      <c r="Z337" s="658">
        <v>1</v>
      </c>
      <c r="AA337" s="655">
        <f t="shared" si="78"/>
        <v>0</v>
      </c>
      <c r="AB337" s="657" t="str">
        <f t="shared" si="79"/>
        <v>0-1-0</v>
      </c>
    </row>
    <row r="338" spans="1:28" ht="15" customHeight="1" x14ac:dyDescent="0.2">
      <c r="A338" s="314" t="s">
        <v>62</v>
      </c>
      <c r="B338" s="314" t="s">
        <v>71</v>
      </c>
      <c r="C338" s="314" t="s">
        <v>189</v>
      </c>
      <c r="D338" s="643" t="s">
        <v>17</v>
      </c>
      <c r="E338" s="314">
        <v>1</v>
      </c>
      <c r="F338" s="100" t="str">
        <f t="shared" si="80"/>
        <v>THREAT-21</v>
      </c>
      <c r="G338" s="100">
        <f t="shared" si="77"/>
        <v>4</v>
      </c>
      <c r="H338" s="132">
        <f>VLOOKUP(C338,Table26[[(FIN) Käytäntö]:[(FIN) Vastaus]],2,FALSE)</f>
        <v>0</v>
      </c>
      <c r="I338" s="132">
        <f t="shared" si="81"/>
        <v>0</v>
      </c>
      <c r="W338" s="653" t="str">
        <f>AB338&amp;"-"&amp;COUNTIF($AB$2:$AB338,$AB338)</f>
        <v>0-1-0-58</v>
      </c>
      <c r="X338" s="659" t="s">
        <v>189</v>
      </c>
      <c r="Y338" s="655">
        <f t="shared" si="75"/>
        <v>0</v>
      </c>
      <c r="Z338" s="658">
        <v>1</v>
      </c>
      <c r="AA338" s="655">
        <f t="shared" si="78"/>
        <v>0</v>
      </c>
      <c r="AB338" s="657" t="str">
        <f t="shared" si="79"/>
        <v>0-1-0</v>
      </c>
    </row>
    <row r="339" spans="1:28" ht="15" customHeight="1" x14ac:dyDescent="0.2">
      <c r="A339" s="314" t="s">
        <v>62</v>
      </c>
      <c r="B339" s="314" t="s">
        <v>71</v>
      </c>
      <c r="C339" s="314" t="s">
        <v>190</v>
      </c>
      <c r="D339" s="643" t="s">
        <v>18</v>
      </c>
      <c r="E339" s="314">
        <v>1</v>
      </c>
      <c r="F339" s="100" t="str">
        <f t="shared" si="80"/>
        <v>THREAT-21</v>
      </c>
      <c r="G339" s="100">
        <f t="shared" si="77"/>
        <v>4</v>
      </c>
      <c r="H339" s="132">
        <f>VLOOKUP(C339,Table26[[(FIN) Käytäntö]:[(FIN) Vastaus]],2,FALSE)</f>
        <v>0</v>
      </c>
      <c r="I339" s="132">
        <f t="shared" si="81"/>
        <v>0</v>
      </c>
      <c r="W339" s="653" t="str">
        <f>AB339&amp;"-"&amp;COUNTIF($AB$2:$AB339,$AB339)</f>
        <v>0-1-0-59</v>
      </c>
      <c r="X339" s="659" t="s">
        <v>190</v>
      </c>
      <c r="Y339" s="655">
        <f t="shared" si="75"/>
        <v>0</v>
      </c>
      <c r="Z339" s="658">
        <v>1</v>
      </c>
      <c r="AA339" s="655">
        <f t="shared" si="78"/>
        <v>0</v>
      </c>
      <c r="AB339" s="657" t="str">
        <f t="shared" si="79"/>
        <v>0-1-0</v>
      </c>
    </row>
    <row r="340" spans="1:28" ht="15" customHeight="1" x14ac:dyDescent="0.2">
      <c r="A340" s="314" t="s">
        <v>62</v>
      </c>
      <c r="B340" s="314" t="s">
        <v>71</v>
      </c>
      <c r="C340" s="314" t="s">
        <v>191</v>
      </c>
      <c r="D340" s="643" t="s">
        <v>19</v>
      </c>
      <c r="E340" s="314">
        <v>2</v>
      </c>
      <c r="F340" s="100" t="str">
        <f t="shared" si="80"/>
        <v>THREAT-22</v>
      </c>
      <c r="G340" s="100">
        <f t="shared" si="77"/>
        <v>4</v>
      </c>
      <c r="H340" s="132">
        <f>VLOOKUP(C340,Table26[[(FIN) Käytäntö]:[(FIN) Vastaus]],2,FALSE)</f>
        <v>0</v>
      </c>
      <c r="I340" s="132">
        <f t="shared" si="81"/>
        <v>0</v>
      </c>
      <c r="W340" s="653" t="str">
        <f>AB340&amp;"-"&amp;COUNTIF($AB$2:$AB340,$AB340)</f>
        <v>0-2-0-139</v>
      </c>
      <c r="X340" s="659" t="s">
        <v>191</v>
      </c>
      <c r="Y340" s="655">
        <f t="shared" si="75"/>
        <v>0</v>
      </c>
      <c r="Z340" s="658">
        <v>2</v>
      </c>
      <c r="AA340" s="655">
        <f t="shared" si="78"/>
        <v>0</v>
      </c>
      <c r="AB340" s="657" t="str">
        <f t="shared" si="79"/>
        <v>0-2-0</v>
      </c>
    </row>
    <row r="341" spans="1:28" ht="15" customHeight="1" x14ac:dyDescent="0.2">
      <c r="A341" s="314" t="s">
        <v>62</v>
      </c>
      <c r="B341" s="314" t="s">
        <v>71</v>
      </c>
      <c r="C341" s="314" t="s">
        <v>192</v>
      </c>
      <c r="D341" s="643" t="s">
        <v>101</v>
      </c>
      <c r="E341" s="314">
        <v>2</v>
      </c>
      <c r="F341" s="100" t="str">
        <f t="shared" si="80"/>
        <v>THREAT-22</v>
      </c>
      <c r="G341" s="100">
        <f t="shared" si="77"/>
        <v>4</v>
      </c>
      <c r="H341" s="132">
        <f>VLOOKUP(C341,Table26[[(FIN) Käytäntö]:[(FIN) Vastaus]],2,FALSE)</f>
        <v>0</v>
      </c>
      <c r="I341" s="132">
        <f t="shared" si="81"/>
        <v>0</v>
      </c>
      <c r="W341" s="653" t="str">
        <f>AB341&amp;"-"&amp;COUNTIF($AB$2:$AB341,$AB341)</f>
        <v>0-2-0-140</v>
      </c>
      <c r="X341" s="659" t="s">
        <v>192</v>
      </c>
      <c r="Y341" s="655">
        <f t="shared" si="75"/>
        <v>0</v>
      </c>
      <c r="Z341" s="658">
        <v>2</v>
      </c>
      <c r="AA341" s="655">
        <f t="shared" si="78"/>
        <v>0</v>
      </c>
      <c r="AB341" s="657" t="str">
        <f t="shared" si="79"/>
        <v>0-2-0</v>
      </c>
    </row>
    <row r="342" spans="1:28" ht="15" customHeight="1" x14ac:dyDescent="0.2">
      <c r="A342" s="314" t="s">
        <v>62</v>
      </c>
      <c r="B342" s="314" t="s">
        <v>71</v>
      </c>
      <c r="C342" s="314" t="s">
        <v>193</v>
      </c>
      <c r="D342" s="643" t="s">
        <v>163</v>
      </c>
      <c r="E342" s="314">
        <v>2</v>
      </c>
      <c r="F342" s="100" t="str">
        <f t="shared" si="80"/>
        <v>THREAT-22</v>
      </c>
      <c r="G342" s="100">
        <f t="shared" si="77"/>
        <v>4</v>
      </c>
      <c r="H342" s="132">
        <f>VLOOKUP(C342,Table26[[(FIN) Käytäntö]:[(FIN) Vastaus]],2,FALSE)</f>
        <v>0</v>
      </c>
      <c r="I342" s="132">
        <f t="shared" si="81"/>
        <v>0</v>
      </c>
      <c r="W342" s="653" t="str">
        <f>AB342&amp;"-"&amp;COUNTIF($AB$2:$AB342,$AB342)</f>
        <v>0-2-0-141</v>
      </c>
      <c r="X342" s="659" t="s">
        <v>193</v>
      </c>
      <c r="Y342" s="655">
        <f t="shared" si="75"/>
        <v>0</v>
      </c>
      <c r="Z342" s="658">
        <v>2</v>
      </c>
      <c r="AA342" s="655">
        <f t="shared" si="78"/>
        <v>0</v>
      </c>
      <c r="AB342" s="657" t="str">
        <f t="shared" si="79"/>
        <v>0-2-0</v>
      </c>
    </row>
    <row r="343" spans="1:28" ht="15" customHeight="1" x14ac:dyDescent="0.2">
      <c r="A343" s="314" t="s">
        <v>62</v>
      </c>
      <c r="B343" s="314" t="s">
        <v>71</v>
      </c>
      <c r="C343" s="314" t="s">
        <v>194</v>
      </c>
      <c r="D343" s="643" t="s">
        <v>165</v>
      </c>
      <c r="E343" s="314">
        <v>2</v>
      </c>
      <c r="F343" s="100" t="str">
        <f t="shared" si="80"/>
        <v>THREAT-22</v>
      </c>
      <c r="G343" s="100">
        <f t="shared" si="77"/>
        <v>4</v>
      </c>
      <c r="H343" s="132">
        <f>VLOOKUP(C343,Table26[[(FIN) Käytäntö]:[(FIN) Vastaus]],2,FALSE)</f>
        <v>0</v>
      </c>
      <c r="I343" s="132">
        <f t="shared" si="81"/>
        <v>0</v>
      </c>
      <c r="W343" s="653" t="str">
        <f>AB343&amp;"-"&amp;COUNTIF($AB$2:$AB343,$AB343)</f>
        <v>0-2-0-142</v>
      </c>
      <c r="X343" s="659" t="s">
        <v>194</v>
      </c>
      <c r="Y343" s="655">
        <f t="shared" si="75"/>
        <v>0</v>
      </c>
      <c r="Z343" s="658">
        <v>2</v>
      </c>
      <c r="AA343" s="655">
        <f t="shared" si="78"/>
        <v>0</v>
      </c>
      <c r="AB343" s="657" t="str">
        <f t="shared" si="79"/>
        <v>0-2-0</v>
      </c>
    </row>
    <row r="344" spans="1:28" ht="15" customHeight="1" x14ac:dyDescent="0.2">
      <c r="A344" s="314" t="s">
        <v>62</v>
      </c>
      <c r="B344" s="314" t="s">
        <v>71</v>
      </c>
      <c r="C344" s="314" t="s">
        <v>195</v>
      </c>
      <c r="D344" s="643" t="s">
        <v>196</v>
      </c>
      <c r="E344" s="314">
        <v>3</v>
      </c>
      <c r="F344" s="100" t="str">
        <f t="shared" si="80"/>
        <v>THREAT-23</v>
      </c>
      <c r="G344" s="100">
        <f t="shared" si="77"/>
        <v>3</v>
      </c>
      <c r="H344" s="132">
        <f>VLOOKUP(C344,Table26[[(FIN) Käytäntö]:[(FIN) Vastaus]],2,FALSE)</f>
        <v>0</v>
      </c>
      <c r="I344" s="132">
        <f t="shared" si="81"/>
        <v>0</v>
      </c>
      <c r="W344" s="653" t="str">
        <f>AB344&amp;"-"&amp;COUNTIF($AB$2:$AB344,$AB344)</f>
        <v>0-3-0-80</v>
      </c>
      <c r="X344" s="659" t="s">
        <v>195</v>
      </c>
      <c r="Y344" s="655">
        <f t="shared" si="75"/>
        <v>0</v>
      </c>
      <c r="Z344" s="658">
        <v>3</v>
      </c>
      <c r="AA344" s="655">
        <f t="shared" si="78"/>
        <v>0</v>
      </c>
      <c r="AB344" s="657" t="str">
        <f t="shared" si="79"/>
        <v>0-3-0</v>
      </c>
    </row>
    <row r="345" spans="1:28" ht="15" customHeight="1" x14ac:dyDescent="0.2">
      <c r="A345" s="314" t="s">
        <v>62</v>
      </c>
      <c r="B345" s="314" t="s">
        <v>71</v>
      </c>
      <c r="C345" s="314" t="s">
        <v>197</v>
      </c>
      <c r="D345" s="643" t="s">
        <v>198</v>
      </c>
      <c r="E345" s="314">
        <v>3</v>
      </c>
      <c r="F345" s="100" t="str">
        <f t="shared" si="80"/>
        <v>THREAT-23</v>
      </c>
      <c r="G345" s="100">
        <f t="shared" si="77"/>
        <v>3</v>
      </c>
      <c r="H345" s="132">
        <f>VLOOKUP(C345,Table26[[(FIN) Käytäntö]:[(FIN) Vastaus]],2,FALSE)</f>
        <v>0</v>
      </c>
      <c r="I345" s="132">
        <f t="shared" si="81"/>
        <v>0</v>
      </c>
      <c r="W345" s="653" t="str">
        <f>AB345&amp;"-"&amp;COUNTIF($AB$2:$AB345,$AB345)</f>
        <v>0-3-0-81</v>
      </c>
      <c r="X345" s="659" t="s">
        <v>197</v>
      </c>
      <c r="Y345" s="655">
        <f t="shared" si="75"/>
        <v>0</v>
      </c>
      <c r="Z345" s="658">
        <v>3</v>
      </c>
      <c r="AA345" s="655">
        <f t="shared" si="78"/>
        <v>0</v>
      </c>
      <c r="AB345" s="657" t="str">
        <f t="shared" si="79"/>
        <v>0-3-0</v>
      </c>
    </row>
    <row r="346" spans="1:28" ht="15" customHeight="1" x14ac:dyDescent="0.2">
      <c r="A346" s="314" t="s">
        <v>62</v>
      </c>
      <c r="B346" s="314" t="s">
        <v>71</v>
      </c>
      <c r="C346" s="314" t="s">
        <v>199</v>
      </c>
      <c r="D346" s="643" t="s">
        <v>200</v>
      </c>
      <c r="E346" s="314">
        <v>3</v>
      </c>
      <c r="F346" s="100" t="str">
        <f t="shared" si="80"/>
        <v>THREAT-23</v>
      </c>
      <c r="G346" s="100">
        <f t="shared" si="77"/>
        <v>3</v>
      </c>
      <c r="H346" s="132">
        <f>VLOOKUP(C346,Table26[[(FIN) Käytäntö]:[(FIN) Vastaus]],2,FALSE)</f>
        <v>0</v>
      </c>
      <c r="I346" s="132">
        <f t="shared" si="81"/>
        <v>0</v>
      </c>
      <c r="W346" s="653" t="str">
        <f>AB346&amp;"-"&amp;COUNTIF($AB$2:$AB346,$AB346)</f>
        <v>0-3-0-82</v>
      </c>
      <c r="X346" s="659" t="s">
        <v>199</v>
      </c>
      <c r="Y346" s="655">
        <f t="shared" si="75"/>
        <v>0</v>
      </c>
      <c r="Z346" s="658">
        <v>3</v>
      </c>
      <c r="AA346" s="655">
        <f t="shared" si="78"/>
        <v>0</v>
      </c>
      <c r="AB346" s="657" t="str">
        <f t="shared" si="79"/>
        <v>0-3-0</v>
      </c>
    </row>
    <row r="347" spans="1:28" ht="15" customHeight="1" x14ac:dyDescent="0.2">
      <c r="A347" s="314" t="s">
        <v>62</v>
      </c>
      <c r="B347" s="314" t="s">
        <v>74</v>
      </c>
      <c r="C347" s="314" t="s">
        <v>203</v>
      </c>
      <c r="D347" s="643" t="s">
        <v>20</v>
      </c>
      <c r="E347" s="314">
        <v>2</v>
      </c>
      <c r="F347" s="100" t="str">
        <f t="shared" si="80"/>
        <v>THREAT-32</v>
      </c>
      <c r="G347" s="100">
        <f t="shared" si="77"/>
        <v>2</v>
      </c>
      <c r="H347" s="132">
        <f>VLOOKUP(C347,Table26[[(FIN) Käytäntö]:[(FIN) Vastaus]],2,FALSE)</f>
        <v>0</v>
      </c>
      <c r="I347" s="132">
        <f t="shared" si="81"/>
        <v>0</v>
      </c>
      <c r="W347" s="653" t="str">
        <f>AB347&amp;"-"&amp;COUNTIF($AB$2:$AB347,$AB347)</f>
        <v>1-2-0-23</v>
      </c>
      <c r="X347" s="659" t="s">
        <v>203</v>
      </c>
      <c r="Y347" s="655">
        <f t="shared" si="75"/>
        <v>1</v>
      </c>
      <c r="Z347" s="658">
        <v>2</v>
      </c>
      <c r="AA347" s="655">
        <f t="shared" si="78"/>
        <v>0</v>
      </c>
      <c r="AB347" s="657" t="str">
        <f t="shared" si="79"/>
        <v>1-2-0</v>
      </c>
    </row>
    <row r="348" spans="1:28" ht="15" customHeight="1" x14ac:dyDescent="0.2">
      <c r="A348" s="314" t="s">
        <v>62</v>
      </c>
      <c r="B348" s="314" t="s">
        <v>74</v>
      </c>
      <c r="C348" s="314" t="s">
        <v>204</v>
      </c>
      <c r="D348" s="643" t="s">
        <v>21</v>
      </c>
      <c r="E348" s="314">
        <v>2</v>
      </c>
      <c r="F348" s="100" t="str">
        <f t="shared" si="80"/>
        <v>THREAT-32</v>
      </c>
      <c r="G348" s="100">
        <f t="shared" si="77"/>
        <v>2</v>
      </c>
      <c r="H348" s="132">
        <f>VLOOKUP(C348,Table26[[(FIN) Käytäntö]:[(FIN) Vastaus]],2,FALSE)</f>
        <v>0</v>
      </c>
      <c r="I348" s="132">
        <f t="shared" si="81"/>
        <v>0</v>
      </c>
      <c r="W348" s="653" t="str">
        <f>AB348&amp;"-"&amp;COUNTIF($AB$2:$AB348,$AB348)</f>
        <v>1-2-0-24</v>
      </c>
      <c r="X348" s="659" t="s">
        <v>204</v>
      </c>
      <c r="Y348" s="655">
        <f t="shared" si="75"/>
        <v>1</v>
      </c>
      <c r="Z348" s="658">
        <v>2</v>
      </c>
      <c r="AA348" s="655">
        <f t="shared" si="78"/>
        <v>0</v>
      </c>
      <c r="AB348" s="657" t="str">
        <f t="shared" si="79"/>
        <v>1-2-0</v>
      </c>
    </row>
    <row r="349" spans="1:28" ht="15" customHeight="1" x14ac:dyDescent="0.2">
      <c r="A349" s="314" t="s">
        <v>62</v>
      </c>
      <c r="B349" s="314" t="s">
        <v>74</v>
      </c>
      <c r="C349" s="314" t="s">
        <v>205</v>
      </c>
      <c r="D349" s="643" t="s">
        <v>22</v>
      </c>
      <c r="E349" s="314">
        <v>3</v>
      </c>
      <c r="F349" s="100" t="str">
        <f t="shared" si="80"/>
        <v>THREAT-33</v>
      </c>
      <c r="G349" s="100">
        <f t="shared" si="77"/>
        <v>4</v>
      </c>
      <c r="H349" s="132">
        <f>VLOOKUP(C349,Table26[[(FIN) Käytäntö]:[(FIN) Vastaus]],2,FALSE)</f>
        <v>0</v>
      </c>
      <c r="I349" s="132">
        <f t="shared" si="81"/>
        <v>0</v>
      </c>
      <c r="W349" s="653" t="str">
        <f>AB349&amp;"-"&amp;COUNTIF($AB$2:$AB349,$AB349)</f>
        <v>1-3-0-41</v>
      </c>
      <c r="X349" s="659" t="s">
        <v>205</v>
      </c>
      <c r="Y349" s="655">
        <f t="shared" si="75"/>
        <v>1</v>
      </c>
      <c r="Z349" s="658">
        <v>3</v>
      </c>
      <c r="AA349" s="655">
        <f t="shared" si="78"/>
        <v>0</v>
      </c>
      <c r="AB349" s="657" t="str">
        <f t="shared" si="79"/>
        <v>1-3-0</v>
      </c>
    </row>
    <row r="350" spans="1:28" ht="15" customHeight="1" x14ac:dyDescent="0.2">
      <c r="A350" s="314" t="s">
        <v>62</v>
      </c>
      <c r="B350" s="314" t="s">
        <v>74</v>
      </c>
      <c r="C350" s="314" t="s">
        <v>206</v>
      </c>
      <c r="D350" s="643" t="s">
        <v>23</v>
      </c>
      <c r="E350" s="314">
        <v>3</v>
      </c>
      <c r="F350" s="100" t="str">
        <f t="shared" si="80"/>
        <v>THREAT-33</v>
      </c>
      <c r="G350" s="100">
        <f t="shared" si="77"/>
        <v>4</v>
      </c>
      <c r="H350" s="132">
        <f>VLOOKUP(C350,Table26[[(FIN) Käytäntö]:[(FIN) Vastaus]],2,FALSE)</f>
        <v>0</v>
      </c>
      <c r="I350" s="132">
        <f t="shared" si="81"/>
        <v>0</v>
      </c>
      <c r="W350" s="653" t="str">
        <f>AB350&amp;"-"&amp;COUNTIF($AB$2:$AB350,$AB350)</f>
        <v>1-3-0-42</v>
      </c>
      <c r="X350" s="659" t="s">
        <v>206</v>
      </c>
      <c r="Y350" s="655">
        <f t="shared" si="75"/>
        <v>1</v>
      </c>
      <c r="Z350" s="658">
        <v>3</v>
      </c>
      <c r="AA350" s="655">
        <f t="shared" si="78"/>
        <v>0</v>
      </c>
      <c r="AB350" s="657" t="str">
        <f t="shared" si="79"/>
        <v>1-3-0</v>
      </c>
    </row>
    <row r="351" spans="1:28" ht="15" customHeight="1" x14ac:dyDescent="0.2">
      <c r="A351" s="314" t="s">
        <v>62</v>
      </c>
      <c r="B351" s="314" t="s">
        <v>74</v>
      </c>
      <c r="C351" s="314" t="s">
        <v>207</v>
      </c>
      <c r="D351" s="643" t="s">
        <v>24</v>
      </c>
      <c r="E351" s="314">
        <v>3</v>
      </c>
      <c r="F351" s="100" t="str">
        <f t="shared" si="80"/>
        <v>THREAT-33</v>
      </c>
      <c r="G351" s="100">
        <f t="shared" si="77"/>
        <v>4</v>
      </c>
      <c r="H351" s="132">
        <f>VLOOKUP(C351,Table26[[(FIN) Käytäntö]:[(FIN) Vastaus]],2,FALSE)</f>
        <v>0</v>
      </c>
      <c r="I351" s="132">
        <f t="shared" si="81"/>
        <v>0</v>
      </c>
      <c r="W351" s="653" t="str">
        <f>AB351&amp;"-"&amp;COUNTIF($AB$2:$AB351,$AB351)</f>
        <v>1-3-0-43</v>
      </c>
      <c r="X351" s="659" t="s">
        <v>207</v>
      </c>
      <c r="Y351" s="655">
        <f t="shared" si="75"/>
        <v>1</v>
      </c>
      <c r="Z351" s="658">
        <v>3</v>
      </c>
      <c r="AA351" s="655">
        <f t="shared" si="78"/>
        <v>0</v>
      </c>
      <c r="AB351" s="657" t="str">
        <f t="shared" si="79"/>
        <v>1-3-0</v>
      </c>
    </row>
    <row r="352" spans="1:28" ht="15" customHeight="1" x14ac:dyDescent="0.2">
      <c r="A352" s="314" t="s">
        <v>62</v>
      </c>
      <c r="B352" s="314" t="s">
        <v>74</v>
      </c>
      <c r="C352" s="314" t="s">
        <v>208</v>
      </c>
      <c r="D352" s="643" t="s">
        <v>25</v>
      </c>
      <c r="E352" s="314">
        <v>3</v>
      </c>
      <c r="F352" s="100" t="str">
        <f t="shared" si="80"/>
        <v>THREAT-33</v>
      </c>
      <c r="G352" s="100">
        <f t="shared" si="77"/>
        <v>4</v>
      </c>
      <c r="H352" s="132">
        <f>VLOOKUP(C352,Table26[[(FIN) Käytäntö]:[(FIN) Vastaus]],2,FALSE)</f>
        <v>0</v>
      </c>
      <c r="I352" s="132">
        <f t="shared" si="81"/>
        <v>0</v>
      </c>
      <c r="W352" s="653" t="str">
        <f>AB352&amp;"-"&amp;COUNTIF($AB$2:$AB352,$AB352)</f>
        <v>1-3-0-44</v>
      </c>
      <c r="X352" s="659" t="s">
        <v>208</v>
      </c>
      <c r="Y352" s="655">
        <f t="shared" si="75"/>
        <v>1</v>
      </c>
      <c r="Z352" s="658">
        <v>3</v>
      </c>
      <c r="AA352" s="655">
        <f t="shared" si="78"/>
        <v>0</v>
      </c>
      <c r="AB352" s="657" t="str">
        <f t="shared" si="79"/>
        <v>1-3-0</v>
      </c>
    </row>
    <row r="353" spans="1:28" ht="15" customHeight="1" x14ac:dyDescent="0.2">
      <c r="A353" s="129" t="s">
        <v>72</v>
      </c>
      <c r="B353" s="129" t="s">
        <v>102</v>
      </c>
      <c r="C353" s="129" t="s">
        <v>272</v>
      </c>
      <c r="D353" s="644" t="s">
        <v>4</v>
      </c>
      <c r="E353" s="129">
        <v>1</v>
      </c>
      <c r="F353" s="100" t="str">
        <f t="shared" si="80"/>
        <v>WORKFORCE-11</v>
      </c>
      <c r="G353" s="100">
        <f t="shared" si="77"/>
        <v>2</v>
      </c>
      <c r="H353" s="132">
        <f>VLOOKUP(C353,Table26[[(FIN) Käytäntö]:[(FIN) Vastaus]],2,FALSE)</f>
        <v>0</v>
      </c>
      <c r="I353" s="132">
        <f t="shared" si="81"/>
        <v>0</v>
      </c>
      <c r="W353" s="653" t="str">
        <f>AB353&amp;"-"&amp;COUNTIF($AB$2:$AB353,$AB353)</f>
        <v>0-1-0-60</v>
      </c>
      <c r="X353" s="659" t="s">
        <v>272</v>
      </c>
      <c r="Y353" s="655">
        <f t="shared" si="75"/>
        <v>0</v>
      </c>
      <c r="Z353" s="658">
        <v>1</v>
      </c>
      <c r="AA353" s="655">
        <f t="shared" si="78"/>
        <v>0</v>
      </c>
      <c r="AB353" s="657" t="str">
        <f t="shared" si="79"/>
        <v>0-1-0</v>
      </c>
    </row>
    <row r="354" spans="1:28" ht="15" customHeight="1" x14ac:dyDescent="0.2">
      <c r="A354" s="129" t="s">
        <v>72</v>
      </c>
      <c r="B354" s="129" t="s">
        <v>102</v>
      </c>
      <c r="C354" s="129" t="s">
        <v>273</v>
      </c>
      <c r="D354" s="644" t="s">
        <v>6</v>
      </c>
      <c r="E354" s="129">
        <v>1</v>
      </c>
      <c r="F354" s="100" t="str">
        <f t="shared" si="80"/>
        <v>WORKFORCE-11</v>
      </c>
      <c r="G354" s="100">
        <f t="shared" si="77"/>
        <v>2</v>
      </c>
      <c r="H354" s="132">
        <f>VLOOKUP(C354,Table26[[(FIN) Käytäntö]:[(FIN) Vastaus]],2,FALSE)</f>
        <v>0</v>
      </c>
      <c r="I354" s="132">
        <f t="shared" si="81"/>
        <v>0</v>
      </c>
      <c r="W354" s="653" t="str">
        <f>AB354&amp;"-"&amp;COUNTIF($AB$2:$AB354,$AB354)</f>
        <v>0-1-0-61</v>
      </c>
      <c r="X354" s="659" t="s">
        <v>273</v>
      </c>
      <c r="Y354" s="655">
        <f t="shared" si="75"/>
        <v>0</v>
      </c>
      <c r="Z354" s="658">
        <v>1</v>
      </c>
      <c r="AA354" s="655">
        <f t="shared" si="78"/>
        <v>0</v>
      </c>
      <c r="AB354" s="657" t="str">
        <f t="shared" si="79"/>
        <v>0-1-0</v>
      </c>
    </row>
    <row r="355" spans="1:28" ht="15" customHeight="1" x14ac:dyDescent="0.2">
      <c r="A355" s="129" t="s">
        <v>72</v>
      </c>
      <c r="B355" s="129" t="s">
        <v>102</v>
      </c>
      <c r="C355" s="129" t="s">
        <v>274</v>
      </c>
      <c r="D355" s="644" t="s">
        <v>7</v>
      </c>
      <c r="E355" s="129">
        <v>2</v>
      </c>
      <c r="F355" s="100" t="str">
        <f t="shared" si="80"/>
        <v>WORKFORCE-12</v>
      </c>
      <c r="G355" s="100">
        <f t="shared" si="77"/>
        <v>3</v>
      </c>
      <c r="H355" s="132">
        <f>VLOOKUP(C355,Table26[[(FIN) Käytäntö]:[(FIN) Vastaus]],2,FALSE)</f>
        <v>0</v>
      </c>
      <c r="I355" s="132">
        <f t="shared" si="81"/>
        <v>0</v>
      </c>
      <c r="W355" s="653" t="str">
        <f>AB355&amp;"-"&amp;COUNTIF($AB$2:$AB355,$AB355)</f>
        <v>0-2-0-143</v>
      </c>
      <c r="X355" s="659" t="s">
        <v>274</v>
      </c>
      <c r="Y355" s="655">
        <f t="shared" si="75"/>
        <v>0</v>
      </c>
      <c r="Z355" s="658">
        <v>2</v>
      </c>
      <c r="AA355" s="655">
        <f t="shared" si="78"/>
        <v>0</v>
      </c>
      <c r="AB355" s="657" t="str">
        <f t="shared" si="79"/>
        <v>0-2-0</v>
      </c>
    </row>
    <row r="356" spans="1:28" ht="15" customHeight="1" x14ac:dyDescent="0.2">
      <c r="A356" s="129" t="s">
        <v>72</v>
      </c>
      <c r="B356" s="129" t="s">
        <v>102</v>
      </c>
      <c r="C356" s="129" t="s">
        <v>275</v>
      </c>
      <c r="D356" s="644" t="s">
        <v>8</v>
      </c>
      <c r="E356" s="129">
        <v>2</v>
      </c>
      <c r="F356" s="100" t="str">
        <f t="shared" si="80"/>
        <v>WORKFORCE-12</v>
      </c>
      <c r="G356" s="100">
        <f t="shared" si="77"/>
        <v>3</v>
      </c>
      <c r="H356" s="132">
        <f>VLOOKUP(C356,Table26[[(FIN) Käytäntö]:[(FIN) Vastaus]],2,FALSE)</f>
        <v>0</v>
      </c>
      <c r="I356" s="132">
        <f t="shared" si="81"/>
        <v>0</v>
      </c>
      <c r="W356" s="653" t="str">
        <f>AB356&amp;"-"&amp;COUNTIF($AB$2:$AB356,$AB356)</f>
        <v>0-2-0-144</v>
      </c>
      <c r="X356" s="659" t="s">
        <v>275</v>
      </c>
      <c r="Y356" s="655">
        <f t="shared" si="75"/>
        <v>0</v>
      </c>
      <c r="Z356" s="658">
        <v>2</v>
      </c>
      <c r="AA356" s="655">
        <f t="shared" si="78"/>
        <v>0</v>
      </c>
      <c r="AB356" s="657" t="str">
        <f t="shared" si="79"/>
        <v>0-2-0</v>
      </c>
    </row>
    <row r="357" spans="1:28" ht="15" customHeight="1" x14ac:dyDescent="0.2">
      <c r="A357" s="129" t="s">
        <v>72</v>
      </c>
      <c r="B357" s="129" t="s">
        <v>102</v>
      </c>
      <c r="C357" s="129" t="s">
        <v>276</v>
      </c>
      <c r="D357" s="644" t="s">
        <v>9</v>
      </c>
      <c r="E357" s="129">
        <v>2</v>
      </c>
      <c r="F357" s="100" t="str">
        <f t="shared" si="80"/>
        <v>WORKFORCE-12</v>
      </c>
      <c r="G357" s="100">
        <f t="shared" si="77"/>
        <v>3</v>
      </c>
      <c r="H357" s="132">
        <f>VLOOKUP(C357,Table26[[(FIN) Käytäntö]:[(FIN) Vastaus]],2,FALSE)</f>
        <v>0</v>
      </c>
      <c r="I357" s="132">
        <f t="shared" si="81"/>
        <v>0</v>
      </c>
      <c r="W357" s="653" t="str">
        <f>AB357&amp;"-"&amp;COUNTIF($AB$2:$AB357,$AB357)</f>
        <v>0-2-0-145</v>
      </c>
      <c r="X357" s="659" t="s">
        <v>276</v>
      </c>
      <c r="Y357" s="655">
        <f t="shared" si="75"/>
        <v>0</v>
      </c>
      <c r="Z357" s="658">
        <v>2</v>
      </c>
      <c r="AA357" s="655">
        <f t="shared" si="78"/>
        <v>0</v>
      </c>
      <c r="AB357" s="657" t="str">
        <f t="shared" si="79"/>
        <v>0-2-0</v>
      </c>
    </row>
    <row r="358" spans="1:28" ht="15" customHeight="1" x14ac:dyDescent="0.2">
      <c r="A358" s="129" t="s">
        <v>72</v>
      </c>
      <c r="B358" s="129" t="s">
        <v>102</v>
      </c>
      <c r="C358" s="129" t="s">
        <v>277</v>
      </c>
      <c r="D358" s="644" t="s">
        <v>10</v>
      </c>
      <c r="E358" s="129">
        <v>3</v>
      </c>
      <c r="F358" s="100" t="str">
        <f t="shared" si="80"/>
        <v>WORKFORCE-13</v>
      </c>
      <c r="G358" s="100">
        <f t="shared" si="77"/>
        <v>2</v>
      </c>
      <c r="H358" s="132">
        <f>VLOOKUP(C358,Table26[[(FIN) Käytäntö]:[(FIN) Vastaus]],2,FALSE)</f>
        <v>0</v>
      </c>
      <c r="I358" s="132">
        <f t="shared" si="81"/>
        <v>0</v>
      </c>
      <c r="W358" s="653" t="str">
        <f>AB358&amp;"-"&amp;COUNTIF($AB$2:$AB358,$AB358)</f>
        <v>0-3-0-83</v>
      </c>
      <c r="X358" s="659" t="s">
        <v>277</v>
      </c>
      <c r="Y358" s="655">
        <f t="shared" si="75"/>
        <v>0</v>
      </c>
      <c r="Z358" s="658">
        <v>3</v>
      </c>
      <c r="AA358" s="655">
        <f t="shared" si="78"/>
        <v>0</v>
      </c>
      <c r="AB358" s="657" t="str">
        <f t="shared" si="79"/>
        <v>0-3-0</v>
      </c>
    </row>
    <row r="359" spans="1:28" ht="15" customHeight="1" x14ac:dyDescent="0.2">
      <c r="A359" s="129" t="s">
        <v>72</v>
      </c>
      <c r="B359" s="129" t="s">
        <v>102</v>
      </c>
      <c r="C359" s="129" t="s">
        <v>2572</v>
      </c>
      <c r="D359" s="644" t="s">
        <v>11</v>
      </c>
      <c r="E359" s="129">
        <v>3</v>
      </c>
      <c r="F359" s="100" t="str">
        <f t="shared" si="80"/>
        <v>WORKFORCE-13</v>
      </c>
      <c r="G359" s="100">
        <f t="shared" si="77"/>
        <v>2</v>
      </c>
      <c r="H359" s="132">
        <f>VLOOKUP(C359,Table26[[(FIN) Käytäntö]:[(FIN) Vastaus]],2,FALSE)</f>
        <v>0</v>
      </c>
      <c r="I359" s="132">
        <f t="shared" ref="I359" si="83">IFERROR(IF(H359&gt;2,1,0),0)</f>
        <v>0</v>
      </c>
      <c r="W359" s="653" t="str">
        <f>AB359&amp;"-"&amp;COUNTIF($AB$2:$AB359,$AB359)</f>
        <v>0-3-0-84</v>
      </c>
      <c r="X359" s="659" t="s">
        <v>2572</v>
      </c>
      <c r="Y359" s="655">
        <f t="shared" si="75"/>
        <v>0</v>
      </c>
      <c r="Z359" s="658">
        <v>3</v>
      </c>
      <c r="AA359" s="655">
        <f t="shared" si="78"/>
        <v>0</v>
      </c>
      <c r="AB359" s="657" t="str">
        <f t="shared" si="79"/>
        <v>0-3-0</v>
      </c>
    </row>
    <row r="360" spans="1:28" ht="15" customHeight="1" x14ac:dyDescent="0.2">
      <c r="A360" s="129" t="s">
        <v>72</v>
      </c>
      <c r="B360" s="129" t="s">
        <v>104</v>
      </c>
      <c r="C360" s="129" t="s">
        <v>278</v>
      </c>
      <c r="D360" s="644" t="s">
        <v>15</v>
      </c>
      <c r="E360" s="129">
        <v>1</v>
      </c>
      <c r="F360" s="100" t="str">
        <f t="shared" si="80"/>
        <v>WORKFORCE-21</v>
      </c>
      <c r="G360" s="100">
        <f t="shared" si="77"/>
        <v>1</v>
      </c>
      <c r="H360" s="132">
        <f>VLOOKUP(C360,Table26[[(FIN) Käytäntö]:[(FIN) Vastaus]],2,FALSE)</f>
        <v>0</v>
      </c>
      <c r="I360" s="132">
        <f t="shared" si="81"/>
        <v>0</v>
      </c>
      <c r="W360" s="653" t="str">
        <f>AB360&amp;"-"&amp;COUNTIF($AB$2:$AB360,$AB360)</f>
        <v>0-1-0-62</v>
      </c>
      <c r="X360" s="659" t="s">
        <v>278</v>
      </c>
      <c r="Y360" s="655">
        <f t="shared" si="75"/>
        <v>0</v>
      </c>
      <c r="Z360" s="658">
        <v>1</v>
      </c>
      <c r="AA360" s="655">
        <f t="shared" si="78"/>
        <v>0</v>
      </c>
      <c r="AB360" s="657" t="str">
        <f t="shared" si="79"/>
        <v>0-1-0</v>
      </c>
    </row>
    <row r="361" spans="1:28" ht="15" customHeight="1" x14ac:dyDescent="0.2">
      <c r="A361" s="129" t="s">
        <v>72</v>
      </c>
      <c r="B361" s="129" t="s">
        <v>104</v>
      </c>
      <c r="C361" s="129" t="s">
        <v>279</v>
      </c>
      <c r="D361" s="644" t="s">
        <v>16</v>
      </c>
      <c r="E361" s="129">
        <v>2</v>
      </c>
      <c r="F361" s="100" t="str">
        <f t="shared" si="80"/>
        <v>WORKFORCE-22</v>
      </c>
      <c r="G361" s="100">
        <f t="shared" si="77"/>
        <v>3</v>
      </c>
      <c r="H361" s="132">
        <f>VLOOKUP(C361,Table26[[(FIN) Käytäntö]:[(FIN) Vastaus]],2,FALSE)</f>
        <v>0</v>
      </c>
      <c r="I361" s="132">
        <f t="shared" si="81"/>
        <v>0</v>
      </c>
      <c r="W361" s="653" t="str">
        <f>AB361&amp;"-"&amp;COUNTIF($AB$2:$AB361,$AB361)</f>
        <v>0-2-0-146</v>
      </c>
      <c r="X361" s="659" t="s">
        <v>279</v>
      </c>
      <c r="Y361" s="655">
        <f t="shared" si="75"/>
        <v>0</v>
      </c>
      <c r="Z361" s="658">
        <v>2</v>
      </c>
      <c r="AA361" s="655">
        <f t="shared" si="78"/>
        <v>0</v>
      </c>
      <c r="AB361" s="657" t="str">
        <f t="shared" si="79"/>
        <v>0-2-0</v>
      </c>
    </row>
    <row r="362" spans="1:28" ht="15" customHeight="1" x14ac:dyDescent="0.2">
      <c r="A362" s="129" t="s">
        <v>72</v>
      </c>
      <c r="B362" s="129" t="s">
        <v>104</v>
      </c>
      <c r="C362" s="129" t="s">
        <v>280</v>
      </c>
      <c r="D362" s="644" t="s">
        <v>17</v>
      </c>
      <c r="E362" s="129">
        <v>2</v>
      </c>
      <c r="F362" s="100" t="str">
        <f t="shared" si="80"/>
        <v>WORKFORCE-22</v>
      </c>
      <c r="G362" s="100">
        <f t="shared" si="77"/>
        <v>3</v>
      </c>
      <c r="H362" s="132">
        <f>VLOOKUP(C362,Table26[[(FIN) Käytäntö]:[(FIN) Vastaus]],2,FALSE)</f>
        <v>0</v>
      </c>
      <c r="I362" s="132">
        <f t="shared" si="81"/>
        <v>0</v>
      </c>
      <c r="W362" s="653" t="str">
        <f>AB362&amp;"-"&amp;COUNTIF($AB$2:$AB362,$AB362)</f>
        <v>0-2-0-147</v>
      </c>
      <c r="X362" s="659" t="s">
        <v>280</v>
      </c>
      <c r="Y362" s="655">
        <f t="shared" si="75"/>
        <v>0</v>
      </c>
      <c r="Z362" s="658">
        <v>2</v>
      </c>
      <c r="AA362" s="655">
        <f t="shared" si="78"/>
        <v>0</v>
      </c>
      <c r="AB362" s="657" t="str">
        <f t="shared" si="79"/>
        <v>0-2-0</v>
      </c>
    </row>
    <row r="363" spans="1:28" ht="15" customHeight="1" x14ac:dyDescent="0.2">
      <c r="A363" s="129" t="s">
        <v>72</v>
      </c>
      <c r="B363" s="129" t="s">
        <v>104</v>
      </c>
      <c r="C363" s="129" t="s">
        <v>281</v>
      </c>
      <c r="D363" s="644" t="s">
        <v>18</v>
      </c>
      <c r="E363" s="129">
        <v>2</v>
      </c>
      <c r="F363" s="100" t="str">
        <f t="shared" si="80"/>
        <v>WORKFORCE-22</v>
      </c>
      <c r="G363" s="100">
        <f t="shared" si="77"/>
        <v>3</v>
      </c>
      <c r="H363" s="132">
        <f>VLOOKUP(C363,Table26[[(FIN) Käytäntö]:[(FIN) Vastaus]],2,FALSE)</f>
        <v>0</v>
      </c>
      <c r="I363" s="132">
        <f t="shared" si="81"/>
        <v>0</v>
      </c>
      <c r="W363" s="653" t="str">
        <f>AB363&amp;"-"&amp;COUNTIF($AB$2:$AB363,$AB363)</f>
        <v>0-2-0-148</v>
      </c>
      <c r="X363" s="659" t="s">
        <v>281</v>
      </c>
      <c r="Y363" s="655">
        <f t="shared" si="75"/>
        <v>0</v>
      </c>
      <c r="Z363" s="658">
        <v>2</v>
      </c>
      <c r="AA363" s="655">
        <f t="shared" si="78"/>
        <v>0</v>
      </c>
      <c r="AB363" s="657" t="str">
        <f t="shared" si="79"/>
        <v>0-2-0</v>
      </c>
    </row>
    <row r="364" spans="1:28" ht="15" customHeight="1" x14ac:dyDescent="0.2">
      <c r="A364" s="129" t="s">
        <v>72</v>
      </c>
      <c r="B364" s="129" t="s">
        <v>104</v>
      </c>
      <c r="C364" s="129" t="s">
        <v>282</v>
      </c>
      <c r="D364" s="644" t="s">
        <v>19</v>
      </c>
      <c r="E364" s="129">
        <v>3</v>
      </c>
      <c r="F364" s="100" t="str">
        <f t="shared" si="80"/>
        <v>WORKFORCE-23</v>
      </c>
      <c r="G364" s="100">
        <f t="shared" si="77"/>
        <v>3</v>
      </c>
      <c r="H364" s="132">
        <f>VLOOKUP(C364,Table26[[(FIN) Käytäntö]:[(FIN) Vastaus]],2,FALSE)</f>
        <v>0</v>
      </c>
      <c r="I364" s="132">
        <f t="shared" si="81"/>
        <v>0</v>
      </c>
      <c r="W364" s="653" t="str">
        <f>AB364&amp;"-"&amp;COUNTIF($AB$2:$AB364,$AB364)</f>
        <v>0-3-0-85</v>
      </c>
      <c r="X364" s="659" t="s">
        <v>282</v>
      </c>
      <c r="Y364" s="655">
        <f t="shared" si="75"/>
        <v>0</v>
      </c>
      <c r="Z364" s="658">
        <v>3</v>
      </c>
      <c r="AA364" s="655">
        <f t="shared" si="78"/>
        <v>0</v>
      </c>
      <c r="AB364" s="657" t="str">
        <f t="shared" si="79"/>
        <v>0-3-0</v>
      </c>
    </row>
    <row r="365" spans="1:28" ht="15" customHeight="1" x14ac:dyDescent="0.2">
      <c r="A365" s="129" t="s">
        <v>72</v>
      </c>
      <c r="B365" s="129" t="s">
        <v>104</v>
      </c>
      <c r="C365" s="129" t="s">
        <v>283</v>
      </c>
      <c r="D365" s="644" t="s">
        <v>101</v>
      </c>
      <c r="E365" s="129">
        <v>3</v>
      </c>
      <c r="F365" s="100" t="str">
        <f t="shared" si="80"/>
        <v>WORKFORCE-23</v>
      </c>
      <c r="G365" s="100">
        <f t="shared" si="77"/>
        <v>3</v>
      </c>
      <c r="H365" s="132">
        <f>VLOOKUP(C365,Table26[[(FIN) Käytäntö]:[(FIN) Vastaus]],2,FALSE)</f>
        <v>0</v>
      </c>
      <c r="I365" s="132">
        <f t="shared" si="81"/>
        <v>0</v>
      </c>
      <c r="W365" s="653" t="str">
        <f>AB365&amp;"-"&amp;COUNTIF($AB$2:$AB365,$AB365)</f>
        <v>0-3-0-86</v>
      </c>
      <c r="X365" s="659" t="s">
        <v>283</v>
      </c>
      <c r="Y365" s="655">
        <f t="shared" si="75"/>
        <v>0</v>
      </c>
      <c r="Z365" s="658">
        <v>3</v>
      </c>
      <c r="AA365" s="655">
        <f t="shared" si="78"/>
        <v>0</v>
      </c>
      <c r="AB365" s="657" t="str">
        <f t="shared" si="79"/>
        <v>0-3-0</v>
      </c>
    </row>
    <row r="366" spans="1:28" ht="15" customHeight="1" x14ac:dyDescent="0.2">
      <c r="A366" s="129" t="s">
        <v>72</v>
      </c>
      <c r="B366" s="129" t="s">
        <v>104</v>
      </c>
      <c r="C366" s="129" t="s">
        <v>2573</v>
      </c>
      <c r="D366" s="644" t="s">
        <v>163</v>
      </c>
      <c r="E366" s="129">
        <v>3</v>
      </c>
      <c r="F366" s="100" t="str">
        <f t="shared" si="80"/>
        <v>WORKFORCE-23</v>
      </c>
      <c r="G366" s="100">
        <f t="shared" si="77"/>
        <v>3</v>
      </c>
      <c r="H366" s="132">
        <f>VLOOKUP(C366,Table26[[(FIN) Käytäntö]:[(FIN) Vastaus]],2,FALSE)</f>
        <v>0</v>
      </c>
      <c r="I366" s="132">
        <f t="shared" ref="I366" si="84">IFERROR(IF(H366&gt;2,1,0),0)</f>
        <v>0</v>
      </c>
      <c r="W366" s="653" t="str">
        <f>AB366&amp;"-"&amp;COUNTIF($AB$2:$AB366,$AB366)</f>
        <v>0-3-0-87</v>
      </c>
      <c r="X366" s="659" t="s">
        <v>2573</v>
      </c>
      <c r="Y366" s="655">
        <f t="shared" si="75"/>
        <v>0</v>
      </c>
      <c r="Z366" s="658">
        <v>3</v>
      </c>
      <c r="AA366" s="655">
        <f t="shared" si="78"/>
        <v>0</v>
      </c>
      <c r="AB366" s="657" t="str">
        <f t="shared" si="79"/>
        <v>0-3-0</v>
      </c>
    </row>
    <row r="367" spans="1:28" ht="15" customHeight="1" x14ac:dyDescent="0.2">
      <c r="A367" s="129" t="s">
        <v>72</v>
      </c>
      <c r="B367" s="129" t="s">
        <v>106</v>
      </c>
      <c r="C367" s="129" t="s">
        <v>284</v>
      </c>
      <c r="D367" s="644" t="s">
        <v>20</v>
      </c>
      <c r="E367" s="129">
        <v>1</v>
      </c>
      <c r="F367" s="100" t="str">
        <f t="shared" si="80"/>
        <v>WORKFORCE-31</v>
      </c>
      <c r="G367" s="100">
        <f t="shared" si="77"/>
        <v>2</v>
      </c>
      <c r="H367" s="132">
        <f>VLOOKUP(C367,Table26[[(FIN) Käytäntö]:[(FIN) Vastaus]],2,FALSE)</f>
        <v>0</v>
      </c>
      <c r="I367" s="132">
        <f t="shared" si="81"/>
        <v>0</v>
      </c>
      <c r="W367" s="653" t="str">
        <f>AB367&amp;"-"&amp;COUNTIF($AB$2:$AB367,$AB367)</f>
        <v>0-1-0-63</v>
      </c>
      <c r="X367" s="659" t="s">
        <v>284</v>
      </c>
      <c r="Y367" s="655">
        <f t="shared" si="75"/>
        <v>0</v>
      </c>
      <c r="Z367" s="658">
        <v>1</v>
      </c>
      <c r="AA367" s="655">
        <f t="shared" si="78"/>
        <v>0</v>
      </c>
      <c r="AB367" s="657" t="str">
        <f t="shared" si="79"/>
        <v>0-1-0</v>
      </c>
    </row>
    <row r="368" spans="1:28" ht="15" customHeight="1" x14ac:dyDescent="0.2">
      <c r="A368" s="129" t="s">
        <v>72</v>
      </c>
      <c r="B368" s="129" t="s">
        <v>106</v>
      </c>
      <c r="C368" s="129" t="s">
        <v>285</v>
      </c>
      <c r="D368" s="644" t="s">
        <v>21</v>
      </c>
      <c r="E368" s="129">
        <v>1</v>
      </c>
      <c r="F368" s="100" t="str">
        <f t="shared" si="80"/>
        <v>WORKFORCE-31</v>
      </c>
      <c r="G368" s="100">
        <f t="shared" si="77"/>
        <v>2</v>
      </c>
      <c r="H368" s="132">
        <f>VLOOKUP(C368,Table26[[(FIN) Käytäntö]:[(FIN) Vastaus]],2,FALSE)</f>
        <v>0</v>
      </c>
      <c r="I368" s="132">
        <f t="shared" si="81"/>
        <v>0</v>
      </c>
      <c r="W368" s="653" t="str">
        <f>AB368&amp;"-"&amp;COUNTIF($AB$2:$AB368,$AB368)</f>
        <v>0-1-0-64</v>
      </c>
      <c r="X368" s="659" t="s">
        <v>285</v>
      </c>
      <c r="Y368" s="655">
        <f t="shared" si="75"/>
        <v>0</v>
      </c>
      <c r="Z368" s="658">
        <v>1</v>
      </c>
      <c r="AA368" s="655">
        <f t="shared" si="78"/>
        <v>0</v>
      </c>
      <c r="AB368" s="657" t="str">
        <f t="shared" si="79"/>
        <v>0-1-0</v>
      </c>
    </row>
    <row r="369" spans="1:28" ht="15" customHeight="1" x14ac:dyDescent="0.2">
      <c r="A369" s="129" t="s">
        <v>72</v>
      </c>
      <c r="B369" s="129" t="s">
        <v>106</v>
      </c>
      <c r="C369" s="129" t="s">
        <v>286</v>
      </c>
      <c r="D369" s="644" t="s">
        <v>22</v>
      </c>
      <c r="E369" s="129">
        <v>2</v>
      </c>
      <c r="F369" s="100" t="str">
        <f t="shared" si="80"/>
        <v>WORKFORCE-32</v>
      </c>
      <c r="G369" s="100">
        <f t="shared" si="77"/>
        <v>2</v>
      </c>
      <c r="H369" s="132">
        <f>VLOOKUP(C369,Table26[[(FIN) Käytäntö]:[(FIN) Vastaus]],2,FALSE)</f>
        <v>0</v>
      </c>
      <c r="I369" s="132">
        <f t="shared" si="81"/>
        <v>0</v>
      </c>
      <c r="W369" s="653" t="str">
        <f>AB369&amp;"-"&amp;COUNTIF($AB$2:$AB369,$AB369)</f>
        <v>0-2-0-149</v>
      </c>
      <c r="X369" s="659" t="s">
        <v>286</v>
      </c>
      <c r="Y369" s="655">
        <f t="shared" si="75"/>
        <v>0</v>
      </c>
      <c r="Z369" s="658">
        <v>2</v>
      </c>
      <c r="AA369" s="655">
        <f t="shared" si="78"/>
        <v>0</v>
      </c>
      <c r="AB369" s="657" t="str">
        <f t="shared" si="79"/>
        <v>0-2-0</v>
      </c>
    </row>
    <row r="370" spans="1:28" ht="15" customHeight="1" x14ac:dyDescent="0.2">
      <c r="A370" s="129" t="s">
        <v>72</v>
      </c>
      <c r="B370" s="129" t="s">
        <v>106</v>
      </c>
      <c r="C370" s="129" t="s">
        <v>287</v>
      </c>
      <c r="D370" s="644" t="s">
        <v>23</v>
      </c>
      <c r="E370" s="129">
        <v>2</v>
      </c>
      <c r="F370" s="100" t="str">
        <f t="shared" si="80"/>
        <v>WORKFORCE-32</v>
      </c>
      <c r="G370" s="100">
        <f t="shared" si="77"/>
        <v>2</v>
      </c>
      <c r="H370" s="132">
        <f>VLOOKUP(C370,Table26[[(FIN) Käytäntö]:[(FIN) Vastaus]],2,FALSE)</f>
        <v>0</v>
      </c>
      <c r="I370" s="132">
        <f t="shared" si="81"/>
        <v>0</v>
      </c>
      <c r="W370" s="653" t="str">
        <f>AB370&amp;"-"&amp;COUNTIF($AB$2:$AB370,$AB370)</f>
        <v>0-2-0-150</v>
      </c>
      <c r="X370" s="659" t="s">
        <v>287</v>
      </c>
      <c r="Y370" s="655">
        <f t="shared" si="75"/>
        <v>0</v>
      </c>
      <c r="Z370" s="658">
        <v>2</v>
      </c>
      <c r="AA370" s="655">
        <f t="shared" si="78"/>
        <v>0</v>
      </c>
      <c r="AB370" s="657" t="str">
        <f t="shared" si="79"/>
        <v>0-2-0</v>
      </c>
    </row>
    <row r="371" spans="1:28" x14ac:dyDescent="0.2">
      <c r="A371" s="129" t="s">
        <v>72</v>
      </c>
      <c r="B371" s="129" t="s">
        <v>106</v>
      </c>
      <c r="C371" s="129" t="s">
        <v>288</v>
      </c>
      <c r="D371" s="644" t="s">
        <v>24</v>
      </c>
      <c r="E371" s="129">
        <v>3</v>
      </c>
      <c r="F371" s="100" t="str">
        <f t="shared" si="80"/>
        <v>WORKFORCE-33</v>
      </c>
      <c r="G371" s="100">
        <f t="shared" si="77"/>
        <v>2</v>
      </c>
      <c r="H371" s="132">
        <f>VLOOKUP(C371,Table26[[(FIN) Käytäntö]:[(FIN) Vastaus]],2,FALSE)</f>
        <v>0</v>
      </c>
      <c r="I371" s="132">
        <f t="shared" si="81"/>
        <v>0</v>
      </c>
      <c r="W371" s="653" t="str">
        <f>AB371&amp;"-"&amp;COUNTIF($AB$2:$AB371,$AB371)</f>
        <v>0-3-0-88</v>
      </c>
      <c r="X371" s="659" t="s">
        <v>288</v>
      </c>
      <c r="Y371" s="655">
        <f t="shared" si="75"/>
        <v>0</v>
      </c>
      <c r="Z371" s="683">
        <v>3</v>
      </c>
      <c r="AA371" s="655">
        <f t="shared" si="78"/>
        <v>0</v>
      </c>
      <c r="AB371" s="657" t="str">
        <f t="shared" si="79"/>
        <v>0-3-0</v>
      </c>
    </row>
    <row r="372" spans="1:28" x14ac:dyDescent="0.2">
      <c r="A372" s="129" t="s">
        <v>72</v>
      </c>
      <c r="B372" s="129" t="s">
        <v>106</v>
      </c>
      <c r="C372" s="129" t="s">
        <v>289</v>
      </c>
      <c r="D372" s="644" t="s">
        <v>25</v>
      </c>
      <c r="E372" s="129">
        <v>3</v>
      </c>
      <c r="F372" s="100" t="str">
        <f t="shared" si="80"/>
        <v>WORKFORCE-33</v>
      </c>
      <c r="G372" s="100">
        <f t="shared" si="77"/>
        <v>2</v>
      </c>
      <c r="H372" s="132">
        <f>VLOOKUP(C372,Table26[[(FIN) Käytäntö]:[(FIN) Vastaus]],2,FALSE)</f>
        <v>0</v>
      </c>
      <c r="I372" s="132">
        <f t="shared" si="81"/>
        <v>0</v>
      </c>
      <c r="W372" s="653" t="str">
        <f>AB372&amp;"-"&amp;COUNTIF($AB$2:$AB372,$AB372)</f>
        <v>0-3-0-89</v>
      </c>
      <c r="X372" s="659" t="s">
        <v>289</v>
      </c>
      <c r="Y372" s="655">
        <f t="shared" si="75"/>
        <v>0</v>
      </c>
      <c r="Z372" s="683">
        <v>3</v>
      </c>
      <c r="AA372" s="655">
        <f t="shared" si="78"/>
        <v>0</v>
      </c>
      <c r="AB372" s="657" t="str">
        <f t="shared" si="79"/>
        <v>0-3-0</v>
      </c>
    </row>
    <row r="373" spans="1:28" x14ac:dyDescent="0.2">
      <c r="A373" s="129" t="s">
        <v>72</v>
      </c>
      <c r="B373" s="129" t="s">
        <v>108</v>
      </c>
      <c r="C373" s="129" t="s">
        <v>290</v>
      </c>
      <c r="D373" s="644" t="s">
        <v>115</v>
      </c>
      <c r="E373" s="129">
        <v>1</v>
      </c>
      <c r="F373" s="100" t="str">
        <f t="shared" si="80"/>
        <v>WORKFORCE-41</v>
      </c>
      <c r="G373" s="100">
        <f t="shared" si="77"/>
        <v>2</v>
      </c>
      <c r="H373" s="132">
        <f>VLOOKUP(C373,Table26[[(FIN) Käytäntö]:[(FIN) Vastaus]],2,FALSE)</f>
        <v>0</v>
      </c>
      <c r="I373" s="132">
        <f t="shared" si="81"/>
        <v>0</v>
      </c>
      <c r="W373" s="653" t="str">
        <f>AB373&amp;"-"&amp;COUNTIF($AB$2:$AB373,$AB373)</f>
        <v>0-1-0-65</v>
      </c>
      <c r="X373" s="659" t="s">
        <v>290</v>
      </c>
      <c r="Y373" s="655">
        <f t="shared" si="75"/>
        <v>0</v>
      </c>
      <c r="Z373" s="683">
        <v>1</v>
      </c>
      <c r="AA373" s="655">
        <f t="shared" si="78"/>
        <v>0</v>
      </c>
      <c r="AB373" s="657" t="str">
        <f t="shared" si="79"/>
        <v>0-1-0</v>
      </c>
    </row>
    <row r="374" spans="1:28" x14ac:dyDescent="0.2">
      <c r="A374" s="129" t="s">
        <v>72</v>
      </c>
      <c r="B374" s="129" t="s">
        <v>108</v>
      </c>
      <c r="C374" s="129" t="s">
        <v>291</v>
      </c>
      <c r="D374" s="644" t="s">
        <v>118</v>
      </c>
      <c r="E374" s="129">
        <v>1</v>
      </c>
      <c r="F374" s="100" t="str">
        <f t="shared" si="80"/>
        <v>WORKFORCE-41</v>
      </c>
      <c r="G374" s="100">
        <f t="shared" si="77"/>
        <v>2</v>
      </c>
      <c r="H374" s="132">
        <f>VLOOKUP(C374,Table26[[(FIN) Käytäntö]:[(FIN) Vastaus]],2,FALSE)</f>
        <v>0</v>
      </c>
      <c r="I374" s="132">
        <f t="shared" si="81"/>
        <v>0</v>
      </c>
      <c r="W374" s="653" t="str">
        <f>AB374&amp;"-"&amp;COUNTIF($AB$2:$AB374,$AB374)</f>
        <v>0-1-0-66</v>
      </c>
      <c r="X374" s="659" t="s">
        <v>291</v>
      </c>
      <c r="Y374" s="655">
        <f t="shared" ref="Y374:Y384" si="85">VLOOKUP(LEFT($X374,LEN($X374)-1),$K:$O,5,FALSE)</f>
        <v>0</v>
      </c>
      <c r="Z374" s="683">
        <v>1</v>
      </c>
      <c r="AA374" s="655">
        <f t="shared" si="78"/>
        <v>0</v>
      </c>
      <c r="AB374" s="657" t="str">
        <f t="shared" si="79"/>
        <v>0-1-0</v>
      </c>
    </row>
    <row r="375" spans="1:28" x14ac:dyDescent="0.2">
      <c r="A375" s="129" t="s">
        <v>72</v>
      </c>
      <c r="B375" s="129" t="s">
        <v>108</v>
      </c>
      <c r="C375" s="129" t="s">
        <v>292</v>
      </c>
      <c r="D375" s="644" t="s">
        <v>121</v>
      </c>
      <c r="E375" s="129">
        <v>2</v>
      </c>
      <c r="F375" s="100" t="str">
        <f t="shared" si="80"/>
        <v>WORKFORCE-42</v>
      </c>
      <c r="G375" s="100">
        <f t="shared" si="77"/>
        <v>2</v>
      </c>
      <c r="H375" s="132">
        <f>VLOOKUP(C375,Table26[[(FIN) Käytäntö]:[(FIN) Vastaus]],2,FALSE)</f>
        <v>0</v>
      </c>
      <c r="I375" s="132">
        <f t="shared" si="81"/>
        <v>0</v>
      </c>
      <c r="W375" s="653" t="str">
        <f>AB375&amp;"-"&amp;COUNTIF($AB$2:$AB375,$AB375)</f>
        <v>0-2-0-151</v>
      </c>
      <c r="X375" s="659" t="s">
        <v>292</v>
      </c>
      <c r="Y375" s="655">
        <f t="shared" si="85"/>
        <v>0</v>
      </c>
      <c r="Z375" s="683">
        <v>2</v>
      </c>
      <c r="AA375" s="655">
        <f t="shared" si="78"/>
        <v>0</v>
      </c>
      <c r="AB375" s="657" t="str">
        <f t="shared" si="79"/>
        <v>0-2-0</v>
      </c>
    </row>
    <row r="376" spans="1:28" x14ac:dyDescent="0.2">
      <c r="A376" s="129" t="s">
        <v>72</v>
      </c>
      <c r="B376" s="129" t="s">
        <v>108</v>
      </c>
      <c r="C376" s="129" t="s">
        <v>293</v>
      </c>
      <c r="D376" s="644" t="s">
        <v>124</v>
      </c>
      <c r="E376" s="129">
        <v>2</v>
      </c>
      <c r="F376" s="100" t="str">
        <f t="shared" si="80"/>
        <v>WORKFORCE-42</v>
      </c>
      <c r="G376" s="100">
        <f t="shared" si="77"/>
        <v>2</v>
      </c>
      <c r="H376" s="132">
        <f>VLOOKUP(C376,Table26[[(FIN) Käytäntö]:[(FIN) Vastaus]],2,FALSE)</f>
        <v>0</v>
      </c>
      <c r="I376" s="132">
        <f t="shared" si="81"/>
        <v>0</v>
      </c>
      <c r="W376" s="653" t="str">
        <f>AB376&amp;"-"&amp;COUNTIF($AB$2:$AB376,$AB376)</f>
        <v>0-2-0-152</v>
      </c>
      <c r="X376" s="659" t="s">
        <v>293</v>
      </c>
      <c r="Y376" s="655">
        <f t="shared" si="85"/>
        <v>0</v>
      </c>
      <c r="Z376" s="683">
        <v>2</v>
      </c>
      <c r="AA376" s="655">
        <f t="shared" si="78"/>
        <v>0</v>
      </c>
      <c r="AB376" s="657" t="str">
        <f t="shared" si="79"/>
        <v>0-2-0</v>
      </c>
    </row>
    <row r="377" spans="1:28" x14ac:dyDescent="0.2">
      <c r="A377" s="129" t="s">
        <v>72</v>
      </c>
      <c r="B377" s="129" t="s">
        <v>108</v>
      </c>
      <c r="C377" s="129" t="s">
        <v>294</v>
      </c>
      <c r="D377" s="644" t="s">
        <v>127</v>
      </c>
      <c r="E377" s="129">
        <v>3</v>
      </c>
      <c r="F377" s="100" t="str">
        <f t="shared" si="80"/>
        <v>WORKFORCE-43</v>
      </c>
      <c r="G377" s="100">
        <f t="shared" si="77"/>
        <v>2</v>
      </c>
      <c r="H377" s="132">
        <f>VLOOKUP(C377,Table26[[(FIN) Käytäntö]:[(FIN) Vastaus]],2,FALSE)</f>
        <v>0</v>
      </c>
      <c r="I377" s="132">
        <f t="shared" si="81"/>
        <v>0</v>
      </c>
      <c r="W377" s="653" t="str">
        <f>AB377&amp;"-"&amp;COUNTIF($AB$2:$AB377,$AB377)</f>
        <v>0-3-0-90</v>
      </c>
      <c r="X377" s="659" t="s">
        <v>294</v>
      </c>
      <c r="Y377" s="655">
        <f t="shared" si="85"/>
        <v>0</v>
      </c>
      <c r="Z377" s="683">
        <v>3</v>
      </c>
      <c r="AA377" s="655">
        <f t="shared" si="78"/>
        <v>0</v>
      </c>
      <c r="AB377" s="657" t="str">
        <f t="shared" si="79"/>
        <v>0-3-0</v>
      </c>
    </row>
    <row r="378" spans="1:28" x14ac:dyDescent="0.2">
      <c r="A378" s="129" t="s">
        <v>72</v>
      </c>
      <c r="B378" s="129" t="s">
        <v>108</v>
      </c>
      <c r="C378" s="129" t="s">
        <v>2574</v>
      </c>
      <c r="D378" s="644" t="s">
        <v>129</v>
      </c>
      <c r="E378" s="129">
        <v>3</v>
      </c>
      <c r="F378" s="100" t="str">
        <f t="shared" si="80"/>
        <v>WORKFORCE-43</v>
      </c>
      <c r="G378" s="100">
        <f t="shared" si="77"/>
        <v>2</v>
      </c>
      <c r="H378" s="132">
        <f>VLOOKUP(C378,Table26[[(FIN) Käytäntö]:[(FIN) Vastaus]],2,FALSE)</f>
        <v>0</v>
      </c>
      <c r="I378" s="132">
        <f t="shared" ref="I378" si="86">IFERROR(IF(H378&gt;2,1,0),0)</f>
        <v>0</v>
      </c>
      <c r="W378" s="653" t="str">
        <f>AB378&amp;"-"&amp;COUNTIF($AB$2:$AB378,$AB378)</f>
        <v>0-3-0-91</v>
      </c>
      <c r="X378" s="659" t="s">
        <v>2574</v>
      </c>
      <c r="Y378" s="655">
        <f t="shared" si="85"/>
        <v>0</v>
      </c>
      <c r="Z378" s="683">
        <v>3</v>
      </c>
      <c r="AA378" s="655">
        <f t="shared" si="78"/>
        <v>0</v>
      </c>
      <c r="AB378" s="657" t="str">
        <f t="shared" si="79"/>
        <v>0-3-0</v>
      </c>
    </row>
    <row r="379" spans="1:28" x14ac:dyDescent="0.2">
      <c r="A379" s="129" t="s">
        <v>72</v>
      </c>
      <c r="B379" s="129" t="s">
        <v>110</v>
      </c>
      <c r="C379" s="129" t="s">
        <v>295</v>
      </c>
      <c r="D379" s="644" t="s">
        <v>132</v>
      </c>
      <c r="E379" s="129">
        <v>2</v>
      </c>
      <c r="F379" s="100" t="str">
        <f t="shared" ref="F379:F384" si="87">CONCATENATE($B379,$E379)</f>
        <v>WORKFORCE-52</v>
      </c>
      <c r="G379" s="100">
        <f t="shared" si="77"/>
        <v>2</v>
      </c>
      <c r="H379" s="132">
        <f>VLOOKUP(C379,Table26[[(FIN) Käytäntö]:[(FIN) Vastaus]],2,FALSE)</f>
        <v>0</v>
      </c>
      <c r="I379" s="132">
        <f t="shared" si="81"/>
        <v>0</v>
      </c>
      <c r="W379" s="653" t="str">
        <f>AB379&amp;"-"&amp;COUNTIF($AB$2:$AB379,$AB379)</f>
        <v>1-2-0-25</v>
      </c>
      <c r="X379" s="659" t="s">
        <v>295</v>
      </c>
      <c r="Y379" s="655">
        <f t="shared" si="85"/>
        <v>1</v>
      </c>
      <c r="Z379" s="683">
        <v>2</v>
      </c>
      <c r="AA379" s="655">
        <f t="shared" si="78"/>
        <v>0</v>
      </c>
      <c r="AB379" s="657" t="str">
        <f t="shared" si="79"/>
        <v>1-2-0</v>
      </c>
    </row>
    <row r="380" spans="1:28" x14ac:dyDescent="0.2">
      <c r="A380" s="129" t="s">
        <v>72</v>
      </c>
      <c r="B380" s="129" t="s">
        <v>110</v>
      </c>
      <c r="C380" s="129" t="s">
        <v>296</v>
      </c>
      <c r="D380" s="644" t="s">
        <v>135</v>
      </c>
      <c r="E380" s="129">
        <v>2</v>
      </c>
      <c r="F380" s="100" t="str">
        <f t="shared" si="87"/>
        <v>WORKFORCE-52</v>
      </c>
      <c r="G380" s="100">
        <f t="shared" si="77"/>
        <v>2</v>
      </c>
      <c r="H380" s="132">
        <f>VLOOKUP(C380,Table26[[(FIN) Käytäntö]:[(FIN) Vastaus]],2,FALSE)</f>
        <v>0</v>
      </c>
      <c r="I380" s="132">
        <f t="shared" si="81"/>
        <v>0</v>
      </c>
      <c r="W380" s="653" t="str">
        <f>AB380&amp;"-"&amp;COUNTIF($AB$2:$AB380,$AB380)</f>
        <v>1-2-0-26</v>
      </c>
      <c r="X380" s="659" t="s">
        <v>296</v>
      </c>
      <c r="Y380" s="655">
        <f t="shared" si="85"/>
        <v>1</v>
      </c>
      <c r="Z380" s="683">
        <v>2</v>
      </c>
      <c r="AA380" s="655">
        <f t="shared" si="78"/>
        <v>0</v>
      </c>
      <c r="AB380" s="657" t="str">
        <f t="shared" si="79"/>
        <v>1-2-0</v>
      </c>
    </row>
    <row r="381" spans="1:28" x14ac:dyDescent="0.2">
      <c r="A381" s="129" t="s">
        <v>72</v>
      </c>
      <c r="B381" s="129" t="s">
        <v>110</v>
      </c>
      <c r="C381" s="129" t="s">
        <v>297</v>
      </c>
      <c r="D381" s="644" t="s">
        <v>138</v>
      </c>
      <c r="E381" s="129">
        <v>3</v>
      </c>
      <c r="F381" s="100" t="str">
        <f t="shared" si="87"/>
        <v>WORKFORCE-53</v>
      </c>
      <c r="G381" s="100">
        <f t="shared" si="77"/>
        <v>4</v>
      </c>
      <c r="H381" s="132">
        <f>VLOOKUP(C381,Table26[[(FIN) Käytäntö]:[(FIN) Vastaus]],2,FALSE)</f>
        <v>0</v>
      </c>
      <c r="I381" s="132">
        <f t="shared" si="81"/>
        <v>0</v>
      </c>
      <c r="W381" s="653" t="str">
        <f>AB381&amp;"-"&amp;COUNTIF($AB$2:$AB381,$AB381)</f>
        <v>1-3-0-45</v>
      </c>
      <c r="X381" s="659" t="s">
        <v>297</v>
      </c>
      <c r="Y381" s="655">
        <f t="shared" si="85"/>
        <v>1</v>
      </c>
      <c r="Z381" s="683">
        <v>3</v>
      </c>
      <c r="AA381" s="655">
        <f t="shared" si="78"/>
        <v>0</v>
      </c>
      <c r="AB381" s="657" t="str">
        <f t="shared" si="79"/>
        <v>1-3-0</v>
      </c>
    </row>
    <row r="382" spans="1:28" x14ac:dyDescent="0.2">
      <c r="A382" s="129" t="s">
        <v>72</v>
      </c>
      <c r="B382" s="129" t="s">
        <v>110</v>
      </c>
      <c r="C382" s="129" t="s">
        <v>298</v>
      </c>
      <c r="D382" s="644" t="s">
        <v>140</v>
      </c>
      <c r="E382" s="129">
        <v>3</v>
      </c>
      <c r="F382" s="100" t="str">
        <f t="shared" si="87"/>
        <v>WORKFORCE-53</v>
      </c>
      <c r="G382" s="100">
        <f t="shared" si="77"/>
        <v>4</v>
      </c>
      <c r="H382" s="132">
        <f>VLOOKUP(C382,Table26[[(FIN) Käytäntö]:[(FIN) Vastaus]],2,FALSE)</f>
        <v>0</v>
      </c>
      <c r="I382" s="132">
        <f t="shared" si="81"/>
        <v>0</v>
      </c>
      <c r="W382" s="653" t="str">
        <f>AB382&amp;"-"&amp;COUNTIF($AB$2:$AB382,$AB382)</f>
        <v>1-3-0-46</v>
      </c>
      <c r="X382" s="659" t="s">
        <v>298</v>
      </c>
      <c r="Y382" s="655">
        <f t="shared" si="85"/>
        <v>1</v>
      </c>
      <c r="Z382" s="683">
        <v>3</v>
      </c>
      <c r="AA382" s="655">
        <f t="shared" si="78"/>
        <v>0</v>
      </c>
      <c r="AB382" s="657" t="str">
        <f t="shared" si="79"/>
        <v>1-3-0</v>
      </c>
    </row>
    <row r="383" spans="1:28" x14ac:dyDescent="0.2">
      <c r="A383" s="129" t="s">
        <v>72</v>
      </c>
      <c r="B383" s="129" t="s">
        <v>110</v>
      </c>
      <c r="C383" s="129" t="s">
        <v>299</v>
      </c>
      <c r="D383" s="644" t="s">
        <v>142</v>
      </c>
      <c r="E383" s="129">
        <v>3</v>
      </c>
      <c r="F383" s="100" t="str">
        <f t="shared" si="87"/>
        <v>WORKFORCE-53</v>
      </c>
      <c r="G383" s="100">
        <f t="shared" si="77"/>
        <v>4</v>
      </c>
      <c r="H383" s="132">
        <f>VLOOKUP(C383,Table26[[(FIN) Käytäntö]:[(FIN) Vastaus]],2,FALSE)</f>
        <v>0</v>
      </c>
      <c r="I383" s="132">
        <f t="shared" si="81"/>
        <v>0</v>
      </c>
      <c r="W383" s="653" t="str">
        <f>AB383&amp;"-"&amp;COUNTIF($AB$2:$AB383,$AB383)</f>
        <v>1-3-0-47</v>
      </c>
      <c r="X383" s="659" t="s">
        <v>299</v>
      </c>
      <c r="Y383" s="655">
        <f t="shared" si="85"/>
        <v>1</v>
      </c>
      <c r="Z383" s="683">
        <v>3</v>
      </c>
      <c r="AA383" s="655">
        <f t="shared" si="78"/>
        <v>0</v>
      </c>
      <c r="AB383" s="657" t="str">
        <f t="shared" si="79"/>
        <v>1-3-0</v>
      </c>
    </row>
    <row r="384" spans="1:28" x14ac:dyDescent="0.2">
      <c r="A384" s="129" t="s">
        <v>72</v>
      </c>
      <c r="B384" s="129" t="s">
        <v>110</v>
      </c>
      <c r="C384" s="129" t="s">
        <v>300</v>
      </c>
      <c r="D384" s="644" t="s">
        <v>144</v>
      </c>
      <c r="E384" s="129">
        <v>3</v>
      </c>
      <c r="F384" s="100" t="str">
        <f t="shared" si="87"/>
        <v>WORKFORCE-53</v>
      </c>
      <c r="G384" s="100">
        <f t="shared" si="77"/>
        <v>4</v>
      </c>
      <c r="H384" s="132">
        <f>VLOOKUP(C384,Table26[[(FIN) Käytäntö]:[(FIN) Vastaus]],2,FALSE)</f>
        <v>0</v>
      </c>
      <c r="I384" s="132">
        <f t="shared" si="81"/>
        <v>0</v>
      </c>
      <c r="W384" s="660" t="str">
        <f>AB384&amp;"-"&amp;COUNTIF($AB$2:$AB384,$AB384)</f>
        <v>1-3-0-48</v>
      </c>
      <c r="X384" s="661" t="s">
        <v>300</v>
      </c>
      <c r="Y384" s="662">
        <f t="shared" si="85"/>
        <v>1</v>
      </c>
      <c r="Z384" s="684">
        <v>3</v>
      </c>
      <c r="AA384" s="662">
        <f t="shared" si="78"/>
        <v>0</v>
      </c>
      <c r="AB384" s="663" t="str">
        <f t="shared" si="79"/>
        <v>1-3-0</v>
      </c>
    </row>
  </sheetData>
  <sheetProtection sheet="1" autoFilter="0"/>
  <autoFilter ref="A1:I384" xr:uid="{00000000-0009-0000-0000-00001A000000}">
    <sortState xmlns:xlrd2="http://schemas.microsoft.com/office/spreadsheetml/2017/richdata2" ref="A2:I370">
      <sortCondition ref="C1:C370"/>
    </sortState>
  </autoFilter>
  <sortState xmlns:xlrd2="http://schemas.microsoft.com/office/spreadsheetml/2017/richdata2" ref="R53:R109">
    <sortCondition ref="R53"/>
  </sortState>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3A566-0C71-4900-A238-A4E18CB62439}">
  <sheetPr codeName="Sheet34">
    <tabColor theme="6"/>
  </sheetPr>
  <dimension ref="A1:D18"/>
  <sheetViews>
    <sheetView zoomScale="85" zoomScaleNormal="85" workbookViewId="0">
      <pane xSplit="1" ySplit="2" topLeftCell="B3" activePane="bottomRight" state="frozen"/>
      <selection pane="topRight" activeCell="B1" sqref="B1"/>
      <selection pane="bottomLeft" activeCell="A3" sqref="A3"/>
      <selection pane="bottomRight" activeCell="B12" sqref="B12"/>
    </sheetView>
  </sheetViews>
  <sheetFormatPr defaultColWidth="7.1796875" defaultRowHeight="13.8" x14ac:dyDescent="0.25"/>
  <cols>
    <col min="1" max="1" width="35.81640625" customWidth="1"/>
    <col min="2" max="2" width="52.6328125" style="700" customWidth="1"/>
  </cols>
  <sheetData>
    <row r="1" spans="1:4" ht="42.6" customHeight="1" x14ac:dyDescent="0.25">
      <c r="A1" s="1330" t="s">
        <v>3221</v>
      </c>
      <c r="B1" s="1330"/>
    </row>
    <row r="2" spans="1:4" ht="42.6" customHeight="1" x14ac:dyDescent="0.25">
      <c r="A2" s="690" t="s">
        <v>3222</v>
      </c>
      <c r="B2" s="690" t="s">
        <v>3223</v>
      </c>
    </row>
    <row r="3" spans="1:4" ht="50.1" customHeight="1" x14ac:dyDescent="0.25">
      <c r="A3" s="691" t="s">
        <v>3224</v>
      </c>
      <c r="B3" s="692" t="s">
        <v>3225</v>
      </c>
    </row>
    <row r="4" spans="1:4" ht="17.399999999999999" x14ac:dyDescent="0.25">
      <c r="A4" s="691" t="s">
        <v>3226</v>
      </c>
      <c r="B4" s="692" t="s">
        <v>3227</v>
      </c>
    </row>
    <row r="5" spans="1:4" ht="27.6" x14ac:dyDescent="0.25">
      <c r="A5" s="691" t="s">
        <v>3228</v>
      </c>
      <c r="B5" s="693" t="s">
        <v>3229</v>
      </c>
    </row>
    <row r="6" spans="1:4" ht="30.75" customHeight="1" x14ac:dyDescent="0.25">
      <c r="A6" s="691" t="s">
        <v>3230</v>
      </c>
      <c r="B6" s="692" t="s">
        <v>3231</v>
      </c>
    </row>
    <row r="7" spans="1:4" ht="41.4" x14ac:dyDescent="0.25">
      <c r="A7" s="691" t="s">
        <v>3232</v>
      </c>
      <c r="B7" s="694" t="s">
        <v>3233</v>
      </c>
    </row>
    <row r="8" spans="1:4" ht="34.799999999999997" x14ac:dyDescent="0.25">
      <c r="A8" s="691" t="s">
        <v>3234</v>
      </c>
      <c r="B8" s="692" t="s">
        <v>3235</v>
      </c>
    </row>
    <row r="9" spans="1:4" ht="33.75" customHeight="1" x14ac:dyDescent="0.25">
      <c r="A9" s="691" t="s">
        <v>3236</v>
      </c>
      <c r="B9" s="692" t="s">
        <v>3237</v>
      </c>
    </row>
    <row r="10" spans="1:4" ht="37.5" customHeight="1" x14ac:dyDescent="0.25">
      <c r="A10" s="691" t="s">
        <v>3238</v>
      </c>
      <c r="B10" s="692" t="s">
        <v>3239</v>
      </c>
    </row>
    <row r="11" spans="1:4" ht="59.25" customHeight="1" x14ac:dyDescent="0.25">
      <c r="A11" s="691" t="s">
        <v>3240</v>
      </c>
      <c r="B11" s="692" t="s">
        <v>3241</v>
      </c>
    </row>
    <row r="12" spans="1:4" ht="45" customHeight="1" x14ac:dyDescent="0.25">
      <c r="A12" s="691" t="s">
        <v>3242</v>
      </c>
      <c r="B12" s="695">
        <v>44741</v>
      </c>
    </row>
    <row r="13" spans="1:4" ht="45" customHeight="1" x14ac:dyDescent="0.25">
      <c r="A13" s="691" t="s">
        <v>3243</v>
      </c>
      <c r="B13" s="696" t="s">
        <v>3244</v>
      </c>
    </row>
    <row r="14" spans="1:4" ht="45" customHeight="1" x14ac:dyDescent="0.25">
      <c r="A14" s="691" t="s">
        <v>3245</v>
      </c>
      <c r="B14" s="694" t="s">
        <v>3246</v>
      </c>
    </row>
    <row r="15" spans="1:4" ht="45" customHeight="1" x14ac:dyDescent="0.25">
      <c r="A15" s="691" t="s">
        <v>1402</v>
      </c>
      <c r="B15" s="692" t="s">
        <v>3247</v>
      </c>
    </row>
    <row r="16" spans="1:4" ht="54" customHeight="1" x14ac:dyDescent="0.25">
      <c r="A16" s="691" t="s">
        <v>3248</v>
      </c>
      <c r="B16" s="697" t="s">
        <v>3249</v>
      </c>
      <c r="D16" s="698"/>
    </row>
    <row r="17" spans="1:2" ht="50.1" customHeight="1" x14ac:dyDescent="0.25">
      <c r="A17" s="691" t="s">
        <v>3250</v>
      </c>
      <c r="B17" s="692" t="s">
        <v>3251</v>
      </c>
    </row>
    <row r="18" spans="1:2" ht="50.1" customHeight="1" x14ac:dyDescent="0.25">
      <c r="A18" s="691" t="s">
        <v>3252</v>
      </c>
      <c r="B18" s="699" t="s">
        <v>3253</v>
      </c>
    </row>
  </sheetData>
  <sheetProtection sheet="1" formatCells="0" formatColumns="0" formatRows="0"/>
  <mergeCells count="1">
    <mergeCell ref="A1:B1"/>
  </mergeCells>
  <dataValidations count="4">
    <dataValidation type="textLength" operator="greaterThan" showErrorMessage="1" errorTitle="This is a required field" error="Please put in a value for this field" promptTitle="Please input Checklist Name" sqref="B3 B11" xr:uid="{65DC02DE-E169-4759-AC8D-10E9E931C6A4}">
      <formula1>0</formula1>
    </dataValidation>
    <dataValidation type="textLength" operator="greaterThan" showErrorMessage="1" errorTitle="This is a required field" error="Please put in a value for this field" sqref="B4" xr:uid="{19F822E3-B151-4553-BAF9-8509EB494540}">
      <formula1>0</formula1>
    </dataValidation>
    <dataValidation type="textLength" operator="greaterThan" showInputMessage="1" showErrorMessage="1" errorTitle="This is a required field. " error="Please put in a value for this field." sqref="B13 B15:B18 B7:B9" xr:uid="{39C52F6E-6225-4B68-A185-FE753529592D}">
      <formula1>0</formula1>
    </dataValidation>
    <dataValidation type="custom" allowBlank="1" showInputMessage="1" errorTitle="Format Error" error="Please make sure that the date format is in the MM/DD/YYYY format." promptTitle="Format" prompt="Please make sure that the date format is in the MM/DD/YYYY." sqref="B12" xr:uid="{93EB6AB4-E820-46EE-848A-9D35E4731C02}">
      <formula1>B12</formula1>
    </dataValidation>
  </dataValidations>
  <hyperlinks>
    <hyperlink ref="B13" r:id="rId1" xr:uid="{202A705B-05E3-4504-9468-8721C779BCEF}"/>
    <hyperlink ref="B5" r:id="rId2" xr:uid="{A9B0A02C-6A75-4962-B3AD-F2F4B28B2766}"/>
  </hyperlinks>
  <pageMargins left="0.7" right="0.7" top="0.75" bottom="0.75" header="0.3" footer="0.3"/>
  <pageSetup orientation="portrait"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5">
    <tabColor rgb="FF92D050"/>
  </sheetPr>
  <dimension ref="A1:V847"/>
  <sheetViews>
    <sheetView zoomScale="96" zoomScaleNormal="96" workbookViewId="0">
      <selection activeCell="O16" sqref="O16"/>
    </sheetView>
  </sheetViews>
  <sheetFormatPr defaultRowHeight="13.8" x14ac:dyDescent="0.25"/>
  <cols>
    <col min="1" max="1" width="15.36328125" customWidth="1"/>
    <col min="2" max="2" width="6.6328125" style="358" customWidth="1"/>
    <col min="3" max="3" width="9.81640625" customWidth="1"/>
    <col min="4" max="4" width="12.1796875" customWidth="1"/>
    <col min="6" max="7" width="9.6328125" customWidth="1"/>
    <col min="8" max="8" width="5.6328125" customWidth="1"/>
    <col min="15" max="15" width="5.6328125" customWidth="1"/>
  </cols>
  <sheetData>
    <row r="1" spans="1:22" x14ac:dyDescent="0.25">
      <c r="A1" s="24" t="s">
        <v>1471</v>
      </c>
      <c r="B1" s="70" t="s">
        <v>586</v>
      </c>
      <c r="C1" s="24" t="s">
        <v>1472</v>
      </c>
      <c r="D1" s="24" t="s">
        <v>1472</v>
      </c>
      <c r="E1" s="70" t="s">
        <v>1578</v>
      </c>
      <c r="J1" s="353" t="s">
        <v>444</v>
      </c>
      <c r="K1" s="354" t="s">
        <v>1460</v>
      </c>
      <c r="L1" s="355" t="s">
        <v>1461</v>
      </c>
      <c r="M1" s="356" t="s">
        <v>1462</v>
      </c>
      <c r="N1" s="357" t="s">
        <v>1463</v>
      </c>
    </row>
    <row r="2" spans="1:22" x14ac:dyDescent="0.25">
      <c r="A2" t="s">
        <v>148</v>
      </c>
      <c r="B2" s="358">
        <v>1</v>
      </c>
      <c r="C2" t="s">
        <v>1460</v>
      </c>
      <c r="D2" s="701" t="s">
        <v>1473</v>
      </c>
      <c r="E2" s="358">
        <f>VLOOKUP($A2,Data!$C:$I,7,FALSE)</f>
        <v>0</v>
      </c>
      <c r="F2" s="438" t="str">
        <f>CONCATENATE($D2,$B2)</f>
        <v>PR.AC-11</v>
      </c>
      <c r="G2" s="438" t="str">
        <f>_xlfn.IFNA(CONCATENATE(F2,$E2),CONCATENATE(F2,$E2,0))</f>
        <v>PR.AC-110</v>
      </c>
      <c r="H2" s="438"/>
      <c r="J2" s="358">
        <f>COUNTIFS($C:$C,J$1)</f>
        <v>222</v>
      </c>
      <c r="K2" s="358">
        <f>COUNTIFS($C:$C,K$1)</f>
        <v>367</v>
      </c>
      <c r="L2" s="358">
        <f>COUNTIFS($C:$C,L$1)</f>
        <v>107</v>
      </c>
      <c r="M2" s="358">
        <f>COUNTIFS($C:$C,M$1)</f>
        <v>92</v>
      </c>
      <c r="N2" s="358">
        <f>COUNTIFS($C:$C,N$1)</f>
        <v>24</v>
      </c>
    </row>
    <row r="3" spans="1:22" x14ac:dyDescent="0.25">
      <c r="A3" t="s">
        <v>148</v>
      </c>
      <c r="B3" s="358">
        <v>1</v>
      </c>
      <c r="C3" t="s">
        <v>1460</v>
      </c>
      <c r="D3" s="701" t="s">
        <v>1474</v>
      </c>
      <c r="E3" s="358">
        <f>VLOOKUP(A3,Data!C:I,7,FALSE)</f>
        <v>0</v>
      </c>
      <c r="F3" s="438" t="str">
        <f t="shared" ref="F3:F66" si="0">CONCATENATE($D3,$B3)</f>
        <v>PR.AC-61</v>
      </c>
      <c r="G3" s="438" t="str">
        <f t="shared" ref="G3:G66" si="1">_xlfn.IFNA(CONCATENATE(F3,$E3),CONCATENATE(F3,$E3,0))</f>
        <v>PR.AC-610</v>
      </c>
      <c r="J3" s="358">
        <f>COUNTIFS($C:$C,J$1,$E:$E,1)</f>
        <v>0</v>
      </c>
      <c r="K3" s="358">
        <f>COUNTIFS($C:$C,K$1,$E:$E,1)</f>
        <v>0</v>
      </c>
      <c r="L3" s="358">
        <f>COUNTIFS($C:$C,L$1,$E:$E,1)</f>
        <v>0</v>
      </c>
      <c r="M3" s="358">
        <f>COUNTIFS($C:$C,M$1,$E:$E,1)</f>
        <v>0</v>
      </c>
      <c r="N3" s="358">
        <f>COUNTIFS($C:$C,N$1,$E:$E,1)</f>
        <v>0</v>
      </c>
    </row>
    <row r="4" spans="1:22" x14ac:dyDescent="0.25">
      <c r="A4" t="s">
        <v>150</v>
      </c>
      <c r="B4" s="358">
        <v>1</v>
      </c>
      <c r="C4" t="s">
        <v>1460</v>
      </c>
      <c r="D4" s="701" t="s">
        <v>1473</v>
      </c>
      <c r="E4" s="358">
        <f>VLOOKUP(A4,Data!C:I,7,FALSE)</f>
        <v>0</v>
      </c>
      <c r="F4" s="438" t="str">
        <f t="shared" si="0"/>
        <v>PR.AC-11</v>
      </c>
      <c r="G4" s="438" t="str">
        <f t="shared" si="1"/>
        <v>PR.AC-110</v>
      </c>
    </row>
    <row r="5" spans="1:22" x14ac:dyDescent="0.25">
      <c r="A5" t="s">
        <v>150</v>
      </c>
      <c r="B5" s="358">
        <v>1</v>
      </c>
      <c r="C5" t="s">
        <v>1460</v>
      </c>
      <c r="D5" s="701" t="s">
        <v>1474</v>
      </c>
      <c r="E5" s="358">
        <f>VLOOKUP(A5,Data!C:I,7,FALSE)</f>
        <v>0</v>
      </c>
      <c r="F5" s="438" t="str">
        <f t="shared" si="0"/>
        <v>PR.AC-61</v>
      </c>
      <c r="G5" s="438" t="str">
        <f t="shared" si="1"/>
        <v>PR.AC-610</v>
      </c>
      <c r="J5" t="s">
        <v>1579</v>
      </c>
      <c r="K5" t="s">
        <v>1580</v>
      </c>
      <c r="L5" t="s">
        <v>1581</v>
      </c>
      <c r="M5" t="s">
        <v>1582</v>
      </c>
      <c r="N5" t="s">
        <v>1583</v>
      </c>
      <c r="P5" s="359" t="s">
        <v>787</v>
      </c>
      <c r="Q5" s="360" t="s">
        <v>788</v>
      </c>
      <c r="R5" s="360" t="s">
        <v>789</v>
      </c>
      <c r="S5" s="361" t="s">
        <v>790</v>
      </c>
    </row>
    <row r="6" spans="1:22" x14ac:dyDescent="0.25">
      <c r="A6" t="s">
        <v>151</v>
      </c>
      <c r="B6" s="358">
        <v>1</v>
      </c>
      <c r="C6" t="s">
        <v>1460</v>
      </c>
      <c r="D6" s="701" t="s">
        <v>1473</v>
      </c>
      <c r="E6" s="358">
        <f>VLOOKUP(A6,Data!C:I,7,FALSE)</f>
        <v>0</v>
      </c>
      <c r="F6" s="438" t="str">
        <f t="shared" si="0"/>
        <v>PR.AC-11</v>
      </c>
      <c r="G6" s="438" t="str">
        <f t="shared" si="1"/>
        <v>PR.AC-110</v>
      </c>
      <c r="J6" s="358" t="str">
        <f>IF(VLOOKUP(J$5,Languages!$A:$D,1,TRUE)=J$5,VLOOKUP(J$5,Languages!$A:$D,Summary!$C$7,TRUE),NA())</f>
        <v>Tunnistaminen</v>
      </c>
      <c r="K6" s="358" t="str">
        <f>IF(VLOOKUP(K$5,Languages!$A:$D,1,TRUE)=K$5,VLOOKUP(K$5,Languages!$A:$D,Summary!$C$7,TRUE),NA())</f>
        <v>Suojautuminen</v>
      </c>
      <c r="L6" s="358" t="str">
        <f>IF(VLOOKUP(L$5,Languages!$A:$D,1,TRUE)=L$5,VLOOKUP(L$5,Languages!$A:$D,Summary!$C$7,TRUE),NA())</f>
        <v>Havainnointi</v>
      </c>
      <c r="M6" s="358" t="str">
        <f>IF(VLOOKUP(M$5,Languages!$A:$D,1,TRUE)=M$5,VLOOKUP(M$5,Languages!$A:$D,Summary!$C$7,TRUE),NA())</f>
        <v>Vaste</v>
      </c>
      <c r="N6" s="358" t="str">
        <f>IF(VLOOKUP(N$5,Languages!$A:$D,1,TRUE)=N$5,VLOOKUP(N$5,Languages!$A:$D,Summary!$C$7,TRUE),NA())</f>
        <v>Palautuminen</v>
      </c>
      <c r="P6" s="362">
        <v>0.3</v>
      </c>
      <c r="Q6" s="363">
        <v>0.3</v>
      </c>
      <c r="R6" s="363">
        <v>0.3</v>
      </c>
      <c r="S6" s="364">
        <v>0.1</v>
      </c>
    </row>
    <row r="7" spans="1:22" x14ac:dyDescent="0.25">
      <c r="A7" t="s">
        <v>151</v>
      </c>
      <c r="B7" s="358">
        <v>1</v>
      </c>
      <c r="C7" t="s">
        <v>1460</v>
      </c>
      <c r="D7" s="701" t="s">
        <v>1576</v>
      </c>
      <c r="E7" s="358">
        <f>VLOOKUP(A7,Data!C:I,7,FALSE)</f>
        <v>0</v>
      </c>
      <c r="F7" s="438" t="str">
        <f t="shared" si="0"/>
        <v>PR.IP-111</v>
      </c>
      <c r="G7" s="438" t="str">
        <f t="shared" si="1"/>
        <v>PR.IP-1110</v>
      </c>
      <c r="I7" t="s">
        <v>1464</v>
      </c>
      <c r="J7" s="367">
        <f>J3/J2</f>
        <v>0</v>
      </c>
      <c r="K7" s="367">
        <f>K3/K2</f>
        <v>0</v>
      </c>
      <c r="L7" s="367">
        <f>L3/L2</f>
        <v>0</v>
      </c>
      <c r="M7" s="367">
        <f>M3/M2</f>
        <v>0</v>
      </c>
      <c r="N7" s="367">
        <f>N3/N2</f>
        <v>0</v>
      </c>
      <c r="P7" s="117">
        <v>0.3</v>
      </c>
      <c r="Q7" s="95">
        <v>0.3</v>
      </c>
      <c r="R7" s="95">
        <v>0.3</v>
      </c>
      <c r="S7" s="106">
        <v>0.1</v>
      </c>
    </row>
    <row r="8" spans="1:22" x14ac:dyDescent="0.25">
      <c r="A8" t="s">
        <v>152</v>
      </c>
      <c r="B8" s="358">
        <v>2</v>
      </c>
      <c r="C8" t="s">
        <v>1460</v>
      </c>
      <c r="D8" s="701" t="s">
        <v>1473</v>
      </c>
      <c r="E8" s="358">
        <f>VLOOKUP(A8,Data!C:I,7,FALSE)</f>
        <v>0</v>
      </c>
      <c r="F8" s="438" t="str">
        <f t="shared" si="0"/>
        <v>PR.AC-12</v>
      </c>
      <c r="G8" s="438" t="str">
        <f t="shared" si="1"/>
        <v>PR.AC-120</v>
      </c>
      <c r="J8" s="358"/>
      <c r="K8" s="358"/>
      <c r="L8" s="358"/>
      <c r="M8" s="358"/>
      <c r="N8" s="358"/>
      <c r="P8" s="117">
        <v>0.3</v>
      </c>
      <c r="Q8" s="95">
        <v>0.3</v>
      </c>
      <c r="R8" s="95">
        <v>0.3</v>
      </c>
      <c r="S8" s="106">
        <v>0.1</v>
      </c>
    </row>
    <row r="9" spans="1:22" x14ac:dyDescent="0.25">
      <c r="A9" t="s">
        <v>153</v>
      </c>
      <c r="B9" s="358">
        <v>2</v>
      </c>
      <c r="C9" t="s">
        <v>1460</v>
      </c>
      <c r="D9" s="701" t="s">
        <v>1473</v>
      </c>
      <c r="E9" s="358">
        <f>VLOOKUP(A9,Data!C:I,7,FALSE)</f>
        <v>0</v>
      </c>
      <c r="F9" s="438" t="str">
        <f t="shared" si="0"/>
        <v>PR.AC-12</v>
      </c>
      <c r="G9" s="438" t="str">
        <f t="shared" si="1"/>
        <v>PR.AC-120</v>
      </c>
      <c r="I9" t="s">
        <v>785</v>
      </c>
      <c r="J9" s="368">
        <f>Import!K12</f>
        <v>0</v>
      </c>
      <c r="K9" s="368">
        <f>Import!K13</f>
        <v>0</v>
      </c>
      <c r="L9" s="368">
        <f>Import!K14</f>
        <v>0</v>
      </c>
      <c r="M9" s="368">
        <f>Import!K15</f>
        <v>0</v>
      </c>
      <c r="N9" s="368">
        <f>Import!K16</f>
        <v>0</v>
      </c>
      <c r="P9" s="117">
        <v>0.3</v>
      </c>
      <c r="Q9" s="95">
        <v>0.3</v>
      </c>
      <c r="R9" s="95">
        <v>0.3</v>
      </c>
      <c r="S9" s="106">
        <v>0.1</v>
      </c>
    </row>
    <row r="10" spans="1:22" x14ac:dyDescent="0.25">
      <c r="A10" t="s">
        <v>153</v>
      </c>
      <c r="B10" s="358">
        <v>2</v>
      </c>
      <c r="C10" t="s">
        <v>1460</v>
      </c>
      <c r="D10" s="701" t="s">
        <v>1576</v>
      </c>
      <c r="E10" s="358">
        <f>VLOOKUP(A10,Data!C:I,7,FALSE)</f>
        <v>0</v>
      </c>
      <c r="F10" s="438" t="str">
        <f t="shared" si="0"/>
        <v>PR.IP-112</v>
      </c>
      <c r="G10" s="438" t="str">
        <f t="shared" si="1"/>
        <v>PR.IP-1120</v>
      </c>
      <c r="I10" t="s">
        <v>1470</v>
      </c>
      <c r="J10" s="368">
        <f>Import!N12</f>
        <v>0</v>
      </c>
      <c r="K10" s="368">
        <f>Import!N13</f>
        <v>0</v>
      </c>
      <c r="L10" s="368">
        <f>Import!N14</f>
        <v>0</v>
      </c>
      <c r="M10" s="368">
        <f>Import!N15</f>
        <v>0</v>
      </c>
      <c r="N10" s="368">
        <f>Import!N16</f>
        <v>0</v>
      </c>
      <c r="P10" s="118">
        <v>0.3</v>
      </c>
      <c r="Q10" s="114">
        <v>0.3</v>
      </c>
      <c r="R10" s="114">
        <v>0.3</v>
      </c>
      <c r="S10" s="115">
        <v>0.1</v>
      </c>
    </row>
    <row r="11" spans="1:22" x14ac:dyDescent="0.25">
      <c r="A11" t="s">
        <v>154</v>
      </c>
      <c r="B11" s="358">
        <v>2</v>
      </c>
      <c r="C11" t="s">
        <v>1460</v>
      </c>
      <c r="D11" s="701" t="s">
        <v>1473</v>
      </c>
      <c r="E11" s="358">
        <f>VLOOKUP(A11,Data!C:I,7,FALSE)</f>
        <v>0</v>
      </c>
      <c r="F11" s="438" t="str">
        <f t="shared" si="0"/>
        <v>PR.AC-12</v>
      </c>
      <c r="G11" s="438" t="str">
        <f t="shared" si="1"/>
        <v>PR.AC-120</v>
      </c>
    </row>
    <row r="12" spans="1:22" x14ac:dyDescent="0.25">
      <c r="A12" t="s">
        <v>154</v>
      </c>
      <c r="B12" s="358">
        <v>2</v>
      </c>
      <c r="C12" t="s">
        <v>1460</v>
      </c>
      <c r="D12" s="701" t="s">
        <v>1576</v>
      </c>
      <c r="E12" s="358">
        <f>VLOOKUP(A12,Data!C:I,7,FALSE)</f>
        <v>0</v>
      </c>
      <c r="F12" s="438" t="str">
        <f t="shared" si="0"/>
        <v>PR.IP-112</v>
      </c>
      <c r="G12" s="438" t="str">
        <f t="shared" si="1"/>
        <v>PR.IP-1120</v>
      </c>
    </row>
    <row r="13" spans="1:22" x14ac:dyDescent="0.25">
      <c r="A13" t="s">
        <v>155</v>
      </c>
      <c r="B13" s="358">
        <v>2</v>
      </c>
      <c r="C13" t="s">
        <v>1460</v>
      </c>
      <c r="D13" s="701" t="s">
        <v>1480</v>
      </c>
      <c r="E13" s="358">
        <f>VLOOKUP(A13,Data!C:I,7,FALSE)</f>
        <v>0</v>
      </c>
      <c r="F13" s="438" t="str">
        <f t="shared" si="0"/>
        <v>PR.AC-42</v>
      </c>
      <c r="G13" s="438" t="str">
        <f t="shared" si="1"/>
        <v>PR.AC-420</v>
      </c>
    </row>
    <row r="14" spans="1:22" x14ac:dyDescent="0.25">
      <c r="A14" t="s">
        <v>2525</v>
      </c>
      <c r="B14" s="358">
        <v>2</v>
      </c>
      <c r="C14" t="s">
        <v>1460</v>
      </c>
      <c r="D14" s="701" t="s">
        <v>1473</v>
      </c>
      <c r="E14" s="358">
        <f>VLOOKUP(A14,Data!C:I,7,FALSE)</f>
        <v>0</v>
      </c>
      <c r="F14" s="438" t="str">
        <f t="shared" si="0"/>
        <v>PR.AC-12</v>
      </c>
      <c r="G14" s="438" t="str">
        <f t="shared" si="1"/>
        <v>PR.AC-120</v>
      </c>
    </row>
    <row r="15" spans="1:22" x14ac:dyDescent="0.25">
      <c r="A15" t="s">
        <v>2525</v>
      </c>
      <c r="B15" s="358">
        <v>2</v>
      </c>
      <c r="C15" t="s">
        <v>1460</v>
      </c>
      <c r="D15" s="701" t="s">
        <v>1476</v>
      </c>
      <c r="E15" s="358">
        <f>VLOOKUP(A15,Data!C:I,7,FALSE)</f>
        <v>0</v>
      </c>
      <c r="F15" s="438" t="str">
        <f t="shared" si="0"/>
        <v>PR.AC-32</v>
      </c>
      <c r="G15" s="438" t="str">
        <f t="shared" si="1"/>
        <v>PR.AC-320</v>
      </c>
      <c r="I15" s="101" t="s">
        <v>598</v>
      </c>
      <c r="J15" s="433" t="s">
        <v>444</v>
      </c>
      <c r="K15" s="433" t="s">
        <v>1802</v>
      </c>
      <c r="L15" s="433" t="s">
        <v>1804</v>
      </c>
      <c r="M15" s="433" t="s">
        <v>1803</v>
      </c>
      <c r="N15" s="434">
        <v>1</v>
      </c>
      <c r="O15" s="433" t="s">
        <v>1804</v>
      </c>
      <c r="P15" s="433" t="s">
        <v>1803</v>
      </c>
      <c r="Q15" s="434">
        <v>2</v>
      </c>
      <c r="R15" s="433" t="s">
        <v>1804</v>
      </c>
      <c r="S15" s="433" t="s">
        <v>1803</v>
      </c>
      <c r="T15" s="434">
        <v>3</v>
      </c>
      <c r="U15" s="433" t="s">
        <v>1804</v>
      </c>
      <c r="V15" s="433" t="s">
        <v>1803</v>
      </c>
    </row>
    <row r="16" spans="1:22" x14ac:dyDescent="0.25">
      <c r="A16" t="s">
        <v>2525</v>
      </c>
      <c r="B16" s="358">
        <v>2</v>
      </c>
      <c r="C16" t="s">
        <v>1460</v>
      </c>
      <c r="D16" s="701" t="s">
        <v>1475</v>
      </c>
      <c r="E16" s="358">
        <f>VLOOKUP(A16,Data!C:I,7,FALSE)</f>
        <v>0</v>
      </c>
      <c r="F16" s="438" t="str">
        <f t="shared" si="0"/>
        <v>PR.AC-72</v>
      </c>
      <c r="G16" s="438" t="str">
        <f t="shared" si="1"/>
        <v>PR.AC-720</v>
      </c>
      <c r="I16" s="704" t="s">
        <v>1623</v>
      </c>
      <c r="J16" s="705" t="s">
        <v>1506</v>
      </c>
      <c r="K16" s="439">
        <f>IF(L16=0,0,M16/L16)</f>
        <v>0</v>
      </c>
      <c r="L16" s="440">
        <f>SUM(O16+R16+U16)</f>
        <v>4</v>
      </c>
      <c r="M16" s="440">
        <f>SUM(P16+S16+V16)</f>
        <v>0</v>
      </c>
      <c r="N16" s="439">
        <f>IF(O16=0,0,P16/O16)</f>
        <v>0</v>
      </c>
      <c r="O16" s="440">
        <f t="shared" ref="O16:O47" si="2">COUNTIF($F:$F,CONCATENATE($J16,N$15))</f>
        <v>1</v>
      </c>
      <c r="P16" s="440">
        <f t="shared" ref="P16:P47" si="3">COUNTIF($G:$G,CONCATENATE($J16,N$15,1))</f>
        <v>0</v>
      </c>
      <c r="Q16" s="439">
        <f>IF(R16=0,0,S16/R16)</f>
        <v>0</v>
      </c>
      <c r="R16" s="440">
        <f t="shared" ref="R16:R47" si="4">COUNTIF($F:$F,CONCATENATE($J16,Q$15))</f>
        <v>1</v>
      </c>
      <c r="S16" s="440">
        <f t="shared" ref="S16:S47" si="5">COUNTIF($G:$G,CONCATENATE($J16,Q$15,1))</f>
        <v>0</v>
      </c>
      <c r="T16" s="439">
        <f>IF(U16=0,0,V16/U16)</f>
        <v>0</v>
      </c>
      <c r="U16" s="440">
        <f t="shared" ref="U16:U47" si="6">COUNTIF($F:$F,CONCATENATE($J16,T$15))</f>
        <v>2</v>
      </c>
      <c r="V16" s="440">
        <f t="shared" ref="V16:V47" si="7">COUNTIF($G:$G,CONCATENATE($J16,T$15,1))</f>
        <v>0</v>
      </c>
    </row>
    <row r="17" spans="1:22" x14ac:dyDescent="0.25">
      <c r="A17" t="s">
        <v>2526</v>
      </c>
      <c r="B17" s="358">
        <v>3</v>
      </c>
      <c r="C17" t="s">
        <v>1460</v>
      </c>
      <c r="D17" s="701" t="s">
        <v>1475</v>
      </c>
      <c r="E17" s="358">
        <f>VLOOKUP(A17,Data!C:I,7,FALSE)</f>
        <v>0</v>
      </c>
      <c r="F17" s="438" t="str">
        <f t="shared" si="0"/>
        <v>PR.AC-73</v>
      </c>
      <c r="G17" s="438" t="str">
        <f t="shared" si="1"/>
        <v>PR.AC-730</v>
      </c>
      <c r="I17" s="704" t="s">
        <v>1623</v>
      </c>
      <c r="J17" s="705" t="s">
        <v>1507</v>
      </c>
      <c r="K17" s="439">
        <f t="shared" ref="K17:K79" si="8">IF(L17=0,0,M17/L17)</f>
        <v>0</v>
      </c>
      <c r="L17" s="440">
        <f t="shared" ref="L17:L79" si="9">SUM(O17+R17+U17)</f>
        <v>4</v>
      </c>
      <c r="M17" s="440">
        <f t="shared" ref="M17:M79" si="10">SUM(P17+S17+V17)</f>
        <v>0</v>
      </c>
      <c r="N17" s="439">
        <f t="shared" ref="N17:N79" si="11">IF(O17=0,0,P17/O17)</f>
        <v>0</v>
      </c>
      <c r="O17" s="440">
        <f t="shared" si="2"/>
        <v>1</v>
      </c>
      <c r="P17" s="440">
        <f t="shared" si="3"/>
        <v>0</v>
      </c>
      <c r="Q17" s="439">
        <f t="shared" ref="Q17:Q79" si="12">IF(R17=0,0,S17/R17)</f>
        <v>0</v>
      </c>
      <c r="R17" s="440">
        <f t="shared" si="4"/>
        <v>1</v>
      </c>
      <c r="S17" s="440">
        <f t="shared" si="5"/>
        <v>0</v>
      </c>
      <c r="T17" s="439">
        <f t="shared" ref="T17:T79" si="13">IF(U17=0,0,V17/U17)</f>
        <v>0</v>
      </c>
      <c r="U17" s="440">
        <f t="shared" si="6"/>
        <v>2</v>
      </c>
      <c r="V17" s="440">
        <f t="shared" si="7"/>
        <v>0</v>
      </c>
    </row>
    <row r="18" spans="1:22" x14ac:dyDescent="0.25">
      <c r="A18" t="s">
        <v>2527</v>
      </c>
      <c r="B18" s="358">
        <v>3</v>
      </c>
      <c r="C18" t="s">
        <v>1460</v>
      </c>
      <c r="D18" s="701" t="s">
        <v>1473</v>
      </c>
      <c r="E18" s="358">
        <f>VLOOKUP(A18,Data!C:I,7,FALSE)</f>
        <v>0</v>
      </c>
      <c r="F18" s="438" t="str">
        <f t="shared" si="0"/>
        <v>PR.AC-13</v>
      </c>
      <c r="G18" s="438" t="str">
        <f t="shared" si="1"/>
        <v>PR.AC-130</v>
      </c>
      <c r="I18" s="704" t="s">
        <v>1623</v>
      </c>
      <c r="J18" s="705" t="s">
        <v>1512</v>
      </c>
      <c r="K18" s="439">
        <f t="shared" si="8"/>
        <v>0</v>
      </c>
      <c r="L18" s="440">
        <f t="shared" si="9"/>
        <v>1</v>
      </c>
      <c r="M18" s="440">
        <f t="shared" si="10"/>
        <v>0</v>
      </c>
      <c r="N18" s="439">
        <f t="shared" si="11"/>
        <v>0</v>
      </c>
      <c r="O18" s="440">
        <f t="shared" si="2"/>
        <v>0</v>
      </c>
      <c r="P18" s="440">
        <f t="shared" si="3"/>
        <v>0</v>
      </c>
      <c r="Q18" s="439">
        <f t="shared" si="12"/>
        <v>0</v>
      </c>
      <c r="R18" s="440">
        <f t="shared" si="4"/>
        <v>1</v>
      </c>
      <c r="S18" s="440">
        <f t="shared" si="5"/>
        <v>0</v>
      </c>
      <c r="T18" s="439">
        <f t="shared" si="13"/>
        <v>0</v>
      </c>
      <c r="U18" s="440">
        <f t="shared" si="6"/>
        <v>0</v>
      </c>
      <c r="V18" s="440">
        <f t="shared" si="7"/>
        <v>0</v>
      </c>
    </row>
    <row r="19" spans="1:22" x14ac:dyDescent="0.25">
      <c r="A19" t="s">
        <v>2527</v>
      </c>
      <c r="B19" s="358">
        <v>3</v>
      </c>
      <c r="C19" t="s">
        <v>1460</v>
      </c>
      <c r="D19" s="701" t="s">
        <v>1576</v>
      </c>
      <c r="E19" s="358">
        <f>VLOOKUP(A19,Data!C:I,7,FALSE)</f>
        <v>0</v>
      </c>
      <c r="F19" s="438" t="str">
        <f t="shared" si="0"/>
        <v>PR.IP-113</v>
      </c>
      <c r="G19" s="438" t="str">
        <f t="shared" si="1"/>
        <v>PR.IP-1130</v>
      </c>
      <c r="I19" s="704" t="s">
        <v>1623</v>
      </c>
      <c r="J19" s="705" t="s">
        <v>1518</v>
      </c>
      <c r="K19" s="439">
        <f t="shared" si="8"/>
        <v>0</v>
      </c>
      <c r="L19" s="440">
        <f t="shared" si="9"/>
        <v>7</v>
      </c>
      <c r="M19" s="440">
        <f t="shared" si="10"/>
        <v>0</v>
      </c>
      <c r="N19" s="439">
        <f t="shared" si="11"/>
        <v>0</v>
      </c>
      <c r="O19" s="440">
        <f t="shared" si="2"/>
        <v>2</v>
      </c>
      <c r="P19" s="440">
        <f t="shared" si="3"/>
        <v>0</v>
      </c>
      <c r="Q19" s="439">
        <f t="shared" si="12"/>
        <v>0</v>
      </c>
      <c r="R19" s="440">
        <f t="shared" si="4"/>
        <v>2</v>
      </c>
      <c r="S19" s="440">
        <f t="shared" si="5"/>
        <v>0</v>
      </c>
      <c r="T19" s="439">
        <f t="shared" si="13"/>
        <v>0</v>
      </c>
      <c r="U19" s="440">
        <f t="shared" si="6"/>
        <v>3</v>
      </c>
      <c r="V19" s="440">
        <f t="shared" si="7"/>
        <v>0</v>
      </c>
    </row>
    <row r="20" spans="1:22" x14ac:dyDescent="0.25">
      <c r="A20" t="s">
        <v>156</v>
      </c>
      <c r="B20" s="358">
        <v>1</v>
      </c>
      <c r="C20" t="s">
        <v>1460</v>
      </c>
      <c r="D20" s="701" t="s">
        <v>1476</v>
      </c>
      <c r="E20" s="358">
        <f>VLOOKUP(A20,Data!C:I,7,FALSE)</f>
        <v>0</v>
      </c>
      <c r="F20" s="438" t="str">
        <f t="shared" si="0"/>
        <v>PR.AC-31</v>
      </c>
      <c r="G20" s="438" t="str">
        <f t="shared" si="1"/>
        <v>PR.AC-310</v>
      </c>
      <c r="I20" s="704" t="s">
        <v>1623</v>
      </c>
      <c r="J20" s="705" t="s">
        <v>1508</v>
      </c>
      <c r="K20" s="439">
        <f t="shared" si="8"/>
        <v>0</v>
      </c>
      <c r="L20" s="440">
        <f t="shared" si="9"/>
        <v>5</v>
      </c>
      <c r="M20" s="440">
        <f t="shared" si="10"/>
        <v>0</v>
      </c>
      <c r="N20" s="439">
        <f t="shared" si="11"/>
        <v>0</v>
      </c>
      <c r="O20" s="440">
        <f t="shared" si="2"/>
        <v>0</v>
      </c>
      <c r="P20" s="440">
        <f t="shared" si="3"/>
        <v>0</v>
      </c>
      <c r="Q20" s="439">
        <f t="shared" si="12"/>
        <v>0</v>
      </c>
      <c r="R20" s="440">
        <f t="shared" si="4"/>
        <v>5</v>
      </c>
      <c r="S20" s="440">
        <f t="shared" si="5"/>
        <v>0</v>
      </c>
      <c r="T20" s="439">
        <f t="shared" si="13"/>
        <v>0</v>
      </c>
      <c r="U20" s="440">
        <f t="shared" si="6"/>
        <v>0</v>
      </c>
      <c r="V20" s="440">
        <f t="shared" si="7"/>
        <v>0</v>
      </c>
    </row>
    <row r="21" spans="1:22" x14ac:dyDescent="0.25">
      <c r="A21" t="s">
        <v>156</v>
      </c>
      <c r="B21" s="358">
        <v>1</v>
      </c>
      <c r="C21" t="s">
        <v>1460</v>
      </c>
      <c r="D21" s="701" t="s">
        <v>1480</v>
      </c>
      <c r="E21" s="358">
        <f>VLOOKUP(A21,Data!C:I,7,FALSE)</f>
        <v>0</v>
      </c>
      <c r="F21" s="438" t="str">
        <f t="shared" si="0"/>
        <v>PR.AC-41</v>
      </c>
      <c r="G21" s="438" t="str">
        <f t="shared" si="1"/>
        <v>PR.AC-410</v>
      </c>
      <c r="I21" s="704" t="s">
        <v>1623</v>
      </c>
      <c r="J21" s="705" t="s">
        <v>1487</v>
      </c>
      <c r="K21" s="439">
        <f t="shared" si="8"/>
        <v>0</v>
      </c>
      <c r="L21" s="440">
        <f t="shared" si="9"/>
        <v>17</v>
      </c>
      <c r="M21" s="440">
        <f t="shared" si="10"/>
        <v>0</v>
      </c>
      <c r="N21" s="439">
        <f t="shared" si="11"/>
        <v>0</v>
      </c>
      <c r="O21" s="440">
        <f t="shared" si="2"/>
        <v>2</v>
      </c>
      <c r="P21" s="440">
        <f t="shared" si="3"/>
        <v>0</v>
      </c>
      <c r="Q21" s="439">
        <f t="shared" si="12"/>
        <v>0</v>
      </c>
      <c r="R21" s="440">
        <f t="shared" si="4"/>
        <v>5</v>
      </c>
      <c r="S21" s="440">
        <f t="shared" si="5"/>
        <v>0</v>
      </c>
      <c r="T21" s="439">
        <f t="shared" si="13"/>
        <v>0</v>
      </c>
      <c r="U21" s="440">
        <f t="shared" si="6"/>
        <v>10</v>
      </c>
      <c r="V21" s="440">
        <f t="shared" si="7"/>
        <v>0</v>
      </c>
    </row>
    <row r="22" spans="1:22" x14ac:dyDescent="0.25">
      <c r="A22" t="s">
        <v>156</v>
      </c>
      <c r="B22" s="358">
        <v>1</v>
      </c>
      <c r="C22" t="s">
        <v>1460</v>
      </c>
      <c r="D22" s="701" t="s">
        <v>1474</v>
      </c>
      <c r="E22" s="358">
        <f>VLOOKUP(A22,Data!C:I,7,FALSE)</f>
        <v>0</v>
      </c>
      <c r="F22" s="438" t="str">
        <f t="shared" si="0"/>
        <v>PR.AC-61</v>
      </c>
      <c r="G22" s="438" t="str">
        <f t="shared" si="1"/>
        <v>PR.AC-610</v>
      </c>
      <c r="I22" s="704" t="s">
        <v>1633</v>
      </c>
      <c r="J22" s="705" t="s">
        <v>1519</v>
      </c>
      <c r="K22" s="439">
        <f t="shared" si="8"/>
        <v>0</v>
      </c>
      <c r="L22" s="440">
        <f t="shared" si="9"/>
        <v>3</v>
      </c>
      <c r="M22" s="440">
        <f t="shared" si="10"/>
        <v>0</v>
      </c>
      <c r="N22" s="439">
        <f t="shared" si="11"/>
        <v>0</v>
      </c>
      <c r="O22" s="440">
        <f t="shared" si="2"/>
        <v>1</v>
      </c>
      <c r="P22" s="440">
        <f t="shared" si="3"/>
        <v>0</v>
      </c>
      <c r="Q22" s="439">
        <f t="shared" si="12"/>
        <v>0</v>
      </c>
      <c r="R22" s="440">
        <f t="shared" si="4"/>
        <v>1</v>
      </c>
      <c r="S22" s="440">
        <f t="shared" si="5"/>
        <v>0</v>
      </c>
      <c r="T22" s="439">
        <f t="shared" si="13"/>
        <v>0</v>
      </c>
      <c r="U22" s="440">
        <f t="shared" si="6"/>
        <v>1</v>
      </c>
      <c r="V22" s="440">
        <f t="shared" si="7"/>
        <v>0</v>
      </c>
    </row>
    <row r="23" spans="1:22" x14ac:dyDescent="0.25">
      <c r="A23" t="s">
        <v>156</v>
      </c>
      <c r="B23" s="358">
        <v>1</v>
      </c>
      <c r="C23" t="s">
        <v>1460</v>
      </c>
      <c r="D23" s="701" t="s">
        <v>1475</v>
      </c>
      <c r="E23" s="358">
        <f>VLOOKUP(A23,Data!C:I,7,FALSE)</f>
        <v>0</v>
      </c>
      <c r="F23" s="438" t="str">
        <f t="shared" si="0"/>
        <v>PR.AC-71</v>
      </c>
      <c r="G23" s="438" t="str">
        <f t="shared" si="1"/>
        <v>PR.AC-710</v>
      </c>
      <c r="I23" s="704" t="s">
        <v>1633</v>
      </c>
      <c r="J23" s="705" t="s">
        <v>1517</v>
      </c>
      <c r="K23" s="439">
        <f t="shared" si="8"/>
        <v>0</v>
      </c>
      <c r="L23" s="440">
        <f t="shared" si="9"/>
        <v>3</v>
      </c>
      <c r="M23" s="440">
        <f t="shared" si="10"/>
        <v>0</v>
      </c>
      <c r="N23" s="439">
        <f t="shared" si="11"/>
        <v>0</v>
      </c>
      <c r="O23" s="440">
        <f t="shared" si="2"/>
        <v>1</v>
      </c>
      <c r="P23" s="440">
        <f t="shared" si="3"/>
        <v>0</v>
      </c>
      <c r="Q23" s="439">
        <f t="shared" si="12"/>
        <v>0</v>
      </c>
      <c r="R23" s="440">
        <f t="shared" si="4"/>
        <v>1</v>
      </c>
      <c r="S23" s="440">
        <f t="shared" si="5"/>
        <v>0</v>
      </c>
      <c r="T23" s="439">
        <f t="shared" si="13"/>
        <v>0</v>
      </c>
      <c r="U23" s="440">
        <f t="shared" si="6"/>
        <v>1</v>
      </c>
      <c r="V23" s="440">
        <f t="shared" si="7"/>
        <v>0</v>
      </c>
    </row>
    <row r="24" spans="1:22" x14ac:dyDescent="0.25">
      <c r="A24" t="s">
        <v>156</v>
      </c>
      <c r="B24" s="358">
        <v>1</v>
      </c>
      <c r="C24" t="s">
        <v>1460</v>
      </c>
      <c r="D24" s="701" t="s">
        <v>1493</v>
      </c>
      <c r="E24" s="358">
        <f>VLOOKUP(A24,Data!C:I,7,FALSE)</f>
        <v>0</v>
      </c>
      <c r="F24" s="438" t="str">
        <f t="shared" si="0"/>
        <v>PR.DS-51</v>
      </c>
      <c r="G24" s="438" t="str">
        <f t="shared" si="1"/>
        <v>PR.DS-510</v>
      </c>
      <c r="I24" s="704" t="s">
        <v>1633</v>
      </c>
      <c r="J24" s="705" t="s">
        <v>1522</v>
      </c>
      <c r="K24" s="439">
        <f t="shared" si="8"/>
        <v>0</v>
      </c>
      <c r="L24" s="440">
        <f t="shared" si="9"/>
        <v>3</v>
      </c>
      <c r="M24" s="440">
        <f t="shared" si="10"/>
        <v>0</v>
      </c>
      <c r="N24" s="439">
        <f t="shared" si="11"/>
        <v>0</v>
      </c>
      <c r="O24" s="440">
        <f t="shared" si="2"/>
        <v>1</v>
      </c>
      <c r="P24" s="440">
        <f t="shared" si="3"/>
        <v>0</v>
      </c>
      <c r="Q24" s="439">
        <f t="shared" si="12"/>
        <v>0</v>
      </c>
      <c r="R24" s="440">
        <f t="shared" si="4"/>
        <v>2</v>
      </c>
      <c r="S24" s="440">
        <f t="shared" si="5"/>
        <v>0</v>
      </c>
      <c r="T24" s="439">
        <f t="shared" si="13"/>
        <v>0</v>
      </c>
      <c r="U24" s="440">
        <f t="shared" si="6"/>
        <v>0</v>
      </c>
      <c r="V24" s="440">
        <f t="shared" si="7"/>
        <v>0</v>
      </c>
    </row>
    <row r="25" spans="1:22" x14ac:dyDescent="0.25">
      <c r="A25" t="s">
        <v>157</v>
      </c>
      <c r="B25" s="358">
        <v>1</v>
      </c>
      <c r="C25" t="s">
        <v>1460</v>
      </c>
      <c r="D25" s="701" t="s">
        <v>1473</v>
      </c>
      <c r="E25" s="358">
        <f>VLOOKUP(A25,Data!C:I,7,FALSE)</f>
        <v>0</v>
      </c>
      <c r="F25" s="438" t="str">
        <f t="shared" si="0"/>
        <v>PR.AC-11</v>
      </c>
      <c r="G25" s="438" t="str">
        <f t="shared" si="1"/>
        <v>PR.AC-110</v>
      </c>
      <c r="I25" s="704" t="s">
        <v>1633</v>
      </c>
      <c r="J25" s="705" t="s">
        <v>1509</v>
      </c>
      <c r="K25" s="439">
        <f t="shared" si="8"/>
        <v>0</v>
      </c>
      <c r="L25" s="440">
        <f t="shared" si="9"/>
        <v>4</v>
      </c>
      <c r="M25" s="440">
        <f t="shared" si="10"/>
        <v>0</v>
      </c>
      <c r="N25" s="439">
        <f t="shared" si="11"/>
        <v>0</v>
      </c>
      <c r="O25" s="440">
        <f t="shared" si="2"/>
        <v>1</v>
      </c>
      <c r="P25" s="440">
        <f t="shared" si="3"/>
        <v>0</v>
      </c>
      <c r="Q25" s="439">
        <f t="shared" si="12"/>
        <v>0</v>
      </c>
      <c r="R25" s="440">
        <f t="shared" si="4"/>
        <v>2</v>
      </c>
      <c r="S25" s="440">
        <f t="shared" si="5"/>
        <v>0</v>
      </c>
      <c r="T25" s="439">
        <f t="shared" si="13"/>
        <v>0</v>
      </c>
      <c r="U25" s="440">
        <f t="shared" si="6"/>
        <v>1</v>
      </c>
      <c r="V25" s="440">
        <f t="shared" si="7"/>
        <v>0</v>
      </c>
    </row>
    <row r="26" spans="1:22" x14ac:dyDescent="0.25">
      <c r="A26" t="s">
        <v>157</v>
      </c>
      <c r="B26" s="358">
        <v>1</v>
      </c>
      <c r="C26" t="s">
        <v>1460</v>
      </c>
      <c r="D26" s="701" t="s">
        <v>1476</v>
      </c>
      <c r="E26" s="358">
        <f>VLOOKUP(A26,Data!C:I,7,FALSE)</f>
        <v>0</v>
      </c>
      <c r="F26" s="438" t="str">
        <f t="shared" si="0"/>
        <v>PR.AC-31</v>
      </c>
      <c r="G26" s="438" t="str">
        <f t="shared" si="1"/>
        <v>PR.AC-310</v>
      </c>
      <c r="I26" s="704" t="s">
        <v>1633</v>
      </c>
      <c r="J26" s="705" t="s">
        <v>1526</v>
      </c>
      <c r="K26" s="439">
        <f t="shared" si="8"/>
        <v>0</v>
      </c>
      <c r="L26" s="440">
        <f t="shared" si="9"/>
        <v>7</v>
      </c>
      <c r="M26" s="440">
        <f t="shared" si="10"/>
        <v>0</v>
      </c>
      <c r="N26" s="439">
        <f t="shared" si="11"/>
        <v>0</v>
      </c>
      <c r="O26" s="440">
        <f t="shared" si="2"/>
        <v>1</v>
      </c>
      <c r="P26" s="440">
        <f t="shared" si="3"/>
        <v>0</v>
      </c>
      <c r="Q26" s="439">
        <f t="shared" si="12"/>
        <v>0</v>
      </c>
      <c r="R26" s="440">
        <f t="shared" si="4"/>
        <v>4</v>
      </c>
      <c r="S26" s="440">
        <f t="shared" si="5"/>
        <v>0</v>
      </c>
      <c r="T26" s="439">
        <f t="shared" si="13"/>
        <v>0</v>
      </c>
      <c r="U26" s="440">
        <f t="shared" si="6"/>
        <v>2</v>
      </c>
      <c r="V26" s="440">
        <f t="shared" si="7"/>
        <v>0</v>
      </c>
    </row>
    <row r="27" spans="1:22" x14ac:dyDescent="0.25">
      <c r="A27" t="s">
        <v>157</v>
      </c>
      <c r="B27" s="358">
        <v>1</v>
      </c>
      <c r="C27" t="s">
        <v>1460</v>
      </c>
      <c r="D27" s="701" t="s">
        <v>1480</v>
      </c>
      <c r="E27" s="358">
        <f>VLOOKUP(A27,Data!C:I,7,FALSE)</f>
        <v>0</v>
      </c>
      <c r="F27" s="438" t="str">
        <f t="shared" si="0"/>
        <v>PR.AC-41</v>
      </c>
      <c r="G27" s="438" t="str">
        <f t="shared" si="1"/>
        <v>PR.AC-410</v>
      </c>
      <c r="I27" s="704" t="s">
        <v>1641</v>
      </c>
      <c r="J27" s="705" t="s">
        <v>1520</v>
      </c>
      <c r="K27" s="439">
        <f t="shared" si="8"/>
        <v>0</v>
      </c>
      <c r="L27" s="440">
        <f t="shared" si="9"/>
        <v>28</v>
      </c>
      <c r="M27" s="440">
        <f t="shared" si="10"/>
        <v>0</v>
      </c>
      <c r="N27" s="439">
        <f t="shared" si="11"/>
        <v>0</v>
      </c>
      <c r="O27" s="440">
        <f t="shared" si="2"/>
        <v>0</v>
      </c>
      <c r="P27" s="440">
        <f t="shared" si="3"/>
        <v>0</v>
      </c>
      <c r="Q27" s="439">
        <f t="shared" si="12"/>
        <v>0</v>
      </c>
      <c r="R27" s="440">
        <f t="shared" si="4"/>
        <v>7</v>
      </c>
      <c r="S27" s="440">
        <f t="shared" si="5"/>
        <v>0</v>
      </c>
      <c r="T27" s="439">
        <f t="shared" si="13"/>
        <v>0</v>
      </c>
      <c r="U27" s="440">
        <f t="shared" si="6"/>
        <v>21</v>
      </c>
      <c r="V27" s="440">
        <f t="shared" si="7"/>
        <v>0</v>
      </c>
    </row>
    <row r="28" spans="1:22" x14ac:dyDescent="0.25">
      <c r="A28" t="s">
        <v>157</v>
      </c>
      <c r="B28" s="358">
        <v>1</v>
      </c>
      <c r="C28" t="s">
        <v>1460</v>
      </c>
      <c r="D28" s="701" t="s">
        <v>1576</v>
      </c>
      <c r="E28" s="358">
        <f>VLOOKUP(A28,Data!C:I,7,FALSE)</f>
        <v>0</v>
      </c>
      <c r="F28" s="438" t="str">
        <f t="shared" si="0"/>
        <v>PR.IP-111</v>
      </c>
      <c r="G28" s="438" t="str">
        <f t="shared" si="1"/>
        <v>PR.IP-1110</v>
      </c>
      <c r="I28" s="704" t="s">
        <v>1641</v>
      </c>
      <c r="J28" s="705" t="s">
        <v>1488</v>
      </c>
      <c r="K28" s="439">
        <f t="shared" si="8"/>
        <v>0</v>
      </c>
      <c r="L28" s="440">
        <f t="shared" si="9"/>
        <v>16</v>
      </c>
      <c r="M28" s="440">
        <f t="shared" si="10"/>
        <v>0</v>
      </c>
      <c r="N28" s="439">
        <f t="shared" si="11"/>
        <v>0</v>
      </c>
      <c r="O28" s="440">
        <f t="shared" si="2"/>
        <v>1</v>
      </c>
      <c r="P28" s="440">
        <f t="shared" si="3"/>
        <v>0</v>
      </c>
      <c r="Q28" s="439">
        <f t="shared" si="12"/>
        <v>0</v>
      </c>
      <c r="R28" s="440">
        <f t="shared" si="4"/>
        <v>4</v>
      </c>
      <c r="S28" s="440">
        <f t="shared" si="5"/>
        <v>0</v>
      </c>
      <c r="T28" s="439">
        <f t="shared" si="13"/>
        <v>0</v>
      </c>
      <c r="U28" s="440">
        <f t="shared" si="6"/>
        <v>11</v>
      </c>
      <c r="V28" s="440">
        <f t="shared" si="7"/>
        <v>0</v>
      </c>
    </row>
    <row r="29" spans="1:22" x14ac:dyDescent="0.25">
      <c r="A29" t="s">
        <v>158</v>
      </c>
      <c r="B29" s="358">
        <v>2</v>
      </c>
      <c r="C29" t="s">
        <v>1460</v>
      </c>
      <c r="D29" s="701" t="s">
        <v>1476</v>
      </c>
      <c r="E29" s="358">
        <f>VLOOKUP(A29,Data!C:I,7,FALSE)</f>
        <v>0</v>
      </c>
      <c r="F29" s="438" t="str">
        <f t="shared" si="0"/>
        <v>PR.AC-32</v>
      </c>
      <c r="G29" s="438" t="str">
        <f t="shared" si="1"/>
        <v>PR.AC-320</v>
      </c>
      <c r="I29" s="704" t="s">
        <v>1641</v>
      </c>
      <c r="J29" s="705" t="s">
        <v>1534</v>
      </c>
      <c r="K29" s="439">
        <f t="shared" si="8"/>
        <v>0</v>
      </c>
      <c r="L29" s="440">
        <f t="shared" si="9"/>
        <v>27</v>
      </c>
      <c r="M29" s="440">
        <f t="shared" si="10"/>
        <v>0</v>
      </c>
      <c r="N29" s="439">
        <f t="shared" si="11"/>
        <v>0</v>
      </c>
      <c r="O29" s="440">
        <f t="shared" si="2"/>
        <v>2</v>
      </c>
      <c r="P29" s="440">
        <f t="shared" si="3"/>
        <v>0</v>
      </c>
      <c r="Q29" s="439">
        <f t="shared" si="12"/>
        <v>0</v>
      </c>
      <c r="R29" s="440">
        <f t="shared" si="4"/>
        <v>4</v>
      </c>
      <c r="S29" s="440">
        <f t="shared" si="5"/>
        <v>0</v>
      </c>
      <c r="T29" s="439">
        <f t="shared" si="13"/>
        <v>0</v>
      </c>
      <c r="U29" s="440">
        <f t="shared" si="6"/>
        <v>21</v>
      </c>
      <c r="V29" s="440">
        <f t="shared" si="7"/>
        <v>0</v>
      </c>
    </row>
    <row r="30" spans="1:22" x14ac:dyDescent="0.25">
      <c r="A30" t="s">
        <v>158</v>
      </c>
      <c r="B30" s="358">
        <v>2</v>
      </c>
      <c r="C30" t="s">
        <v>1460</v>
      </c>
      <c r="D30" s="701" t="s">
        <v>1480</v>
      </c>
      <c r="E30" s="358">
        <f>VLOOKUP(A30,Data!C:I,7,FALSE)</f>
        <v>0</v>
      </c>
      <c r="F30" s="438" t="str">
        <f t="shared" si="0"/>
        <v>PR.AC-42</v>
      </c>
      <c r="G30" s="438" t="str">
        <f t="shared" si="1"/>
        <v>PR.AC-420</v>
      </c>
      <c r="I30" s="704" t="s">
        <v>1641</v>
      </c>
      <c r="J30" s="705" t="s">
        <v>1524</v>
      </c>
      <c r="K30" s="439">
        <f t="shared" si="8"/>
        <v>0</v>
      </c>
      <c r="L30" s="440">
        <f t="shared" si="9"/>
        <v>11</v>
      </c>
      <c r="M30" s="440">
        <f t="shared" si="10"/>
        <v>0</v>
      </c>
      <c r="N30" s="439">
        <f t="shared" si="11"/>
        <v>0</v>
      </c>
      <c r="O30" s="440">
        <f t="shared" si="2"/>
        <v>3</v>
      </c>
      <c r="P30" s="440">
        <f t="shared" si="3"/>
        <v>0</v>
      </c>
      <c r="Q30" s="439">
        <f t="shared" si="12"/>
        <v>0</v>
      </c>
      <c r="R30" s="440">
        <f t="shared" si="4"/>
        <v>5</v>
      </c>
      <c r="S30" s="440">
        <f t="shared" si="5"/>
        <v>0</v>
      </c>
      <c r="T30" s="439">
        <f t="shared" si="13"/>
        <v>0</v>
      </c>
      <c r="U30" s="440">
        <f t="shared" si="6"/>
        <v>3</v>
      </c>
      <c r="V30" s="440">
        <f t="shared" si="7"/>
        <v>0</v>
      </c>
    </row>
    <row r="31" spans="1:22" x14ac:dyDescent="0.25">
      <c r="A31" t="s">
        <v>158</v>
      </c>
      <c r="B31" s="358">
        <v>2</v>
      </c>
      <c r="C31" t="s">
        <v>1460</v>
      </c>
      <c r="D31" s="701" t="s">
        <v>1474</v>
      </c>
      <c r="E31" s="358">
        <f>VLOOKUP(A31,Data!C:I,7,FALSE)</f>
        <v>0</v>
      </c>
      <c r="F31" s="438" t="str">
        <f t="shared" si="0"/>
        <v>PR.AC-62</v>
      </c>
      <c r="G31" s="438" t="str">
        <f t="shared" si="1"/>
        <v>PR.AC-620</v>
      </c>
      <c r="I31" s="704" t="s">
        <v>1648</v>
      </c>
      <c r="J31" s="705" t="s">
        <v>1567</v>
      </c>
      <c r="K31" s="439">
        <f t="shared" si="8"/>
        <v>0</v>
      </c>
      <c r="L31" s="440">
        <f t="shared" si="9"/>
        <v>6</v>
      </c>
      <c r="M31" s="440">
        <f t="shared" si="10"/>
        <v>0</v>
      </c>
      <c r="N31" s="439">
        <f t="shared" si="11"/>
        <v>0</v>
      </c>
      <c r="O31" s="440">
        <f t="shared" si="2"/>
        <v>3</v>
      </c>
      <c r="P31" s="440">
        <f t="shared" si="3"/>
        <v>0</v>
      </c>
      <c r="Q31" s="439">
        <f t="shared" si="12"/>
        <v>0</v>
      </c>
      <c r="R31" s="440">
        <f t="shared" si="4"/>
        <v>2</v>
      </c>
      <c r="S31" s="440">
        <f t="shared" si="5"/>
        <v>0</v>
      </c>
      <c r="T31" s="439">
        <f t="shared" si="13"/>
        <v>0</v>
      </c>
      <c r="U31" s="440">
        <f t="shared" si="6"/>
        <v>1</v>
      </c>
      <c r="V31" s="440">
        <f t="shared" si="7"/>
        <v>0</v>
      </c>
    </row>
    <row r="32" spans="1:22" x14ac:dyDescent="0.25">
      <c r="A32" t="s">
        <v>158</v>
      </c>
      <c r="B32" s="358">
        <v>2</v>
      </c>
      <c r="C32" t="s">
        <v>1460</v>
      </c>
      <c r="D32" s="701" t="s">
        <v>1475</v>
      </c>
      <c r="E32" s="358">
        <f>VLOOKUP(A32,Data!C:I,7,FALSE)</f>
        <v>0</v>
      </c>
      <c r="F32" s="438" t="str">
        <f t="shared" si="0"/>
        <v>PR.AC-72</v>
      </c>
      <c r="G32" s="438" t="str">
        <f t="shared" si="1"/>
        <v>PR.AC-720</v>
      </c>
      <c r="I32" s="704" t="s">
        <v>1648</v>
      </c>
      <c r="J32" s="705" t="s">
        <v>1568</v>
      </c>
      <c r="K32" s="439">
        <f t="shared" si="8"/>
        <v>0</v>
      </c>
      <c r="L32" s="440">
        <f t="shared" si="9"/>
        <v>9</v>
      </c>
      <c r="M32" s="440">
        <f t="shared" si="10"/>
        <v>0</v>
      </c>
      <c r="N32" s="439">
        <f t="shared" si="11"/>
        <v>0</v>
      </c>
      <c r="O32" s="440">
        <f t="shared" si="2"/>
        <v>3</v>
      </c>
      <c r="P32" s="440">
        <f t="shared" si="3"/>
        <v>0</v>
      </c>
      <c r="Q32" s="439">
        <f t="shared" si="12"/>
        <v>0</v>
      </c>
      <c r="R32" s="440">
        <f t="shared" si="4"/>
        <v>1</v>
      </c>
      <c r="S32" s="440">
        <f t="shared" si="5"/>
        <v>0</v>
      </c>
      <c r="T32" s="439">
        <f t="shared" si="13"/>
        <v>0</v>
      </c>
      <c r="U32" s="440">
        <f t="shared" si="6"/>
        <v>5</v>
      </c>
      <c r="V32" s="440">
        <f t="shared" si="7"/>
        <v>0</v>
      </c>
    </row>
    <row r="33" spans="1:22" x14ac:dyDescent="0.25">
      <c r="A33" t="s">
        <v>158</v>
      </c>
      <c r="B33" s="358">
        <v>2</v>
      </c>
      <c r="C33" t="s">
        <v>1460</v>
      </c>
      <c r="D33" s="701" t="s">
        <v>1479</v>
      </c>
      <c r="E33" s="358">
        <f>VLOOKUP(A33,Data!C:I,7,FALSE)</f>
        <v>0</v>
      </c>
      <c r="F33" s="438" t="str">
        <f t="shared" si="0"/>
        <v>PR.MA-22</v>
      </c>
      <c r="G33" s="438" t="str">
        <f t="shared" si="1"/>
        <v>PR.MA-220</v>
      </c>
      <c r="I33" s="704" t="s">
        <v>1648</v>
      </c>
      <c r="J33" s="705" t="s">
        <v>1570</v>
      </c>
      <c r="K33" s="439">
        <f t="shared" si="8"/>
        <v>0</v>
      </c>
      <c r="L33" s="440">
        <f t="shared" si="9"/>
        <v>6</v>
      </c>
      <c r="M33" s="440">
        <f t="shared" si="10"/>
        <v>0</v>
      </c>
      <c r="N33" s="439">
        <f t="shared" si="11"/>
        <v>0</v>
      </c>
      <c r="O33" s="440">
        <f t="shared" si="2"/>
        <v>3</v>
      </c>
      <c r="P33" s="440">
        <f t="shared" si="3"/>
        <v>0</v>
      </c>
      <c r="Q33" s="439">
        <f t="shared" si="12"/>
        <v>0</v>
      </c>
      <c r="R33" s="440">
        <f t="shared" si="4"/>
        <v>1</v>
      </c>
      <c r="S33" s="440">
        <f t="shared" si="5"/>
        <v>0</v>
      </c>
      <c r="T33" s="439">
        <f t="shared" si="13"/>
        <v>0</v>
      </c>
      <c r="U33" s="440">
        <f t="shared" si="6"/>
        <v>2</v>
      </c>
      <c r="V33" s="440">
        <f t="shared" si="7"/>
        <v>0</v>
      </c>
    </row>
    <row r="34" spans="1:22" x14ac:dyDescent="0.25">
      <c r="A34" t="s">
        <v>159</v>
      </c>
      <c r="B34" s="358">
        <v>2</v>
      </c>
      <c r="C34" t="s">
        <v>1460</v>
      </c>
      <c r="D34" s="701" t="s">
        <v>1480</v>
      </c>
      <c r="E34" s="358">
        <f>VLOOKUP(A34,Data!C:I,7,FALSE)</f>
        <v>0</v>
      </c>
      <c r="F34" s="438" t="str">
        <f t="shared" si="0"/>
        <v>PR.AC-42</v>
      </c>
      <c r="G34" s="438" t="str">
        <f t="shared" si="1"/>
        <v>PR.AC-420</v>
      </c>
      <c r="I34" s="704" t="s">
        <v>1648</v>
      </c>
      <c r="J34" s="705" t="s">
        <v>1571</v>
      </c>
      <c r="K34" s="439">
        <f t="shared" si="8"/>
        <v>0</v>
      </c>
      <c r="L34" s="440">
        <f t="shared" si="9"/>
        <v>6</v>
      </c>
      <c r="M34" s="440">
        <f t="shared" si="10"/>
        <v>0</v>
      </c>
      <c r="N34" s="439">
        <f t="shared" si="11"/>
        <v>0</v>
      </c>
      <c r="O34" s="440">
        <f t="shared" si="2"/>
        <v>1</v>
      </c>
      <c r="P34" s="440">
        <f t="shared" si="3"/>
        <v>0</v>
      </c>
      <c r="Q34" s="439">
        <f t="shared" si="12"/>
        <v>0</v>
      </c>
      <c r="R34" s="440">
        <f t="shared" si="4"/>
        <v>5</v>
      </c>
      <c r="S34" s="440">
        <f t="shared" si="5"/>
        <v>0</v>
      </c>
      <c r="T34" s="439">
        <f t="shared" si="13"/>
        <v>0</v>
      </c>
      <c r="U34" s="440">
        <f t="shared" si="6"/>
        <v>0</v>
      </c>
      <c r="V34" s="440">
        <f t="shared" si="7"/>
        <v>0</v>
      </c>
    </row>
    <row r="35" spans="1:22" x14ac:dyDescent="0.25">
      <c r="A35" t="s">
        <v>160</v>
      </c>
      <c r="B35" s="358">
        <v>2</v>
      </c>
      <c r="C35" t="s">
        <v>1460</v>
      </c>
      <c r="D35" s="701" t="s">
        <v>1480</v>
      </c>
      <c r="E35" s="358">
        <f>VLOOKUP(A35,Data!C:I,7,FALSE)</f>
        <v>0</v>
      </c>
      <c r="F35" s="438" t="str">
        <f t="shared" si="0"/>
        <v>PR.AC-42</v>
      </c>
      <c r="G35" s="438" t="str">
        <f t="shared" si="1"/>
        <v>PR.AC-420</v>
      </c>
      <c r="I35" s="704" t="s">
        <v>1648</v>
      </c>
      <c r="J35" s="705" t="s">
        <v>1510</v>
      </c>
      <c r="K35" s="439">
        <f t="shared" si="8"/>
        <v>0</v>
      </c>
      <c r="L35" s="440">
        <f t="shared" si="9"/>
        <v>10</v>
      </c>
      <c r="M35" s="440">
        <f t="shared" si="10"/>
        <v>0</v>
      </c>
      <c r="N35" s="439">
        <f t="shared" si="11"/>
        <v>0</v>
      </c>
      <c r="O35" s="440">
        <f t="shared" si="2"/>
        <v>2</v>
      </c>
      <c r="P35" s="440">
        <f t="shared" si="3"/>
        <v>0</v>
      </c>
      <c r="Q35" s="439">
        <f t="shared" si="12"/>
        <v>0</v>
      </c>
      <c r="R35" s="440">
        <f t="shared" si="4"/>
        <v>5</v>
      </c>
      <c r="S35" s="440">
        <f t="shared" si="5"/>
        <v>0</v>
      </c>
      <c r="T35" s="439">
        <f t="shared" si="13"/>
        <v>0</v>
      </c>
      <c r="U35" s="440">
        <f t="shared" si="6"/>
        <v>3</v>
      </c>
      <c r="V35" s="440">
        <f t="shared" si="7"/>
        <v>0</v>
      </c>
    </row>
    <row r="36" spans="1:22" x14ac:dyDescent="0.25">
      <c r="A36" t="s">
        <v>161</v>
      </c>
      <c r="B36" s="358">
        <v>2</v>
      </c>
      <c r="C36" t="s">
        <v>1460</v>
      </c>
      <c r="D36" s="701" t="s">
        <v>1480</v>
      </c>
      <c r="E36" s="358">
        <f>VLOOKUP(A36,Data!C:I,7,FALSE)</f>
        <v>0</v>
      </c>
      <c r="F36" s="438" t="str">
        <f t="shared" si="0"/>
        <v>PR.AC-42</v>
      </c>
      <c r="G36" s="438" t="str">
        <f t="shared" si="1"/>
        <v>PR.AC-420</v>
      </c>
      <c r="I36" s="704" t="s">
        <v>1648</v>
      </c>
      <c r="J36" s="705" t="s">
        <v>1560</v>
      </c>
      <c r="K36" s="439">
        <f t="shared" si="8"/>
        <v>0</v>
      </c>
      <c r="L36" s="440">
        <f t="shared" si="9"/>
        <v>2</v>
      </c>
      <c r="M36" s="440">
        <f t="shared" si="10"/>
        <v>0</v>
      </c>
      <c r="N36" s="439">
        <f t="shared" si="11"/>
        <v>0</v>
      </c>
      <c r="O36" s="440">
        <f t="shared" si="2"/>
        <v>1</v>
      </c>
      <c r="P36" s="440">
        <f t="shared" si="3"/>
        <v>0</v>
      </c>
      <c r="Q36" s="439">
        <f t="shared" si="12"/>
        <v>0</v>
      </c>
      <c r="R36" s="440">
        <f t="shared" si="4"/>
        <v>1</v>
      </c>
      <c r="S36" s="440">
        <f t="shared" si="5"/>
        <v>0</v>
      </c>
      <c r="T36" s="439">
        <f t="shared" si="13"/>
        <v>0</v>
      </c>
      <c r="U36" s="440">
        <f t="shared" si="6"/>
        <v>0</v>
      </c>
      <c r="V36" s="440">
        <f t="shared" si="7"/>
        <v>0</v>
      </c>
    </row>
    <row r="37" spans="1:22" x14ac:dyDescent="0.25">
      <c r="A37" t="s">
        <v>162</v>
      </c>
      <c r="B37" s="358">
        <v>2</v>
      </c>
      <c r="C37" t="s">
        <v>1460</v>
      </c>
      <c r="D37" s="701" t="s">
        <v>1476</v>
      </c>
      <c r="E37" s="358">
        <f>VLOOKUP(A37,Data!C:I,7,FALSE)</f>
        <v>0</v>
      </c>
      <c r="F37" s="438" t="str">
        <f t="shared" si="0"/>
        <v>PR.AC-32</v>
      </c>
      <c r="G37" s="438" t="str">
        <f t="shared" si="1"/>
        <v>PR.AC-320</v>
      </c>
      <c r="I37" s="704" t="s">
        <v>1657</v>
      </c>
      <c r="J37" s="705" t="s">
        <v>1525</v>
      </c>
      <c r="K37" s="439">
        <f t="shared" si="8"/>
        <v>0</v>
      </c>
      <c r="L37" s="440">
        <f t="shared" si="9"/>
        <v>13</v>
      </c>
      <c r="M37" s="440">
        <f t="shared" si="10"/>
        <v>0</v>
      </c>
      <c r="N37" s="439">
        <f t="shared" si="11"/>
        <v>0</v>
      </c>
      <c r="O37" s="440">
        <f t="shared" si="2"/>
        <v>1</v>
      </c>
      <c r="P37" s="440">
        <f t="shared" si="3"/>
        <v>0</v>
      </c>
      <c r="Q37" s="439">
        <f t="shared" si="12"/>
        <v>0</v>
      </c>
      <c r="R37" s="440">
        <f t="shared" si="4"/>
        <v>10</v>
      </c>
      <c r="S37" s="440">
        <f t="shared" si="5"/>
        <v>0</v>
      </c>
      <c r="T37" s="439">
        <f t="shared" si="13"/>
        <v>0</v>
      </c>
      <c r="U37" s="440">
        <f t="shared" si="6"/>
        <v>2</v>
      </c>
      <c r="V37" s="440">
        <f t="shared" si="7"/>
        <v>0</v>
      </c>
    </row>
    <row r="38" spans="1:22" x14ac:dyDescent="0.25">
      <c r="A38" t="s">
        <v>162</v>
      </c>
      <c r="B38" s="358">
        <v>2</v>
      </c>
      <c r="C38" t="s">
        <v>1460</v>
      </c>
      <c r="D38" s="701" t="s">
        <v>1480</v>
      </c>
      <c r="E38" s="358">
        <f>VLOOKUP(A38,Data!C:I,7,FALSE)</f>
        <v>0</v>
      </c>
      <c r="F38" s="438" t="str">
        <f t="shared" si="0"/>
        <v>PR.AC-42</v>
      </c>
      <c r="G38" s="438" t="str">
        <f t="shared" si="1"/>
        <v>PR.AC-420</v>
      </c>
      <c r="I38" s="704" t="s">
        <v>1657</v>
      </c>
      <c r="J38" s="705" t="s">
        <v>1562</v>
      </c>
      <c r="K38" s="439">
        <f t="shared" si="8"/>
        <v>0</v>
      </c>
      <c r="L38" s="440">
        <f t="shared" si="9"/>
        <v>4</v>
      </c>
      <c r="M38" s="440">
        <f t="shared" si="10"/>
        <v>0</v>
      </c>
      <c r="N38" s="439">
        <f t="shared" si="11"/>
        <v>0</v>
      </c>
      <c r="O38" s="440">
        <f t="shared" si="2"/>
        <v>1</v>
      </c>
      <c r="P38" s="440">
        <f t="shared" si="3"/>
        <v>0</v>
      </c>
      <c r="Q38" s="439">
        <f t="shared" si="12"/>
        <v>0</v>
      </c>
      <c r="R38" s="440">
        <f t="shared" si="4"/>
        <v>3</v>
      </c>
      <c r="S38" s="440">
        <f t="shared" si="5"/>
        <v>0</v>
      </c>
      <c r="T38" s="439">
        <f t="shared" si="13"/>
        <v>0</v>
      </c>
      <c r="U38" s="440">
        <f t="shared" si="6"/>
        <v>0</v>
      </c>
      <c r="V38" s="440">
        <f t="shared" si="7"/>
        <v>0</v>
      </c>
    </row>
    <row r="39" spans="1:22" x14ac:dyDescent="0.25">
      <c r="A39" t="s">
        <v>162</v>
      </c>
      <c r="B39" s="358">
        <v>2</v>
      </c>
      <c r="C39" t="s">
        <v>1460</v>
      </c>
      <c r="D39" s="701" t="s">
        <v>1479</v>
      </c>
      <c r="E39" s="358">
        <f>VLOOKUP(A39,Data!C:I,7,FALSE)</f>
        <v>0</v>
      </c>
      <c r="F39" s="438" t="str">
        <f t="shared" si="0"/>
        <v>PR.MA-22</v>
      </c>
      <c r="G39" s="438" t="str">
        <f t="shared" si="1"/>
        <v>PR.MA-220</v>
      </c>
      <c r="I39" s="704" t="s">
        <v>1657</v>
      </c>
      <c r="J39" s="705" t="s">
        <v>1662</v>
      </c>
      <c r="K39" s="439">
        <f t="shared" si="8"/>
        <v>0</v>
      </c>
      <c r="L39" s="440">
        <f t="shared" si="9"/>
        <v>5</v>
      </c>
      <c r="M39" s="440">
        <f t="shared" si="10"/>
        <v>0</v>
      </c>
      <c r="N39" s="439">
        <f t="shared" si="11"/>
        <v>0</v>
      </c>
      <c r="O39" s="440">
        <f t="shared" si="2"/>
        <v>1</v>
      </c>
      <c r="P39" s="440">
        <f t="shared" si="3"/>
        <v>0</v>
      </c>
      <c r="Q39" s="439">
        <f t="shared" si="12"/>
        <v>0</v>
      </c>
      <c r="R39" s="440">
        <f t="shared" si="4"/>
        <v>3</v>
      </c>
      <c r="S39" s="440">
        <f t="shared" si="5"/>
        <v>0</v>
      </c>
      <c r="T39" s="439">
        <f t="shared" si="13"/>
        <v>0</v>
      </c>
      <c r="U39" s="440">
        <f t="shared" si="6"/>
        <v>1</v>
      </c>
      <c r="V39" s="440">
        <f t="shared" si="7"/>
        <v>0</v>
      </c>
    </row>
    <row r="40" spans="1:22" x14ac:dyDescent="0.25">
      <c r="A40" t="s">
        <v>162</v>
      </c>
      <c r="B40" s="358">
        <v>2</v>
      </c>
      <c r="C40" t="s">
        <v>1461</v>
      </c>
      <c r="D40" s="702" t="s">
        <v>1481</v>
      </c>
      <c r="E40" s="358">
        <f>VLOOKUP(A40,Data!C:I,7,FALSE)</f>
        <v>0</v>
      </c>
      <c r="F40" s="438" t="str">
        <f t="shared" si="0"/>
        <v>DE.CM-32</v>
      </c>
      <c r="G40" s="438" t="str">
        <f t="shared" si="1"/>
        <v>DE.CM-320</v>
      </c>
      <c r="I40" s="704" t="s">
        <v>1664</v>
      </c>
      <c r="J40" s="705" t="s">
        <v>1521</v>
      </c>
      <c r="K40" s="439">
        <f t="shared" si="8"/>
        <v>0</v>
      </c>
      <c r="L40" s="440">
        <f t="shared" si="9"/>
        <v>6</v>
      </c>
      <c r="M40" s="440">
        <f t="shared" si="10"/>
        <v>0</v>
      </c>
      <c r="N40" s="439">
        <f t="shared" si="11"/>
        <v>0</v>
      </c>
      <c r="O40" s="440">
        <f t="shared" si="2"/>
        <v>0</v>
      </c>
      <c r="P40" s="440">
        <f t="shared" si="3"/>
        <v>0</v>
      </c>
      <c r="Q40" s="439">
        <f t="shared" si="12"/>
        <v>0</v>
      </c>
      <c r="R40" s="440">
        <f t="shared" si="4"/>
        <v>3</v>
      </c>
      <c r="S40" s="440">
        <f t="shared" si="5"/>
        <v>0</v>
      </c>
      <c r="T40" s="439">
        <f t="shared" si="13"/>
        <v>0</v>
      </c>
      <c r="U40" s="440">
        <f t="shared" si="6"/>
        <v>3</v>
      </c>
      <c r="V40" s="440">
        <f t="shared" si="7"/>
        <v>0</v>
      </c>
    </row>
    <row r="41" spans="1:22" x14ac:dyDescent="0.25">
      <c r="A41" t="s">
        <v>162</v>
      </c>
      <c r="B41" s="358">
        <v>2</v>
      </c>
      <c r="C41" t="s">
        <v>1461</v>
      </c>
      <c r="D41" s="702" t="s">
        <v>1482</v>
      </c>
      <c r="E41" s="358">
        <f>VLOOKUP(A41,Data!C:I,7,FALSE)</f>
        <v>0</v>
      </c>
      <c r="F41" s="438" t="str">
        <f t="shared" si="0"/>
        <v>DE.CM-62</v>
      </c>
      <c r="G41" s="438" t="str">
        <f t="shared" si="1"/>
        <v>DE.CM-620</v>
      </c>
      <c r="I41" s="704" t="s">
        <v>1664</v>
      </c>
      <c r="J41" s="705" t="s">
        <v>1501</v>
      </c>
      <c r="K41" s="439">
        <f t="shared" si="8"/>
        <v>0</v>
      </c>
      <c r="L41" s="440">
        <f t="shared" si="9"/>
        <v>6</v>
      </c>
      <c r="M41" s="440">
        <f t="shared" si="10"/>
        <v>0</v>
      </c>
      <c r="N41" s="439">
        <f t="shared" si="11"/>
        <v>0</v>
      </c>
      <c r="O41" s="440">
        <f t="shared" si="2"/>
        <v>2</v>
      </c>
      <c r="P41" s="440">
        <f t="shared" si="3"/>
        <v>0</v>
      </c>
      <c r="Q41" s="439">
        <f t="shared" si="12"/>
        <v>0</v>
      </c>
      <c r="R41" s="440">
        <f t="shared" si="4"/>
        <v>3</v>
      </c>
      <c r="S41" s="440">
        <f t="shared" si="5"/>
        <v>0</v>
      </c>
      <c r="T41" s="439">
        <f t="shared" si="13"/>
        <v>0</v>
      </c>
      <c r="U41" s="440">
        <f t="shared" si="6"/>
        <v>1</v>
      </c>
      <c r="V41" s="440">
        <f t="shared" si="7"/>
        <v>0</v>
      </c>
    </row>
    <row r="42" spans="1:22" x14ac:dyDescent="0.25">
      <c r="A42" t="s">
        <v>162</v>
      </c>
      <c r="B42" s="358">
        <v>2</v>
      </c>
      <c r="C42" t="s">
        <v>1461</v>
      </c>
      <c r="D42" s="702" t="s">
        <v>1483</v>
      </c>
      <c r="E42" s="358">
        <f>VLOOKUP(A42,Data!C:I,7,FALSE)</f>
        <v>0</v>
      </c>
      <c r="F42" s="438" t="str">
        <f t="shared" si="0"/>
        <v>DE.CM-72</v>
      </c>
      <c r="G42" s="438" t="str">
        <f t="shared" si="1"/>
        <v>DE.CM-720</v>
      </c>
      <c r="I42" s="704" t="s">
        <v>1664</v>
      </c>
      <c r="J42" s="705" t="s">
        <v>1565</v>
      </c>
      <c r="K42" s="439">
        <f t="shared" si="8"/>
        <v>0</v>
      </c>
      <c r="L42" s="440">
        <f t="shared" si="9"/>
        <v>2</v>
      </c>
      <c r="M42" s="440">
        <f t="shared" si="10"/>
        <v>0</v>
      </c>
      <c r="N42" s="439">
        <f t="shared" si="11"/>
        <v>0</v>
      </c>
      <c r="O42" s="440">
        <f t="shared" si="2"/>
        <v>0</v>
      </c>
      <c r="P42" s="440">
        <f t="shared" si="3"/>
        <v>0</v>
      </c>
      <c r="Q42" s="439">
        <f t="shared" si="12"/>
        <v>0</v>
      </c>
      <c r="R42" s="440">
        <f t="shared" si="4"/>
        <v>1</v>
      </c>
      <c r="S42" s="440">
        <f t="shared" si="5"/>
        <v>0</v>
      </c>
      <c r="T42" s="439">
        <f t="shared" si="13"/>
        <v>0</v>
      </c>
      <c r="U42" s="440">
        <f t="shared" si="6"/>
        <v>1</v>
      </c>
      <c r="V42" s="440">
        <f t="shared" si="7"/>
        <v>0</v>
      </c>
    </row>
    <row r="43" spans="1:22" x14ac:dyDescent="0.25">
      <c r="A43" t="s">
        <v>164</v>
      </c>
      <c r="B43" s="358">
        <v>3</v>
      </c>
      <c r="C43" t="s">
        <v>1460</v>
      </c>
      <c r="D43" s="701" t="s">
        <v>1480</v>
      </c>
      <c r="E43" s="358">
        <f>VLOOKUP(A43,Data!C:I,7,FALSE)</f>
        <v>0</v>
      </c>
      <c r="F43" s="438" t="str">
        <f t="shared" si="0"/>
        <v>PR.AC-43</v>
      </c>
      <c r="G43" s="438" t="str">
        <f t="shared" si="1"/>
        <v>PR.AC-430</v>
      </c>
      <c r="I43" s="704" t="s">
        <v>1664</v>
      </c>
      <c r="J43" s="705" t="s">
        <v>1566</v>
      </c>
      <c r="K43" s="439">
        <f t="shared" si="8"/>
        <v>0</v>
      </c>
      <c r="L43" s="440">
        <f t="shared" si="9"/>
        <v>2</v>
      </c>
      <c r="M43" s="440">
        <f t="shared" si="10"/>
        <v>0</v>
      </c>
      <c r="N43" s="439">
        <f t="shared" si="11"/>
        <v>0</v>
      </c>
      <c r="O43" s="440">
        <f t="shared" si="2"/>
        <v>0</v>
      </c>
      <c r="P43" s="440">
        <f t="shared" si="3"/>
        <v>0</v>
      </c>
      <c r="Q43" s="439">
        <f t="shared" si="12"/>
        <v>0</v>
      </c>
      <c r="R43" s="440">
        <f t="shared" si="4"/>
        <v>1</v>
      </c>
      <c r="S43" s="440">
        <f t="shared" si="5"/>
        <v>0</v>
      </c>
      <c r="T43" s="439">
        <f t="shared" si="13"/>
        <v>0</v>
      </c>
      <c r="U43" s="440">
        <f t="shared" si="6"/>
        <v>1</v>
      </c>
      <c r="V43" s="440">
        <f t="shared" si="7"/>
        <v>0</v>
      </c>
    </row>
    <row r="44" spans="1:22" x14ac:dyDescent="0.25">
      <c r="A44" t="s">
        <v>931</v>
      </c>
      <c r="B44" s="358">
        <v>3</v>
      </c>
      <c r="C44" t="s">
        <v>1461</v>
      </c>
      <c r="D44" s="702" t="s">
        <v>1495</v>
      </c>
      <c r="E44" s="358">
        <f>VLOOKUP(A44,Data!C:I,7,FALSE)</f>
        <v>0</v>
      </c>
      <c r="F44" s="438" t="str">
        <f t="shared" si="0"/>
        <v>DE.CM-13</v>
      </c>
      <c r="G44" s="438" t="str">
        <f t="shared" si="1"/>
        <v>DE.CM-130</v>
      </c>
      <c r="I44" s="704" t="s">
        <v>1664</v>
      </c>
      <c r="J44" s="705" t="s">
        <v>1530</v>
      </c>
      <c r="K44" s="439">
        <f t="shared" si="8"/>
        <v>0</v>
      </c>
      <c r="L44" s="440">
        <f t="shared" si="9"/>
        <v>5</v>
      </c>
      <c r="M44" s="440">
        <f t="shared" si="10"/>
        <v>0</v>
      </c>
      <c r="N44" s="439">
        <f t="shared" si="11"/>
        <v>0</v>
      </c>
      <c r="O44" s="440">
        <f t="shared" si="2"/>
        <v>0</v>
      </c>
      <c r="P44" s="440">
        <f t="shared" si="3"/>
        <v>0</v>
      </c>
      <c r="Q44" s="439">
        <f t="shared" si="12"/>
        <v>0</v>
      </c>
      <c r="R44" s="440">
        <f t="shared" si="4"/>
        <v>3</v>
      </c>
      <c r="S44" s="440">
        <f t="shared" si="5"/>
        <v>0</v>
      </c>
      <c r="T44" s="439">
        <f t="shared" si="13"/>
        <v>0</v>
      </c>
      <c r="U44" s="440">
        <f t="shared" si="6"/>
        <v>2</v>
      </c>
      <c r="V44" s="440">
        <f t="shared" si="7"/>
        <v>0</v>
      </c>
    </row>
    <row r="45" spans="1:22" x14ac:dyDescent="0.25">
      <c r="A45" t="s">
        <v>931</v>
      </c>
      <c r="B45" s="358">
        <v>3</v>
      </c>
      <c r="C45" t="s">
        <v>1461</v>
      </c>
      <c r="D45" s="702" t="s">
        <v>1481</v>
      </c>
      <c r="E45" s="358">
        <f>VLOOKUP(A45,Data!C:I,7,FALSE)</f>
        <v>0</v>
      </c>
      <c r="F45" s="438" t="str">
        <f t="shared" si="0"/>
        <v>DE.CM-33</v>
      </c>
      <c r="G45" s="438" t="str">
        <f t="shared" si="1"/>
        <v>DE.CM-330</v>
      </c>
      <c r="I45" s="704" t="s">
        <v>1672</v>
      </c>
      <c r="J45" s="701" t="s">
        <v>1473</v>
      </c>
      <c r="K45" s="439">
        <f t="shared" si="8"/>
        <v>0</v>
      </c>
      <c r="L45" s="440">
        <f t="shared" si="9"/>
        <v>10</v>
      </c>
      <c r="M45" s="440">
        <f t="shared" si="10"/>
        <v>0</v>
      </c>
      <c r="N45" s="439">
        <f t="shared" si="11"/>
        <v>0</v>
      </c>
      <c r="O45" s="440">
        <f t="shared" si="2"/>
        <v>5</v>
      </c>
      <c r="P45" s="440">
        <f t="shared" si="3"/>
        <v>0</v>
      </c>
      <c r="Q45" s="439">
        <f t="shared" si="12"/>
        <v>0</v>
      </c>
      <c r="R45" s="440">
        <f t="shared" si="4"/>
        <v>4</v>
      </c>
      <c r="S45" s="440">
        <f t="shared" si="5"/>
        <v>0</v>
      </c>
      <c r="T45" s="439">
        <f t="shared" si="13"/>
        <v>0</v>
      </c>
      <c r="U45" s="440">
        <f t="shared" si="6"/>
        <v>1</v>
      </c>
      <c r="V45" s="440">
        <f t="shared" si="7"/>
        <v>0</v>
      </c>
    </row>
    <row r="46" spans="1:22" x14ac:dyDescent="0.25">
      <c r="A46" t="s">
        <v>931</v>
      </c>
      <c r="B46" s="358">
        <v>3</v>
      </c>
      <c r="C46" t="s">
        <v>1461</v>
      </c>
      <c r="D46" s="702" t="s">
        <v>1482</v>
      </c>
      <c r="E46" s="358">
        <f>VLOOKUP(A46,Data!C:I,7,FALSE)</f>
        <v>0</v>
      </c>
      <c r="F46" s="438" t="str">
        <f t="shared" si="0"/>
        <v>DE.CM-63</v>
      </c>
      <c r="G46" s="438" t="str">
        <f t="shared" si="1"/>
        <v>DE.CM-630</v>
      </c>
      <c r="I46" s="704" t="s">
        <v>1672</v>
      </c>
      <c r="J46" s="701" t="s">
        <v>1484</v>
      </c>
      <c r="K46" s="439">
        <f t="shared" si="8"/>
        <v>0</v>
      </c>
      <c r="L46" s="440">
        <f t="shared" si="9"/>
        <v>14</v>
      </c>
      <c r="M46" s="440">
        <f t="shared" si="10"/>
        <v>0</v>
      </c>
      <c r="N46" s="439">
        <f t="shared" si="11"/>
        <v>0</v>
      </c>
      <c r="O46" s="440">
        <f t="shared" si="2"/>
        <v>5</v>
      </c>
      <c r="P46" s="440">
        <f t="shared" si="3"/>
        <v>0</v>
      </c>
      <c r="Q46" s="439">
        <f t="shared" si="12"/>
        <v>0</v>
      </c>
      <c r="R46" s="440">
        <f t="shared" si="4"/>
        <v>7</v>
      </c>
      <c r="S46" s="440">
        <f t="shared" si="5"/>
        <v>0</v>
      </c>
      <c r="T46" s="439">
        <f t="shared" si="13"/>
        <v>0</v>
      </c>
      <c r="U46" s="440">
        <f t="shared" si="6"/>
        <v>2</v>
      </c>
      <c r="V46" s="440">
        <f t="shared" si="7"/>
        <v>0</v>
      </c>
    </row>
    <row r="47" spans="1:22" x14ac:dyDescent="0.25">
      <c r="A47" t="s">
        <v>931</v>
      </c>
      <c r="B47" s="358">
        <v>3</v>
      </c>
      <c r="C47" t="s">
        <v>1461</v>
      </c>
      <c r="D47" s="702" t="s">
        <v>1483</v>
      </c>
      <c r="E47" s="358">
        <f>VLOOKUP(A47,Data!C:I,7,FALSE)</f>
        <v>0</v>
      </c>
      <c r="F47" s="438" t="str">
        <f t="shared" si="0"/>
        <v>DE.CM-73</v>
      </c>
      <c r="G47" s="438" t="str">
        <f t="shared" si="1"/>
        <v>DE.CM-730</v>
      </c>
      <c r="I47" s="704" t="s">
        <v>1672</v>
      </c>
      <c r="J47" s="701" t="s">
        <v>1476</v>
      </c>
      <c r="K47" s="439">
        <f t="shared" si="8"/>
        <v>0</v>
      </c>
      <c r="L47" s="440">
        <f t="shared" si="9"/>
        <v>7</v>
      </c>
      <c r="M47" s="440">
        <f t="shared" si="10"/>
        <v>0</v>
      </c>
      <c r="N47" s="439">
        <f t="shared" si="11"/>
        <v>0</v>
      </c>
      <c r="O47" s="440">
        <f t="shared" si="2"/>
        <v>3</v>
      </c>
      <c r="P47" s="440">
        <f t="shared" si="3"/>
        <v>0</v>
      </c>
      <c r="Q47" s="439">
        <f t="shared" si="12"/>
        <v>0</v>
      </c>
      <c r="R47" s="440">
        <f t="shared" si="4"/>
        <v>4</v>
      </c>
      <c r="S47" s="440">
        <f t="shared" si="5"/>
        <v>0</v>
      </c>
      <c r="T47" s="439">
        <f t="shared" si="13"/>
        <v>0</v>
      </c>
      <c r="U47" s="440">
        <f t="shared" si="6"/>
        <v>0</v>
      </c>
      <c r="V47" s="440">
        <f t="shared" si="7"/>
        <v>0</v>
      </c>
    </row>
    <row r="48" spans="1:22" x14ac:dyDescent="0.25">
      <c r="A48" t="s">
        <v>166</v>
      </c>
      <c r="B48" s="358">
        <v>1</v>
      </c>
      <c r="C48" t="s">
        <v>1460</v>
      </c>
      <c r="D48" s="701" t="s">
        <v>1484</v>
      </c>
      <c r="E48" s="358">
        <f>VLOOKUP(A48,Data!C:I,7,FALSE)</f>
        <v>0</v>
      </c>
      <c r="F48" s="438" t="str">
        <f t="shared" si="0"/>
        <v>PR.AC-21</v>
      </c>
      <c r="G48" s="438" t="str">
        <f t="shared" si="1"/>
        <v>PR.AC-210</v>
      </c>
      <c r="I48" s="704" t="s">
        <v>1672</v>
      </c>
      <c r="J48" s="701" t="s">
        <v>1480</v>
      </c>
      <c r="K48" s="439">
        <f t="shared" si="8"/>
        <v>0</v>
      </c>
      <c r="L48" s="440">
        <f t="shared" si="9"/>
        <v>16</v>
      </c>
      <c r="M48" s="440">
        <f t="shared" si="10"/>
        <v>0</v>
      </c>
      <c r="N48" s="439">
        <f t="shared" si="11"/>
        <v>0</v>
      </c>
      <c r="O48" s="440">
        <f t="shared" ref="O48:O79" si="14">COUNTIF($F:$F,CONCATENATE($J48,N$15))</f>
        <v>2</v>
      </c>
      <c r="P48" s="440">
        <f t="shared" ref="P48:P79" si="15">COUNTIF($G:$G,CONCATENATE($J48,N$15,1))</f>
        <v>0</v>
      </c>
      <c r="Q48" s="439">
        <f t="shared" si="12"/>
        <v>0</v>
      </c>
      <c r="R48" s="440">
        <f t="shared" ref="R48:R79" si="16">COUNTIF($F:$F,CONCATENATE($J48,Q$15))</f>
        <v>12</v>
      </c>
      <c r="S48" s="440">
        <f t="shared" ref="S48:S79" si="17">COUNTIF($G:$G,CONCATENATE($J48,Q$15,1))</f>
        <v>0</v>
      </c>
      <c r="T48" s="439">
        <f t="shared" si="13"/>
        <v>0</v>
      </c>
      <c r="U48" s="440">
        <f t="shared" ref="U48:U79" si="18">COUNTIF($F:$F,CONCATENATE($J48,T$15))</f>
        <v>2</v>
      </c>
      <c r="V48" s="440">
        <f t="shared" ref="V48:V79" si="19">COUNTIF($G:$G,CONCATENATE($J48,T$15,1))</f>
        <v>0</v>
      </c>
    </row>
    <row r="49" spans="1:22" x14ac:dyDescent="0.25">
      <c r="A49" t="s">
        <v>166</v>
      </c>
      <c r="B49" s="358">
        <v>1</v>
      </c>
      <c r="C49" t="s">
        <v>1460</v>
      </c>
      <c r="D49" s="701" t="s">
        <v>1493</v>
      </c>
      <c r="E49" s="358">
        <f>VLOOKUP(A49,Data!C:I,7,FALSE)</f>
        <v>0</v>
      </c>
      <c r="F49" s="438" t="str">
        <f t="shared" si="0"/>
        <v>PR.DS-51</v>
      </c>
      <c r="G49" s="438" t="str">
        <f t="shared" si="1"/>
        <v>PR.DS-510</v>
      </c>
      <c r="I49" s="704" t="s">
        <v>1672</v>
      </c>
      <c r="J49" s="701" t="s">
        <v>1490</v>
      </c>
      <c r="K49" s="439">
        <f t="shared" si="8"/>
        <v>0</v>
      </c>
      <c r="L49" s="440">
        <f t="shared" si="9"/>
        <v>10</v>
      </c>
      <c r="M49" s="440">
        <f t="shared" si="10"/>
        <v>0</v>
      </c>
      <c r="N49" s="439">
        <f t="shared" si="11"/>
        <v>0</v>
      </c>
      <c r="O49" s="440">
        <f t="shared" si="14"/>
        <v>2</v>
      </c>
      <c r="P49" s="440">
        <f t="shared" si="15"/>
        <v>0</v>
      </c>
      <c r="Q49" s="439">
        <f t="shared" si="12"/>
        <v>0</v>
      </c>
      <c r="R49" s="440">
        <f t="shared" si="16"/>
        <v>4</v>
      </c>
      <c r="S49" s="440">
        <f t="shared" si="17"/>
        <v>0</v>
      </c>
      <c r="T49" s="439">
        <f t="shared" si="13"/>
        <v>0</v>
      </c>
      <c r="U49" s="440">
        <f t="shared" si="18"/>
        <v>4</v>
      </c>
      <c r="V49" s="440">
        <f t="shared" si="19"/>
        <v>0</v>
      </c>
    </row>
    <row r="50" spans="1:22" x14ac:dyDescent="0.25">
      <c r="A50" t="s">
        <v>166</v>
      </c>
      <c r="B50" s="358">
        <v>1</v>
      </c>
      <c r="C50" t="s">
        <v>1460</v>
      </c>
      <c r="D50" s="701" t="s">
        <v>1516</v>
      </c>
      <c r="E50" s="358">
        <f>VLOOKUP(A50,Data!C:I,7,FALSE)</f>
        <v>0</v>
      </c>
      <c r="F50" s="438" t="str">
        <f t="shared" si="0"/>
        <v>PR.IP-51</v>
      </c>
      <c r="G50" s="438" t="str">
        <f t="shared" si="1"/>
        <v>PR.IP-510</v>
      </c>
      <c r="I50" s="704" t="s">
        <v>1672</v>
      </c>
      <c r="J50" s="701" t="s">
        <v>1474</v>
      </c>
      <c r="K50" s="439">
        <f t="shared" si="8"/>
        <v>0</v>
      </c>
      <c r="L50" s="440">
        <f t="shared" si="9"/>
        <v>4</v>
      </c>
      <c r="M50" s="440">
        <f t="shared" si="10"/>
        <v>0</v>
      </c>
      <c r="N50" s="439">
        <f t="shared" si="11"/>
        <v>0</v>
      </c>
      <c r="O50" s="440">
        <f t="shared" si="14"/>
        <v>3</v>
      </c>
      <c r="P50" s="440">
        <f t="shared" si="15"/>
        <v>0</v>
      </c>
      <c r="Q50" s="439">
        <f t="shared" si="12"/>
        <v>0</v>
      </c>
      <c r="R50" s="440">
        <f t="shared" si="16"/>
        <v>1</v>
      </c>
      <c r="S50" s="440">
        <f t="shared" si="17"/>
        <v>0</v>
      </c>
      <c r="T50" s="439">
        <f t="shared" si="13"/>
        <v>0</v>
      </c>
      <c r="U50" s="440">
        <f t="shared" si="18"/>
        <v>0</v>
      </c>
      <c r="V50" s="440">
        <f t="shared" si="19"/>
        <v>0</v>
      </c>
    </row>
    <row r="51" spans="1:22" x14ac:dyDescent="0.25">
      <c r="A51" t="s">
        <v>167</v>
      </c>
      <c r="B51" s="358">
        <v>1</v>
      </c>
      <c r="C51" t="s">
        <v>1460</v>
      </c>
      <c r="D51" s="701" t="s">
        <v>1473</v>
      </c>
      <c r="E51" s="358">
        <f>VLOOKUP(A51,Data!C:I,7,FALSE)</f>
        <v>0</v>
      </c>
      <c r="F51" s="438" t="str">
        <f t="shared" si="0"/>
        <v>PR.AC-11</v>
      </c>
      <c r="G51" s="438" t="str">
        <f t="shared" si="1"/>
        <v>PR.AC-110</v>
      </c>
      <c r="I51" s="704" t="s">
        <v>1672</v>
      </c>
      <c r="J51" s="701" t="s">
        <v>1475</v>
      </c>
      <c r="K51" s="439">
        <f t="shared" si="8"/>
        <v>0</v>
      </c>
      <c r="L51" s="440">
        <f t="shared" si="9"/>
        <v>6</v>
      </c>
      <c r="M51" s="440">
        <f t="shared" si="10"/>
        <v>0</v>
      </c>
      <c r="N51" s="439">
        <f t="shared" si="11"/>
        <v>0</v>
      </c>
      <c r="O51" s="440">
        <f t="shared" si="14"/>
        <v>2</v>
      </c>
      <c r="P51" s="440">
        <f t="shared" si="15"/>
        <v>0</v>
      </c>
      <c r="Q51" s="439">
        <f t="shared" si="12"/>
        <v>0</v>
      </c>
      <c r="R51" s="440">
        <f t="shared" si="16"/>
        <v>2</v>
      </c>
      <c r="S51" s="440">
        <f t="shared" si="17"/>
        <v>0</v>
      </c>
      <c r="T51" s="439">
        <f t="shared" si="13"/>
        <v>0</v>
      </c>
      <c r="U51" s="440">
        <f t="shared" si="18"/>
        <v>2</v>
      </c>
      <c r="V51" s="440">
        <f t="shared" si="19"/>
        <v>0</v>
      </c>
    </row>
    <row r="52" spans="1:22" x14ac:dyDescent="0.25">
      <c r="A52" t="s">
        <v>167</v>
      </c>
      <c r="B52" s="358">
        <v>1</v>
      </c>
      <c r="C52" t="s">
        <v>1460</v>
      </c>
      <c r="D52" s="701" t="s">
        <v>1484</v>
      </c>
      <c r="E52" s="358">
        <f>VLOOKUP(A52,Data!C:I,7,FALSE)</f>
        <v>0</v>
      </c>
      <c r="F52" s="438" t="str">
        <f t="shared" si="0"/>
        <v>PR.AC-21</v>
      </c>
      <c r="G52" s="438" t="str">
        <f t="shared" si="1"/>
        <v>PR.AC-210</v>
      </c>
      <c r="I52" s="704" t="s">
        <v>1682</v>
      </c>
      <c r="J52" s="701" t="s">
        <v>1577</v>
      </c>
      <c r="K52" s="439">
        <f t="shared" si="8"/>
        <v>0</v>
      </c>
      <c r="L52" s="440">
        <f t="shared" si="9"/>
        <v>16</v>
      </c>
      <c r="M52" s="440">
        <f t="shared" si="10"/>
        <v>0</v>
      </c>
      <c r="N52" s="439">
        <f t="shared" si="11"/>
        <v>0</v>
      </c>
      <c r="O52" s="440">
        <f t="shared" si="14"/>
        <v>2</v>
      </c>
      <c r="P52" s="440">
        <f t="shared" si="15"/>
        <v>0</v>
      </c>
      <c r="Q52" s="439">
        <f t="shared" si="12"/>
        <v>0</v>
      </c>
      <c r="R52" s="440">
        <f t="shared" si="16"/>
        <v>3</v>
      </c>
      <c r="S52" s="440">
        <f t="shared" si="17"/>
        <v>0</v>
      </c>
      <c r="T52" s="439">
        <f t="shared" si="13"/>
        <v>0</v>
      </c>
      <c r="U52" s="440">
        <f t="shared" si="18"/>
        <v>11</v>
      </c>
      <c r="V52" s="440">
        <f t="shared" si="19"/>
        <v>0</v>
      </c>
    </row>
    <row r="53" spans="1:22" x14ac:dyDescent="0.25">
      <c r="A53" t="s">
        <v>167</v>
      </c>
      <c r="B53" s="358">
        <v>1</v>
      </c>
      <c r="C53" t="s">
        <v>1460</v>
      </c>
      <c r="D53" s="701" t="s">
        <v>1576</v>
      </c>
      <c r="E53" s="358">
        <f>VLOOKUP(A53,Data!C:I,7,FALSE)</f>
        <v>0</v>
      </c>
      <c r="F53" s="438" t="str">
        <f t="shared" si="0"/>
        <v>PR.IP-111</v>
      </c>
      <c r="G53" s="438" t="str">
        <f t="shared" si="1"/>
        <v>PR.IP-1110</v>
      </c>
      <c r="I53" s="704" t="s">
        <v>1682</v>
      </c>
      <c r="J53" s="701" t="s">
        <v>1573</v>
      </c>
      <c r="K53" s="439">
        <f t="shared" si="8"/>
        <v>0</v>
      </c>
      <c r="L53" s="440">
        <f t="shared" si="9"/>
        <v>15</v>
      </c>
      <c r="M53" s="440">
        <f t="shared" si="10"/>
        <v>0</v>
      </c>
      <c r="N53" s="439">
        <f t="shared" si="11"/>
        <v>0</v>
      </c>
      <c r="O53" s="440">
        <f t="shared" si="14"/>
        <v>1</v>
      </c>
      <c r="P53" s="440">
        <f t="shared" si="15"/>
        <v>0</v>
      </c>
      <c r="Q53" s="439">
        <f t="shared" si="12"/>
        <v>0</v>
      </c>
      <c r="R53" s="440">
        <f t="shared" si="16"/>
        <v>4</v>
      </c>
      <c r="S53" s="440">
        <f t="shared" si="17"/>
        <v>0</v>
      </c>
      <c r="T53" s="439">
        <f t="shared" si="13"/>
        <v>0</v>
      </c>
      <c r="U53" s="440">
        <f t="shared" si="18"/>
        <v>10</v>
      </c>
      <c r="V53" s="440">
        <f t="shared" si="19"/>
        <v>0</v>
      </c>
    </row>
    <row r="54" spans="1:22" x14ac:dyDescent="0.25">
      <c r="A54" t="s">
        <v>168</v>
      </c>
      <c r="B54" s="358">
        <v>1</v>
      </c>
      <c r="C54" t="s">
        <v>1460</v>
      </c>
      <c r="D54" s="701" t="s">
        <v>1484</v>
      </c>
      <c r="E54" s="358">
        <f>VLOOKUP(A54,Data!C:I,7,FALSE)</f>
        <v>0</v>
      </c>
      <c r="F54" s="438" t="str">
        <f t="shared" si="0"/>
        <v>PR.AC-21</v>
      </c>
      <c r="G54" s="438" t="str">
        <f t="shared" si="1"/>
        <v>PR.AC-210</v>
      </c>
      <c r="I54" s="704" t="s">
        <v>1682</v>
      </c>
      <c r="J54" s="701" t="s">
        <v>1574</v>
      </c>
      <c r="K54" s="439">
        <f t="shared" si="8"/>
        <v>0</v>
      </c>
      <c r="L54" s="440">
        <f t="shared" si="9"/>
        <v>17</v>
      </c>
      <c r="M54" s="440">
        <f t="shared" si="10"/>
        <v>0</v>
      </c>
      <c r="N54" s="439">
        <f t="shared" si="11"/>
        <v>0</v>
      </c>
      <c r="O54" s="440">
        <f t="shared" si="14"/>
        <v>2</v>
      </c>
      <c r="P54" s="440">
        <f t="shared" si="15"/>
        <v>0</v>
      </c>
      <c r="Q54" s="439">
        <f t="shared" si="12"/>
        <v>0</v>
      </c>
      <c r="R54" s="440">
        <f t="shared" si="16"/>
        <v>5</v>
      </c>
      <c r="S54" s="440">
        <f t="shared" si="17"/>
        <v>0</v>
      </c>
      <c r="T54" s="439">
        <f t="shared" si="13"/>
        <v>0</v>
      </c>
      <c r="U54" s="440">
        <f t="shared" si="18"/>
        <v>10</v>
      </c>
      <c r="V54" s="440">
        <f t="shared" si="19"/>
        <v>0</v>
      </c>
    </row>
    <row r="55" spans="1:22" x14ac:dyDescent="0.25">
      <c r="A55" t="s">
        <v>168</v>
      </c>
      <c r="B55" s="358">
        <v>1</v>
      </c>
      <c r="C55" t="s">
        <v>1460</v>
      </c>
      <c r="D55" s="703" t="s">
        <v>1486</v>
      </c>
      <c r="E55" s="358">
        <f>VLOOKUP(A55,Data!C:I,7,FALSE)</f>
        <v>0</v>
      </c>
      <c r="F55" s="438" t="str">
        <f t="shared" si="0"/>
        <v>PR.PT-11</v>
      </c>
      <c r="G55" s="438" t="str">
        <f t="shared" si="1"/>
        <v>PR.PT-110</v>
      </c>
      <c r="I55" s="704" t="s">
        <v>1682</v>
      </c>
      <c r="J55" s="701" t="s">
        <v>1523</v>
      </c>
      <c r="K55" s="439">
        <f t="shared" si="8"/>
        <v>0</v>
      </c>
      <c r="L55" s="440">
        <f t="shared" si="9"/>
        <v>16</v>
      </c>
      <c r="M55" s="440">
        <f t="shared" si="10"/>
        <v>0</v>
      </c>
      <c r="N55" s="439">
        <f t="shared" si="11"/>
        <v>0</v>
      </c>
      <c r="O55" s="440">
        <f t="shared" si="14"/>
        <v>1</v>
      </c>
      <c r="P55" s="440">
        <f t="shared" si="15"/>
        <v>0</v>
      </c>
      <c r="Q55" s="439">
        <f t="shared" si="12"/>
        <v>0</v>
      </c>
      <c r="R55" s="440">
        <f t="shared" si="16"/>
        <v>5</v>
      </c>
      <c r="S55" s="440">
        <f t="shared" si="17"/>
        <v>0</v>
      </c>
      <c r="T55" s="439">
        <f t="shared" si="13"/>
        <v>0</v>
      </c>
      <c r="U55" s="440">
        <f t="shared" si="18"/>
        <v>10</v>
      </c>
      <c r="V55" s="440">
        <f t="shared" si="19"/>
        <v>0</v>
      </c>
    </row>
    <row r="56" spans="1:22" x14ac:dyDescent="0.25">
      <c r="A56" t="s">
        <v>169</v>
      </c>
      <c r="B56" s="358">
        <v>2</v>
      </c>
      <c r="C56" t="s">
        <v>1460</v>
      </c>
      <c r="D56" s="701" t="s">
        <v>1484</v>
      </c>
      <c r="E56" s="358">
        <f>VLOOKUP(A56,Data!C:I,7,FALSE)</f>
        <v>0</v>
      </c>
      <c r="F56" s="438" t="str">
        <f t="shared" si="0"/>
        <v>PR.AC-22</v>
      </c>
      <c r="G56" s="438" t="str">
        <f t="shared" si="1"/>
        <v>PR.AC-220</v>
      </c>
      <c r="I56" s="704" t="s">
        <v>1682</v>
      </c>
      <c r="J56" s="701" t="s">
        <v>1575</v>
      </c>
      <c r="K56" s="439">
        <f t="shared" si="8"/>
        <v>0</v>
      </c>
      <c r="L56" s="440">
        <f t="shared" si="9"/>
        <v>15</v>
      </c>
      <c r="M56" s="440">
        <f t="shared" si="10"/>
        <v>0</v>
      </c>
      <c r="N56" s="439">
        <f t="shared" si="11"/>
        <v>0</v>
      </c>
      <c r="O56" s="440">
        <f t="shared" si="14"/>
        <v>1</v>
      </c>
      <c r="P56" s="440">
        <f t="shared" si="15"/>
        <v>0</v>
      </c>
      <c r="Q56" s="439">
        <f t="shared" si="12"/>
        <v>0</v>
      </c>
      <c r="R56" s="440">
        <f t="shared" si="16"/>
        <v>4</v>
      </c>
      <c r="S56" s="440">
        <f t="shared" si="17"/>
        <v>0</v>
      </c>
      <c r="T56" s="439">
        <f t="shared" si="13"/>
        <v>0</v>
      </c>
      <c r="U56" s="440">
        <f t="shared" si="18"/>
        <v>10</v>
      </c>
      <c r="V56" s="440">
        <f t="shared" si="19"/>
        <v>0</v>
      </c>
    </row>
    <row r="57" spans="1:22" x14ac:dyDescent="0.25">
      <c r="A57" t="s">
        <v>169</v>
      </c>
      <c r="B57" s="358">
        <v>2</v>
      </c>
      <c r="C57" t="s">
        <v>1460</v>
      </c>
      <c r="D57" s="701" t="s">
        <v>1516</v>
      </c>
      <c r="E57" s="358">
        <f>VLOOKUP(A57,Data!C:I,7,FALSE)</f>
        <v>0</v>
      </c>
      <c r="F57" s="438" t="str">
        <f t="shared" si="0"/>
        <v>PR.IP-52</v>
      </c>
      <c r="G57" s="438" t="str">
        <f t="shared" si="1"/>
        <v>PR.IP-520</v>
      </c>
      <c r="I57" s="704" t="s">
        <v>1690</v>
      </c>
      <c r="J57" s="701" t="s">
        <v>1504</v>
      </c>
      <c r="K57" s="439">
        <f t="shared" si="8"/>
        <v>0</v>
      </c>
      <c r="L57" s="440">
        <f t="shared" si="9"/>
        <v>10</v>
      </c>
      <c r="M57" s="440">
        <f t="shared" si="10"/>
        <v>0</v>
      </c>
      <c r="N57" s="439">
        <f t="shared" si="11"/>
        <v>0</v>
      </c>
      <c r="O57" s="440">
        <f t="shared" si="14"/>
        <v>1</v>
      </c>
      <c r="P57" s="440">
        <f t="shared" si="15"/>
        <v>0</v>
      </c>
      <c r="Q57" s="439">
        <f t="shared" si="12"/>
        <v>0</v>
      </c>
      <c r="R57" s="440">
        <f t="shared" si="16"/>
        <v>6</v>
      </c>
      <c r="S57" s="440">
        <f t="shared" si="17"/>
        <v>0</v>
      </c>
      <c r="T57" s="439">
        <f t="shared" si="13"/>
        <v>0</v>
      </c>
      <c r="U57" s="440">
        <f t="shared" si="18"/>
        <v>3</v>
      </c>
      <c r="V57" s="440">
        <f t="shared" si="19"/>
        <v>0</v>
      </c>
    </row>
    <row r="58" spans="1:22" x14ac:dyDescent="0.25">
      <c r="A58" t="s">
        <v>170</v>
      </c>
      <c r="B58" s="358">
        <v>2</v>
      </c>
      <c r="C58" t="s">
        <v>1460</v>
      </c>
      <c r="D58" s="701" t="s">
        <v>1484</v>
      </c>
      <c r="E58" s="358">
        <f>VLOOKUP(A58,Data!C:I,7,FALSE)</f>
        <v>0</v>
      </c>
      <c r="F58" s="438" t="str">
        <f t="shared" si="0"/>
        <v>PR.AC-22</v>
      </c>
      <c r="G58" s="438" t="str">
        <f t="shared" si="1"/>
        <v>PR.AC-220</v>
      </c>
      <c r="I58" s="704" t="s">
        <v>1690</v>
      </c>
      <c r="J58" s="701" t="s">
        <v>1505</v>
      </c>
      <c r="K58" s="439">
        <f t="shared" si="8"/>
        <v>0</v>
      </c>
      <c r="L58" s="440">
        <f t="shared" si="9"/>
        <v>6</v>
      </c>
      <c r="M58" s="440">
        <f t="shared" si="10"/>
        <v>0</v>
      </c>
      <c r="N58" s="439">
        <f t="shared" si="11"/>
        <v>0</v>
      </c>
      <c r="O58" s="440">
        <f t="shared" si="14"/>
        <v>0</v>
      </c>
      <c r="P58" s="440">
        <f t="shared" si="15"/>
        <v>0</v>
      </c>
      <c r="Q58" s="439">
        <f t="shared" si="12"/>
        <v>0</v>
      </c>
      <c r="R58" s="440">
        <f t="shared" si="16"/>
        <v>4</v>
      </c>
      <c r="S58" s="440">
        <f t="shared" si="17"/>
        <v>0</v>
      </c>
      <c r="T58" s="439">
        <f t="shared" si="13"/>
        <v>0</v>
      </c>
      <c r="U58" s="440">
        <f t="shared" si="18"/>
        <v>2</v>
      </c>
      <c r="V58" s="440">
        <f t="shared" si="19"/>
        <v>0</v>
      </c>
    </row>
    <row r="59" spans="1:22" x14ac:dyDescent="0.25">
      <c r="A59" t="s">
        <v>170</v>
      </c>
      <c r="B59" s="358">
        <v>2</v>
      </c>
      <c r="C59" t="s">
        <v>1460</v>
      </c>
      <c r="D59" s="703" t="s">
        <v>1480</v>
      </c>
      <c r="E59" s="358">
        <f>VLOOKUP(A59,Data!C:I,7,FALSE)</f>
        <v>0</v>
      </c>
      <c r="F59" s="438" t="str">
        <f t="shared" si="0"/>
        <v>PR.AC-42</v>
      </c>
      <c r="G59" s="438" t="str">
        <f t="shared" si="1"/>
        <v>PR.AC-420</v>
      </c>
      <c r="I59" s="704" t="s">
        <v>1690</v>
      </c>
      <c r="J59" s="701" t="s">
        <v>1498</v>
      </c>
      <c r="K59" s="439">
        <f t="shared" si="8"/>
        <v>0</v>
      </c>
      <c r="L59" s="440">
        <f t="shared" si="9"/>
        <v>14</v>
      </c>
      <c r="M59" s="440">
        <f t="shared" si="10"/>
        <v>0</v>
      </c>
      <c r="N59" s="439">
        <f t="shared" si="11"/>
        <v>0</v>
      </c>
      <c r="O59" s="440">
        <f t="shared" si="14"/>
        <v>4</v>
      </c>
      <c r="P59" s="440">
        <f t="shared" si="15"/>
        <v>0</v>
      </c>
      <c r="Q59" s="439">
        <f t="shared" si="12"/>
        <v>0</v>
      </c>
      <c r="R59" s="440">
        <f t="shared" si="16"/>
        <v>4</v>
      </c>
      <c r="S59" s="440">
        <f t="shared" si="17"/>
        <v>0</v>
      </c>
      <c r="T59" s="439">
        <f t="shared" si="13"/>
        <v>0</v>
      </c>
      <c r="U59" s="440">
        <f t="shared" si="18"/>
        <v>6</v>
      </c>
      <c r="V59" s="440">
        <f t="shared" si="19"/>
        <v>0</v>
      </c>
    </row>
    <row r="60" spans="1:22" x14ac:dyDescent="0.25">
      <c r="A60" t="s">
        <v>171</v>
      </c>
      <c r="B60" s="358">
        <v>2</v>
      </c>
      <c r="C60" t="s">
        <v>1460</v>
      </c>
      <c r="D60" s="701" t="s">
        <v>1484</v>
      </c>
      <c r="E60" s="358">
        <f>VLOOKUP(A60,Data!C:I,7,FALSE)</f>
        <v>0</v>
      </c>
      <c r="F60" s="438" t="str">
        <f t="shared" si="0"/>
        <v>PR.AC-22</v>
      </c>
      <c r="G60" s="438" t="str">
        <f t="shared" si="1"/>
        <v>PR.AC-220</v>
      </c>
      <c r="I60" s="704" t="s">
        <v>1690</v>
      </c>
      <c r="J60" s="701" t="s">
        <v>1492</v>
      </c>
      <c r="K60" s="439">
        <f t="shared" si="8"/>
        <v>0</v>
      </c>
      <c r="L60" s="440">
        <f t="shared" si="9"/>
        <v>8</v>
      </c>
      <c r="M60" s="440">
        <f t="shared" si="10"/>
        <v>0</v>
      </c>
      <c r="N60" s="439">
        <f t="shared" si="11"/>
        <v>0</v>
      </c>
      <c r="O60" s="440">
        <f t="shared" si="14"/>
        <v>3</v>
      </c>
      <c r="P60" s="440">
        <f t="shared" si="15"/>
        <v>0</v>
      </c>
      <c r="Q60" s="439">
        <f t="shared" si="12"/>
        <v>0</v>
      </c>
      <c r="R60" s="440">
        <f t="shared" si="16"/>
        <v>5</v>
      </c>
      <c r="S60" s="440">
        <f t="shared" si="17"/>
        <v>0</v>
      </c>
      <c r="T60" s="439">
        <f t="shared" si="13"/>
        <v>0</v>
      </c>
      <c r="U60" s="440">
        <f t="shared" si="18"/>
        <v>0</v>
      </c>
      <c r="V60" s="440">
        <f t="shared" si="19"/>
        <v>0</v>
      </c>
    </row>
    <row r="61" spans="1:22" x14ac:dyDescent="0.25">
      <c r="A61" t="s">
        <v>171</v>
      </c>
      <c r="B61" s="358">
        <v>2</v>
      </c>
      <c r="C61" t="s">
        <v>1460</v>
      </c>
      <c r="D61" s="703" t="s">
        <v>1480</v>
      </c>
      <c r="E61" s="358">
        <f>VLOOKUP(A61,Data!C:I,7,FALSE)</f>
        <v>0</v>
      </c>
      <c r="F61" s="438" t="str">
        <f t="shared" si="0"/>
        <v>PR.AC-42</v>
      </c>
      <c r="G61" s="438" t="str">
        <f t="shared" si="1"/>
        <v>PR.AC-420</v>
      </c>
      <c r="I61" s="704" t="s">
        <v>1690</v>
      </c>
      <c r="J61" s="701" t="s">
        <v>1493</v>
      </c>
      <c r="K61" s="439">
        <f t="shared" si="8"/>
        <v>0</v>
      </c>
      <c r="L61" s="440">
        <f t="shared" si="9"/>
        <v>11</v>
      </c>
      <c r="M61" s="440">
        <f t="shared" si="10"/>
        <v>0</v>
      </c>
      <c r="N61" s="439">
        <f t="shared" si="11"/>
        <v>0</v>
      </c>
      <c r="O61" s="440">
        <f t="shared" si="14"/>
        <v>3</v>
      </c>
      <c r="P61" s="440">
        <f t="shared" si="15"/>
        <v>0</v>
      </c>
      <c r="Q61" s="439">
        <f t="shared" si="12"/>
        <v>0</v>
      </c>
      <c r="R61" s="440">
        <f t="shared" si="16"/>
        <v>5</v>
      </c>
      <c r="S61" s="440">
        <f t="shared" si="17"/>
        <v>0</v>
      </c>
      <c r="T61" s="439">
        <f t="shared" si="13"/>
        <v>0</v>
      </c>
      <c r="U61" s="440">
        <f t="shared" si="18"/>
        <v>3</v>
      </c>
      <c r="V61" s="440">
        <f t="shared" si="19"/>
        <v>0</v>
      </c>
    </row>
    <row r="62" spans="1:22" x14ac:dyDescent="0.25">
      <c r="A62" t="s">
        <v>171</v>
      </c>
      <c r="B62" s="358">
        <v>2</v>
      </c>
      <c r="C62" t="s">
        <v>1460</v>
      </c>
      <c r="D62" s="701" t="s">
        <v>1516</v>
      </c>
      <c r="E62" s="358">
        <f>VLOOKUP(A62,Data!C:I,7,FALSE)</f>
        <v>0</v>
      </c>
      <c r="F62" s="438" t="str">
        <f t="shared" si="0"/>
        <v>PR.IP-52</v>
      </c>
      <c r="G62" s="438" t="str">
        <f t="shared" si="1"/>
        <v>PR.IP-520</v>
      </c>
      <c r="I62" s="704" t="s">
        <v>1690</v>
      </c>
      <c r="J62" s="701" t="s">
        <v>1496</v>
      </c>
      <c r="K62" s="439">
        <f t="shared" si="8"/>
        <v>0</v>
      </c>
      <c r="L62" s="440">
        <f t="shared" si="9"/>
        <v>5</v>
      </c>
      <c r="M62" s="440">
        <f t="shared" si="10"/>
        <v>0</v>
      </c>
      <c r="N62" s="439">
        <f t="shared" si="11"/>
        <v>0</v>
      </c>
      <c r="O62" s="440">
        <f t="shared" si="14"/>
        <v>0</v>
      </c>
      <c r="P62" s="440">
        <f t="shared" si="15"/>
        <v>0</v>
      </c>
      <c r="Q62" s="439">
        <f t="shared" si="12"/>
        <v>0</v>
      </c>
      <c r="R62" s="440">
        <f t="shared" si="16"/>
        <v>1</v>
      </c>
      <c r="S62" s="440">
        <f t="shared" si="17"/>
        <v>0</v>
      </c>
      <c r="T62" s="439">
        <f t="shared" si="13"/>
        <v>0</v>
      </c>
      <c r="U62" s="440">
        <f t="shared" si="18"/>
        <v>4</v>
      </c>
      <c r="V62" s="440">
        <f t="shared" si="19"/>
        <v>0</v>
      </c>
    </row>
    <row r="63" spans="1:22" x14ac:dyDescent="0.25">
      <c r="A63" t="s">
        <v>172</v>
      </c>
      <c r="B63" s="358">
        <v>2</v>
      </c>
      <c r="C63" t="s">
        <v>1460</v>
      </c>
      <c r="D63" s="701" t="s">
        <v>1484</v>
      </c>
      <c r="E63" s="358">
        <f>VLOOKUP(A63,Data!C:I,7,FALSE)</f>
        <v>0</v>
      </c>
      <c r="F63" s="438" t="str">
        <f t="shared" si="0"/>
        <v>PR.AC-22</v>
      </c>
      <c r="G63" s="438" t="str">
        <f t="shared" si="1"/>
        <v>PR.AC-220</v>
      </c>
      <c r="I63" s="704" t="s">
        <v>1690</v>
      </c>
      <c r="J63" s="701" t="s">
        <v>1500</v>
      </c>
      <c r="K63" s="439">
        <f t="shared" si="8"/>
        <v>0</v>
      </c>
      <c r="L63" s="440">
        <f t="shared" si="9"/>
        <v>4</v>
      </c>
      <c r="M63" s="440">
        <f t="shared" si="10"/>
        <v>0</v>
      </c>
      <c r="N63" s="439">
        <f t="shared" si="11"/>
        <v>0</v>
      </c>
      <c r="O63" s="440">
        <f t="shared" si="14"/>
        <v>0</v>
      </c>
      <c r="P63" s="440">
        <f t="shared" si="15"/>
        <v>0</v>
      </c>
      <c r="Q63" s="439">
        <f t="shared" si="12"/>
        <v>0</v>
      </c>
      <c r="R63" s="440">
        <f t="shared" si="16"/>
        <v>2</v>
      </c>
      <c r="S63" s="440">
        <f t="shared" si="17"/>
        <v>0</v>
      </c>
      <c r="T63" s="439">
        <f t="shared" si="13"/>
        <v>0</v>
      </c>
      <c r="U63" s="440">
        <f t="shared" si="18"/>
        <v>2</v>
      </c>
      <c r="V63" s="440">
        <f t="shared" si="19"/>
        <v>0</v>
      </c>
    </row>
    <row r="64" spans="1:22" x14ac:dyDescent="0.25">
      <c r="A64" t="s">
        <v>172</v>
      </c>
      <c r="B64" s="358">
        <v>2</v>
      </c>
      <c r="C64" t="s">
        <v>1460</v>
      </c>
      <c r="D64" s="703" t="s">
        <v>1480</v>
      </c>
      <c r="E64" s="358">
        <f>VLOOKUP(A64,Data!C:I,7,FALSE)</f>
        <v>0</v>
      </c>
      <c r="F64" s="438" t="str">
        <f t="shared" si="0"/>
        <v>PR.AC-42</v>
      </c>
      <c r="G64" s="438" t="str">
        <f t="shared" si="1"/>
        <v>PR.AC-420</v>
      </c>
      <c r="I64" s="704" t="s">
        <v>1690</v>
      </c>
      <c r="J64" s="701" t="s">
        <v>1497</v>
      </c>
      <c r="K64" s="439">
        <f t="shared" si="8"/>
        <v>0</v>
      </c>
      <c r="L64" s="440">
        <f t="shared" si="9"/>
        <v>1</v>
      </c>
      <c r="M64" s="440">
        <f t="shared" si="10"/>
        <v>0</v>
      </c>
      <c r="N64" s="439">
        <f t="shared" si="11"/>
        <v>0</v>
      </c>
      <c r="O64" s="440">
        <f t="shared" si="14"/>
        <v>0</v>
      </c>
      <c r="P64" s="440">
        <f t="shared" si="15"/>
        <v>0</v>
      </c>
      <c r="Q64" s="439">
        <f t="shared" si="12"/>
        <v>0</v>
      </c>
      <c r="R64" s="440">
        <f t="shared" si="16"/>
        <v>0</v>
      </c>
      <c r="S64" s="440">
        <f t="shared" si="17"/>
        <v>0</v>
      </c>
      <c r="T64" s="439">
        <f t="shared" si="13"/>
        <v>0</v>
      </c>
      <c r="U64" s="440">
        <f t="shared" si="18"/>
        <v>1</v>
      </c>
      <c r="V64" s="440">
        <f t="shared" si="19"/>
        <v>0</v>
      </c>
    </row>
    <row r="65" spans="1:22" x14ac:dyDescent="0.25">
      <c r="A65" t="s">
        <v>932</v>
      </c>
      <c r="B65" s="358">
        <v>2</v>
      </c>
      <c r="C65" t="s">
        <v>1460</v>
      </c>
      <c r="D65" s="701" t="s">
        <v>1484</v>
      </c>
      <c r="E65" s="358">
        <f>VLOOKUP(A65,Data!C:I,7,FALSE)</f>
        <v>0</v>
      </c>
      <c r="F65" s="438" t="str">
        <f t="shared" si="0"/>
        <v>PR.AC-22</v>
      </c>
      <c r="G65" s="438" t="str">
        <f t="shared" si="1"/>
        <v>PR.AC-220</v>
      </c>
      <c r="I65" s="704" t="s">
        <v>1701</v>
      </c>
      <c r="J65" s="701" t="s">
        <v>1513</v>
      </c>
      <c r="K65" s="439">
        <f t="shared" si="8"/>
        <v>0</v>
      </c>
      <c r="L65" s="440">
        <f t="shared" si="9"/>
        <v>9</v>
      </c>
      <c r="M65" s="440">
        <f t="shared" si="10"/>
        <v>0</v>
      </c>
      <c r="N65" s="439">
        <f t="shared" si="11"/>
        <v>0</v>
      </c>
      <c r="O65" s="440">
        <f t="shared" si="14"/>
        <v>2</v>
      </c>
      <c r="P65" s="440">
        <f t="shared" si="15"/>
        <v>0</v>
      </c>
      <c r="Q65" s="439">
        <f t="shared" si="12"/>
        <v>0</v>
      </c>
      <c r="R65" s="440">
        <f t="shared" si="16"/>
        <v>6</v>
      </c>
      <c r="S65" s="440">
        <f t="shared" si="17"/>
        <v>0</v>
      </c>
      <c r="T65" s="439">
        <f t="shared" si="13"/>
        <v>0</v>
      </c>
      <c r="U65" s="440">
        <f t="shared" si="18"/>
        <v>1</v>
      </c>
      <c r="V65" s="440">
        <f t="shared" si="19"/>
        <v>0</v>
      </c>
    </row>
    <row r="66" spans="1:22" x14ac:dyDescent="0.25">
      <c r="A66" t="s">
        <v>932</v>
      </c>
      <c r="B66" s="358">
        <v>2</v>
      </c>
      <c r="C66" t="s">
        <v>1460</v>
      </c>
      <c r="D66" s="703" t="s">
        <v>1480</v>
      </c>
      <c r="E66" s="358">
        <f>VLOOKUP(A66,Data!C:I,7,FALSE)</f>
        <v>0</v>
      </c>
      <c r="F66" s="438" t="str">
        <f t="shared" si="0"/>
        <v>PR.AC-42</v>
      </c>
      <c r="G66" s="438" t="str">
        <f t="shared" si="1"/>
        <v>PR.AC-420</v>
      </c>
      <c r="I66" s="704" t="s">
        <v>1701</v>
      </c>
      <c r="J66" s="704" t="s">
        <v>1515</v>
      </c>
      <c r="K66" s="439">
        <f t="shared" si="8"/>
        <v>0</v>
      </c>
      <c r="L66" s="440">
        <f t="shared" si="9"/>
        <v>7</v>
      </c>
      <c r="M66" s="440">
        <f t="shared" si="10"/>
        <v>0</v>
      </c>
      <c r="N66" s="439">
        <f t="shared" si="11"/>
        <v>0</v>
      </c>
      <c r="O66" s="440">
        <f t="shared" si="14"/>
        <v>0</v>
      </c>
      <c r="P66" s="440">
        <f t="shared" si="15"/>
        <v>0</v>
      </c>
      <c r="Q66" s="439">
        <f t="shared" si="12"/>
        <v>0</v>
      </c>
      <c r="R66" s="440">
        <f t="shared" si="16"/>
        <v>2</v>
      </c>
      <c r="S66" s="440">
        <f t="shared" si="17"/>
        <v>0</v>
      </c>
      <c r="T66" s="439">
        <f t="shared" si="13"/>
        <v>0</v>
      </c>
      <c r="U66" s="440">
        <f t="shared" si="18"/>
        <v>5</v>
      </c>
      <c r="V66" s="440">
        <f t="shared" si="19"/>
        <v>0</v>
      </c>
    </row>
    <row r="67" spans="1:22" x14ac:dyDescent="0.25">
      <c r="A67" t="s">
        <v>932</v>
      </c>
      <c r="B67" s="358">
        <v>2</v>
      </c>
      <c r="C67" t="s">
        <v>1461</v>
      </c>
      <c r="D67" s="702" t="s">
        <v>1485</v>
      </c>
      <c r="E67" s="358">
        <f>VLOOKUP(A67,Data!C:I,7,FALSE)</f>
        <v>0</v>
      </c>
      <c r="F67" s="438" t="str">
        <f t="shared" ref="F67:F130" si="20">CONCATENATE($D67,$B67)</f>
        <v>DE.CM-22</v>
      </c>
      <c r="G67" s="438" t="str">
        <f t="shared" ref="G67:G130" si="21">_xlfn.IFNA(CONCATENATE(F67,$E67),CONCATENATE(F67,$E67,0))</f>
        <v>DE.CM-220</v>
      </c>
      <c r="I67" s="704" t="s">
        <v>1701</v>
      </c>
      <c r="J67" s="701" t="s">
        <v>1502</v>
      </c>
      <c r="K67" s="439">
        <f t="shared" si="8"/>
        <v>0</v>
      </c>
      <c r="L67" s="440">
        <f t="shared" si="9"/>
        <v>15</v>
      </c>
      <c r="M67" s="440">
        <f t="shared" si="10"/>
        <v>0</v>
      </c>
      <c r="N67" s="439">
        <f t="shared" si="11"/>
        <v>0</v>
      </c>
      <c r="O67" s="440">
        <f t="shared" si="14"/>
        <v>3</v>
      </c>
      <c r="P67" s="440">
        <f t="shared" si="15"/>
        <v>0</v>
      </c>
      <c r="Q67" s="439">
        <f t="shared" si="12"/>
        <v>0</v>
      </c>
      <c r="R67" s="440">
        <f t="shared" si="16"/>
        <v>8</v>
      </c>
      <c r="S67" s="440">
        <f t="shared" si="17"/>
        <v>0</v>
      </c>
      <c r="T67" s="439">
        <f t="shared" si="13"/>
        <v>0</v>
      </c>
      <c r="U67" s="440">
        <f t="shared" si="18"/>
        <v>4</v>
      </c>
      <c r="V67" s="440">
        <f t="shared" si="19"/>
        <v>0</v>
      </c>
    </row>
    <row r="68" spans="1:22" x14ac:dyDescent="0.25">
      <c r="A68" t="s">
        <v>932</v>
      </c>
      <c r="B68" s="358">
        <v>2</v>
      </c>
      <c r="C68" t="s">
        <v>1461</v>
      </c>
      <c r="D68" s="702" t="s">
        <v>1481</v>
      </c>
      <c r="E68" s="358">
        <f>VLOOKUP(A68,Data!C:I,7,FALSE)</f>
        <v>0</v>
      </c>
      <c r="F68" s="438" t="str">
        <f t="shared" si="20"/>
        <v>DE.CM-32</v>
      </c>
      <c r="G68" s="438" t="str">
        <f t="shared" si="21"/>
        <v>DE.CM-320</v>
      </c>
      <c r="I68" s="704" t="s">
        <v>1701</v>
      </c>
      <c r="J68" s="701" t="s">
        <v>1558</v>
      </c>
      <c r="K68" s="439">
        <f t="shared" si="8"/>
        <v>0</v>
      </c>
      <c r="L68" s="440">
        <f t="shared" si="9"/>
        <v>1</v>
      </c>
      <c r="M68" s="440">
        <f t="shared" si="10"/>
        <v>0</v>
      </c>
      <c r="N68" s="439">
        <f t="shared" si="11"/>
        <v>0</v>
      </c>
      <c r="O68" s="440">
        <f t="shared" si="14"/>
        <v>1</v>
      </c>
      <c r="P68" s="440">
        <f t="shared" si="15"/>
        <v>0</v>
      </c>
      <c r="Q68" s="439">
        <f t="shared" si="12"/>
        <v>0</v>
      </c>
      <c r="R68" s="440">
        <f t="shared" si="16"/>
        <v>0</v>
      </c>
      <c r="S68" s="440">
        <f t="shared" si="17"/>
        <v>0</v>
      </c>
      <c r="T68" s="439">
        <f t="shared" si="13"/>
        <v>0</v>
      </c>
      <c r="U68" s="440">
        <f t="shared" si="18"/>
        <v>0</v>
      </c>
      <c r="V68" s="440">
        <f t="shared" si="19"/>
        <v>0</v>
      </c>
    </row>
    <row r="69" spans="1:22" x14ac:dyDescent="0.25">
      <c r="A69" t="s">
        <v>932</v>
      </c>
      <c r="B69" s="358">
        <v>2</v>
      </c>
      <c r="C69" t="s">
        <v>1461</v>
      </c>
      <c r="D69" s="702" t="s">
        <v>1482</v>
      </c>
      <c r="E69" s="358">
        <f>VLOOKUP(A69,Data!C:I,7,FALSE)</f>
        <v>0</v>
      </c>
      <c r="F69" s="438" t="str">
        <f t="shared" si="20"/>
        <v>DE.CM-62</v>
      </c>
      <c r="G69" s="438" t="str">
        <f t="shared" si="21"/>
        <v>DE.CM-620</v>
      </c>
      <c r="I69" s="704" t="s">
        <v>1701</v>
      </c>
      <c r="J69" s="701" t="s">
        <v>1516</v>
      </c>
      <c r="K69" s="439">
        <f t="shared" si="8"/>
        <v>0</v>
      </c>
      <c r="L69" s="440">
        <f t="shared" si="9"/>
        <v>9</v>
      </c>
      <c r="M69" s="440">
        <f t="shared" si="10"/>
        <v>0</v>
      </c>
      <c r="N69" s="439">
        <f t="shared" si="11"/>
        <v>0</v>
      </c>
      <c r="O69" s="440">
        <f t="shared" si="14"/>
        <v>1</v>
      </c>
      <c r="P69" s="440">
        <f t="shared" si="15"/>
        <v>0</v>
      </c>
      <c r="Q69" s="439">
        <f t="shared" si="12"/>
        <v>0</v>
      </c>
      <c r="R69" s="440">
        <f t="shared" si="16"/>
        <v>5</v>
      </c>
      <c r="S69" s="440">
        <f t="shared" si="17"/>
        <v>0</v>
      </c>
      <c r="T69" s="439">
        <f t="shared" si="13"/>
        <v>0</v>
      </c>
      <c r="U69" s="440">
        <f t="shared" si="18"/>
        <v>3</v>
      </c>
      <c r="V69" s="440">
        <f t="shared" si="19"/>
        <v>0</v>
      </c>
    </row>
    <row r="70" spans="1:22" x14ac:dyDescent="0.25">
      <c r="A70" t="s">
        <v>932</v>
      </c>
      <c r="B70" s="358">
        <v>2</v>
      </c>
      <c r="C70" t="s">
        <v>1461</v>
      </c>
      <c r="D70" s="702" t="s">
        <v>1483</v>
      </c>
      <c r="E70" s="358">
        <f>VLOOKUP(A70,Data!C:I,7,FALSE)</f>
        <v>0</v>
      </c>
      <c r="F70" s="438" t="str">
        <f t="shared" si="20"/>
        <v>DE.CM-72</v>
      </c>
      <c r="G70" s="438" t="str">
        <f t="shared" si="21"/>
        <v>DE.CM-720</v>
      </c>
      <c r="I70" s="704" t="s">
        <v>1701</v>
      </c>
      <c r="J70" s="701" t="s">
        <v>1511</v>
      </c>
      <c r="K70" s="439">
        <f t="shared" si="8"/>
        <v>0</v>
      </c>
      <c r="L70" s="440">
        <f t="shared" si="9"/>
        <v>3</v>
      </c>
      <c r="M70" s="440">
        <f t="shared" si="10"/>
        <v>0</v>
      </c>
      <c r="N70" s="439">
        <f t="shared" si="11"/>
        <v>0</v>
      </c>
      <c r="O70" s="440">
        <f t="shared" si="14"/>
        <v>0</v>
      </c>
      <c r="P70" s="440">
        <f t="shared" si="15"/>
        <v>0</v>
      </c>
      <c r="Q70" s="439">
        <f t="shared" si="12"/>
        <v>0</v>
      </c>
      <c r="R70" s="440">
        <f t="shared" si="16"/>
        <v>1</v>
      </c>
      <c r="S70" s="440">
        <f t="shared" si="17"/>
        <v>0</v>
      </c>
      <c r="T70" s="439">
        <f t="shared" si="13"/>
        <v>0</v>
      </c>
      <c r="U70" s="440">
        <f t="shared" si="18"/>
        <v>2</v>
      </c>
      <c r="V70" s="440">
        <f t="shared" si="19"/>
        <v>0</v>
      </c>
    </row>
    <row r="71" spans="1:22" x14ac:dyDescent="0.25">
      <c r="A71" t="s">
        <v>933</v>
      </c>
      <c r="B71" s="358">
        <v>3</v>
      </c>
      <c r="C71" t="s">
        <v>1460</v>
      </c>
      <c r="D71" s="701" t="s">
        <v>1484</v>
      </c>
      <c r="E71" s="358">
        <f>VLOOKUP(A71,Data!C:I,7,FALSE)</f>
        <v>0</v>
      </c>
      <c r="F71" s="438" t="str">
        <f t="shared" si="20"/>
        <v>PR.AC-23</v>
      </c>
      <c r="G71" s="438" t="str">
        <f t="shared" si="21"/>
        <v>PR.AC-230</v>
      </c>
      <c r="I71" s="704" t="s">
        <v>1701</v>
      </c>
      <c r="J71" s="701" t="s">
        <v>1710</v>
      </c>
      <c r="K71" s="439">
        <f t="shared" si="8"/>
        <v>0</v>
      </c>
      <c r="L71" s="440">
        <f t="shared" si="9"/>
        <v>19</v>
      </c>
      <c r="M71" s="440">
        <f t="shared" si="10"/>
        <v>0</v>
      </c>
      <c r="N71" s="439">
        <f t="shared" si="11"/>
        <v>0</v>
      </c>
      <c r="O71" s="440">
        <f t="shared" si="14"/>
        <v>0</v>
      </c>
      <c r="P71" s="440">
        <f t="shared" si="15"/>
        <v>0</v>
      </c>
      <c r="Q71" s="439">
        <f t="shared" si="12"/>
        <v>0</v>
      </c>
      <c r="R71" s="440">
        <f t="shared" si="16"/>
        <v>3</v>
      </c>
      <c r="S71" s="440">
        <f t="shared" si="17"/>
        <v>0</v>
      </c>
      <c r="T71" s="439">
        <f t="shared" si="13"/>
        <v>0</v>
      </c>
      <c r="U71" s="440">
        <f t="shared" si="18"/>
        <v>16</v>
      </c>
      <c r="V71" s="440">
        <f t="shared" si="19"/>
        <v>0</v>
      </c>
    </row>
    <row r="72" spans="1:22" x14ac:dyDescent="0.25">
      <c r="A72" t="s">
        <v>933</v>
      </c>
      <c r="B72" s="358">
        <v>3</v>
      </c>
      <c r="C72" t="s">
        <v>1460</v>
      </c>
      <c r="D72" s="703" t="s">
        <v>1480</v>
      </c>
      <c r="E72" s="358">
        <f>VLOOKUP(A72,Data!C:I,7,FALSE)</f>
        <v>0</v>
      </c>
      <c r="F72" s="438" t="str">
        <f t="shared" si="20"/>
        <v>PR.AC-43</v>
      </c>
      <c r="G72" s="438" t="str">
        <f t="shared" si="21"/>
        <v>PR.AC-430</v>
      </c>
      <c r="I72" s="704" t="s">
        <v>1701</v>
      </c>
      <c r="J72" s="701" t="s">
        <v>1489</v>
      </c>
      <c r="K72" s="439">
        <f t="shared" si="8"/>
        <v>0</v>
      </c>
      <c r="L72" s="440">
        <f t="shared" si="9"/>
        <v>3</v>
      </c>
      <c r="M72" s="440">
        <f t="shared" si="10"/>
        <v>0</v>
      </c>
      <c r="N72" s="439">
        <f t="shared" si="11"/>
        <v>0</v>
      </c>
      <c r="O72" s="440">
        <f t="shared" si="14"/>
        <v>0</v>
      </c>
      <c r="P72" s="440">
        <f t="shared" si="15"/>
        <v>0</v>
      </c>
      <c r="Q72" s="439">
        <f t="shared" si="12"/>
        <v>0</v>
      </c>
      <c r="R72" s="440">
        <f t="shared" si="16"/>
        <v>1</v>
      </c>
      <c r="S72" s="440">
        <f t="shared" si="17"/>
        <v>0</v>
      </c>
      <c r="T72" s="439">
        <f t="shared" si="13"/>
        <v>0</v>
      </c>
      <c r="U72" s="440">
        <f t="shared" si="18"/>
        <v>2</v>
      </c>
      <c r="V72" s="440">
        <f t="shared" si="19"/>
        <v>0</v>
      </c>
    </row>
    <row r="73" spans="1:22" x14ac:dyDescent="0.25">
      <c r="A73" t="s">
        <v>2528</v>
      </c>
      <c r="B73" s="358">
        <v>3</v>
      </c>
      <c r="C73" t="s">
        <v>1460</v>
      </c>
      <c r="D73" s="701" t="s">
        <v>1484</v>
      </c>
      <c r="E73" s="358">
        <f>VLOOKUP(A73,Data!C:I,7,FALSE)</f>
        <v>0</v>
      </c>
      <c r="F73" s="438" t="str">
        <f t="shared" si="20"/>
        <v>PR.AC-23</v>
      </c>
      <c r="G73" s="438" t="str">
        <f t="shared" si="21"/>
        <v>PR.AC-230</v>
      </c>
      <c r="I73" s="704" t="s">
        <v>1701</v>
      </c>
      <c r="J73" s="701" t="s">
        <v>1527</v>
      </c>
      <c r="K73" s="439">
        <f t="shared" si="8"/>
        <v>0</v>
      </c>
      <c r="L73" s="440">
        <f t="shared" si="9"/>
        <v>15</v>
      </c>
      <c r="M73" s="440">
        <f t="shared" si="10"/>
        <v>0</v>
      </c>
      <c r="N73" s="439">
        <f t="shared" si="11"/>
        <v>0</v>
      </c>
      <c r="O73" s="440">
        <f t="shared" si="14"/>
        <v>2</v>
      </c>
      <c r="P73" s="440">
        <f t="shared" si="15"/>
        <v>0</v>
      </c>
      <c r="Q73" s="439">
        <f t="shared" si="12"/>
        <v>0</v>
      </c>
      <c r="R73" s="440">
        <f t="shared" si="16"/>
        <v>10</v>
      </c>
      <c r="S73" s="440">
        <f t="shared" si="17"/>
        <v>0</v>
      </c>
      <c r="T73" s="439">
        <f t="shared" si="13"/>
        <v>0</v>
      </c>
      <c r="U73" s="440">
        <f t="shared" si="18"/>
        <v>3</v>
      </c>
      <c r="V73" s="440">
        <f t="shared" si="19"/>
        <v>0</v>
      </c>
    </row>
    <row r="74" spans="1:22" x14ac:dyDescent="0.25">
      <c r="A74" t="s">
        <v>2528</v>
      </c>
      <c r="B74" s="358">
        <v>3</v>
      </c>
      <c r="C74" t="s">
        <v>1461</v>
      </c>
      <c r="D74" s="702" t="s">
        <v>1485</v>
      </c>
      <c r="E74" s="358">
        <f>VLOOKUP(A74,Data!C:I,7,FALSE)</f>
        <v>0</v>
      </c>
      <c r="F74" s="438" t="str">
        <f t="shared" si="20"/>
        <v>DE.CM-23</v>
      </c>
      <c r="G74" s="438" t="str">
        <f t="shared" si="21"/>
        <v>DE.CM-230</v>
      </c>
      <c r="I74" s="704" t="s">
        <v>1701</v>
      </c>
      <c r="J74" s="701" t="s">
        <v>1552</v>
      </c>
      <c r="K74" s="439">
        <f t="shared" si="8"/>
        <v>0</v>
      </c>
      <c r="L74" s="440">
        <f t="shared" si="9"/>
        <v>5</v>
      </c>
      <c r="M74" s="440">
        <f t="shared" si="10"/>
        <v>0</v>
      </c>
      <c r="N74" s="439">
        <f t="shared" si="11"/>
        <v>0</v>
      </c>
      <c r="O74" s="440">
        <f t="shared" si="14"/>
        <v>0</v>
      </c>
      <c r="P74" s="440">
        <f t="shared" si="15"/>
        <v>0</v>
      </c>
      <c r="Q74" s="439">
        <f t="shared" si="12"/>
        <v>0</v>
      </c>
      <c r="R74" s="440">
        <f t="shared" si="16"/>
        <v>3</v>
      </c>
      <c r="S74" s="440">
        <f t="shared" si="17"/>
        <v>0</v>
      </c>
      <c r="T74" s="439">
        <f t="shared" si="13"/>
        <v>0</v>
      </c>
      <c r="U74" s="440">
        <f t="shared" si="18"/>
        <v>2</v>
      </c>
      <c r="V74" s="440">
        <f t="shared" si="19"/>
        <v>0</v>
      </c>
    </row>
    <row r="75" spans="1:22" x14ac:dyDescent="0.25">
      <c r="A75" t="s">
        <v>2528</v>
      </c>
      <c r="B75" s="358">
        <v>3</v>
      </c>
      <c r="C75" t="s">
        <v>1461</v>
      </c>
      <c r="D75" s="704" t="s">
        <v>1481</v>
      </c>
      <c r="E75" s="358">
        <f>VLOOKUP(A75,Data!C:I,7,FALSE)</f>
        <v>0</v>
      </c>
      <c r="F75" s="438" t="str">
        <f t="shared" si="20"/>
        <v>DE.CM-33</v>
      </c>
      <c r="G75" s="438" t="str">
        <f t="shared" si="21"/>
        <v>DE.CM-330</v>
      </c>
      <c r="I75" s="704" t="s">
        <v>1701</v>
      </c>
      <c r="J75" s="701" t="s">
        <v>1576</v>
      </c>
      <c r="K75" s="439">
        <f t="shared" si="8"/>
        <v>0</v>
      </c>
      <c r="L75" s="440">
        <f t="shared" si="9"/>
        <v>25</v>
      </c>
      <c r="M75" s="440">
        <f t="shared" si="10"/>
        <v>0</v>
      </c>
      <c r="N75" s="439">
        <f t="shared" si="11"/>
        <v>0</v>
      </c>
      <c r="O75" s="440">
        <f t="shared" si="14"/>
        <v>9</v>
      </c>
      <c r="P75" s="440">
        <f t="shared" si="15"/>
        <v>0</v>
      </c>
      <c r="Q75" s="439">
        <f t="shared" si="12"/>
        <v>0</v>
      </c>
      <c r="R75" s="440">
        <f t="shared" si="16"/>
        <v>10</v>
      </c>
      <c r="S75" s="440">
        <f t="shared" si="17"/>
        <v>0</v>
      </c>
      <c r="T75" s="439">
        <f t="shared" si="13"/>
        <v>0</v>
      </c>
      <c r="U75" s="440">
        <f t="shared" si="18"/>
        <v>6</v>
      </c>
      <c r="V75" s="440">
        <f t="shared" si="19"/>
        <v>0</v>
      </c>
    </row>
    <row r="76" spans="1:22" x14ac:dyDescent="0.25">
      <c r="A76" t="s">
        <v>2528</v>
      </c>
      <c r="B76" s="358">
        <v>3</v>
      </c>
      <c r="C76" t="s">
        <v>1461</v>
      </c>
      <c r="D76" s="702" t="s">
        <v>1483</v>
      </c>
      <c r="E76" s="358">
        <f>VLOOKUP(A76,Data!C:I,7,FALSE)</f>
        <v>0</v>
      </c>
      <c r="F76" s="438" t="str">
        <f t="shared" si="20"/>
        <v>DE.CM-73</v>
      </c>
      <c r="G76" s="438" t="str">
        <f t="shared" si="21"/>
        <v>DE.CM-730</v>
      </c>
      <c r="I76" s="704" t="s">
        <v>1701</v>
      </c>
      <c r="J76" s="701" t="s">
        <v>1572</v>
      </c>
      <c r="K76" s="439">
        <f t="shared" si="8"/>
        <v>0</v>
      </c>
      <c r="L76" s="440">
        <f t="shared" si="9"/>
        <v>2</v>
      </c>
      <c r="M76" s="440">
        <f t="shared" si="10"/>
        <v>0</v>
      </c>
      <c r="N76" s="439">
        <f t="shared" si="11"/>
        <v>0</v>
      </c>
      <c r="O76" s="440">
        <f t="shared" si="14"/>
        <v>0</v>
      </c>
      <c r="P76" s="440">
        <f t="shared" si="15"/>
        <v>0</v>
      </c>
      <c r="Q76" s="439">
        <f t="shared" si="12"/>
        <v>0</v>
      </c>
      <c r="R76" s="440">
        <f t="shared" si="16"/>
        <v>1</v>
      </c>
      <c r="S76" s="440">
        <f t="shared" si="17"/>
        <v>0</v>
      </c>
      <c r="T76" s="439">
        <f t="shared" si="13"/>
        <v>0</v>
      </c>
      <c r="U76" s="440">
        <f t="shared" si="18"/>
        <v>1</v>
      </c>
      <c r="V76" s="440">
        <f t="shared" si="19"/>
        <v>0</v>
      </c>
    </row>
    <row r="77" spans="1:22" x14ac:dyDescent="0.25">
      <c r="A77" t="s">
        <v>936</v>
      </c>
      <c r="B77" s="358">
        <v>3</v>
      </c>
      <c r="C77" t="s">
        <v>444</v>
      </c>
      <c r="D77" s="705" t="s">
        <v>1520</v>
      </c>
      <c r="E77" s="358">
        <f>VLOOKUP(A77,Data!C:I,7,FALSE)</f>
        <v>0</v>
      </c>
      <c r="F77" s="438" t="str">
        <f t="shared" si="20"/>
        <v>ID.GV-13</v>
      </c>
      <c r="G77" s="438" t="str">
        <f t="shared" si="21"/>
        <v>ID.GV-130</v>
      </c>
      <c r="I77" s="704" t="s">
        <v>1717</v>
      </c>
      <c r="J77" s="701" t="s">
        <v>1514</v>
      </c>
      <c r="K77" s="439">
        <f t="shared" si="8"/>
        <v>0</v>
      </c>
      <c r="L77" s="440">
        <f t="shared" si="9"/>
        <v>8</v>
      </c>
      <c r="M77" s="440">
        <f t="shared" si="10"/>
        <v>0</v>
      </c>
      <c r="N77" s="439">
        <f t="shared" si="11"/>
        <v>0</v>
      </c>
      <c r="O77" s="440">
        <f t="shared" si="14"/>
        <v>2</v>
      </c>
      <c r="P77" s="440">
        <f t="shared" si="15"/>
        <v>0</v>
      </c>
      <c r="Q77" s="439">
        <f t="shared" si="12"/>
        <v>0</v>
      </c>
      <c r="R77" s="440">
        <f t="shared" si="16"/>
        <v>4</v>
      </c>
      <c r="S77" s="440">
        <f t="shared" si="17"/>
        <v>0</v>
      </c>
      <c r="T77" s="439">
        <f t="shared" si="13"/>
        <v>0</v>
      </c>
      <c r="U77" s="440">
        <f t="shared" si="18"/>
        <v>2</v>
      </c>
      <c r="V77" s="440">
        <f t="shared" si="19"/>
        <v>0</v>
      </c>
    </row>
    <row r="78" spans="1:22" x14ac:dyDescent="0.25">
      <c r="A78" t="s">
        <v>936</v>
      </c>
      <c r="B78" s="358">
        <v>3</v>
      </c>
      <c r="C78" t="s">
        <v>444</v>
      </c>
      <c r="D78" s="705" t="s">
        <v>1534</v>
      </c>
      <c r="E78" s="358">
        <f>VLOOKUP(A78,Data!C:I,7,FALSE)</f>
        <v>0</v>
      </c>
      <c r="F78" s="438" t="str">
        <f t="shared" si="20"/>
        <v>ID.GV-33</v>
      </c>
      <c r="G78" s="438" t="str">
        <f t="shared" si="21"/>
        <v>ID.GV-330</v>
      </c>
      <c r="I78" s="704" t="s">
        <v>1717</v>
      </c>
      <c r="J78" s="701" t="s">
        <v>1479</v>
      </c>
      <c r="K78" s="439">
        <f t="shared" si="8"/>
        <v>0</v>
      </c>
      <c r="L78" s="440">
        <f t="shared" si="9"/>
        <v>3</v>
      </c>
      <c r="M78" s="440">
        <f t="shared" si="10"/>
        <v>0</v>
      </c>
      <c r="N78" s="439">
        <f t="shared" si="11"/>
        <v>0</v>
      </c>
      <c r="O78" s="440">
        <f t="shared" si="14"/>
        <v>0</v>
      </c>
      <c r="P78" s="440">
        <f t="shared" si="15"/>
        <v>0</v>
      </c>
      <c r="Q78" s="439">
        <f t="shared" si="12"/>
        <v>0</v>
      </c>
      <c r="R78" s="440">
        <f t="shared" si="16"/>
        <v>3</v>
      </c>
      <c r="S78" s="440">
        <f t="shared" si="17"/>
        <v>0</v>
      </c>
      <c r="T78" s="439">
        <f t="shared" si="13"/>
        <v>0</v>
      </c>
      <c r="U78" s="440">
        <f t="shared" si="18"/>
        <v>0</v>
      </c>
      <c r="V78" s="440">
        <f t="shared" si="19"/>
        <v>0</v>
      </c>
    </row>
    <row r="79" spans="1:22" x14ac:dyDescent="0.25">
      <c r="A79" t="s">
        <v>936</v>
      </c>
      <c r="B79" s="358">
        <v>3</v>
      </c>
      <c r="C79" t="s">
        <v>1460</v>
      </c>
      <c r="D79" s="701" t="s">
        <v>1516</v>
      </c>
      <c r="E79" s="358">
        <f>VLOOKUP(A79,Data!C:I,7,FALSE)</f>
        <v>0</v>
      </c>
      <c r="F79" s="438" t="str">
        <f t="shared" si="20"/>
        <v>PR.IP-53</v>
      </c>
      <c r="G79" s="438" t="str">
        <f t="shared" si="21"/>
        <v>PR.IP-530</v>
      </c>
      <c r="I79" s="704" t="s">
        <v>1722</v>
      </c>
      <c r="J79" s="703" t="s">
        <v>1486</v>
      </c>
      <c r="K79" s="439">
        <f t="shared" si="8"/>
        <v>0</v>
      </c>
      <c r="L79" s="440">
        <f t="shared" si="9"/>
        <v>9</v>
      </c>
      <c r="M79" s="440">
        <f t="shared" si="10"/>
        <v>0</v>
      </c>
      <c r="N79" s="439">
        <f t="shared" si="11"/>
        <v>0</v>
      </c>
      <c r="O79" s="440">
        <f t="shared" si="14"/>
        <v>4</v>
      </c>
      <c r="P79" s="440">
        <f t="shared" si="15"/>
        <v>0</v>
      </c>
      <c r="Q79" s="439">
        <f t="shared" si="12"/>
        <v>0</v>
      </c>
      <c r="R79" s="440">
        <f t="shared" si="16"/>
        <v>4</v>
      </c>
      <c r="S79" s="440">
        <f t="shared" si="17"/>
        <v>0</v>
      </c>
      <c r="T79" s="439">
        <f t="shared" si="13"/>
        <v>0</v>
      </c>
      <c r="U79" s="440">
        <f t="shared" si="18"/>
        <v>1</v>
      </c>
      <c r="V79" s="440">
        <f t="shared" si="19"/>
        <v>0</v>
      </c>
    </row>
    <row r="80" spans="1:22" x14ac:dyDescent="0.25">
      <c r="A80" t="s">
        <v>937</v>
      </c>
      <c r="B80" s="358">
        <v>3</v>
      </c>
      <c r="C80" t="s">
        <v>444</v>
      </c>
      <c r="D80" s="705" t="s">
        <v>1487</v>
      </c>
      <c r="E80" s="358">
        <f>VLOOKUP(A80,Data!C:I,7,FALSE)</f>
        <v>0</v>
      </c>
      <c r="F80" s="438" t="str">
        <f t="shared" si="20"/>
        <v>ID.AM-63</v>
      </c>
      <c r="G80" s="438" t="str">
        <f t="shared" si="21"/>
        <v>ID.AM-630</v>
      </c>
      <c r="I80" s="704" t="s">
        <v>1722</v>
      </c>
      <c r="J80" s="701" t="s">
        <v>1477</v>
      </c>
      <c r="K80" s="439">
        <f t="shared" ref="K80:K121" si="22">IF(L80=0,0,M80/L80)</f>
        <v>0</v>
      </c>
      <c r="L80" s="440">
        <f t="shared" ref="L80:L121" si="23">SUM(O80+R80+U80)</f>
        <v>3</v>
      </c>
      <c r="M80" s="440">
        <f t="shared" ref="M80:M121" si="24">SUM(P80+S80+V80)</f>
        <v>0</v>
      </c>
      <c r="N80" s="439">
        <f t="shared" ref="N80:N121" si="25">IF(O80=0,0,P80/O80)</f>
        <v>0</v>
      </c>
      <c r="O80" s="440">
        <f t="shared" ref="O80:O111" si="26">COUNTIF($F:$F,CONCATENATE($J80,N$15))</f>
        <v>0</v>
      </c>
      <c r="P80" s="440">
        <f t="shared" ref="P80:P111" si="27">COUNTIF($G:$G,CONCATENATE($J80,N$15,1))</f>
        <v>0</v>
      </c>
      <c r="Q80" s="439">
        <f t="shared" ref="Q80:Q121" si="28">IF(R80=0,0,S80/R80)</f>
        <v>0</v>
      </c>
      <c r="R80" s="440">
        <f t="shared" ref="R80:R111" si="29">COUNTIF($F:$F,CONCATENATE($J80,Q$15))</f>
        <v>1</v>
      </c>
      <c r="S80" s="440">
        <f t="shared" ref="S80:S111" si="30">COUNTIF($G:$G,CONCATENATE($J80,Q$15,1))</f>
        <v>0</v>
      </c>
      <c r="T80" s="439">
        <f t="shared" ref="T80:T121" si="31">IF(U80=0,0,V80/U80)</f>
        <v>0</v>
      </c>
      <c r="U80" s="440">
        <f t="shared" ref="U80:U111" si="32">COUNTIF($F:$F,CONCATENATE($J80,T$15))</f>
        <v>2</v>
      </c>
      <c r="V80" s="440">
        <f t="shared" ref="V80:V111" si="33">COUNTIF($G:$G,CONCATENATE($J80,T$15,1))</f>
        <v>0</v>
      </c>
    </row>
    <row r="81" spans="1:22" x14ac:dyDescent="0.25">
      <c r="A81" t="s">
        <v>937</v>
      </c>
      <c r="B81" s="358">
        <v>3</v>
      </c>
      <c r="C81" t="s">
        <v>444</v>
      </c>
      <c r="D81" s="705" t="s">
        <v>1520</v>
      </c>
      <c r="E81" s="358">
        <f>VLOOKUP(A81,Data!C:I,7,FALSE)</f>
        <v>0</v>
      </c>
      <c r="F81" s="438" t="str">
        <f t="shared" si="20"/>
        <v>ID.GV-13</v>
      </c>
      <c r="G81" s="438" t="str">
        <f t="shared" si="21"/>
        <v>ID.GV-130</v>
      </c>
      <c r="I81" s="704" t="s">
        <v>1722</v>
      </c>
      <c r="J81" s="701" t="s">
        <v>1478</v>
      </c>
      <c r="K81" s="439">
        <f t="shared" si="22"/>
        <v>0</v>
      </c>
      <c r="L81" s="440">
        <f t="shared" si="23"/>
        <v>5</v>
      </c>
      <c r="M81" s="440">
        <f t="shared" si="24"/>
        <v>0</v>
      </c>
      <c r="N81" s="439">
        <f t="shared" si="25"/>
        <v>0</v>
      </c>
      <c r="O81" s="440">
        <f t="shared" si="26"/>
        <v>0</v>
      </c>
      <c r="P81" s="440">
        <f t="shared" si="27"/>
        <v>0</v>
      </c>
      <c r="Q81" s="439">
        <f t="shared" si="28"/>
        <v>0</v>
      </c>
      <c r="R81" s="440">
        <f t="shared" si="29"/>
        <v>4</v>
      </c>
      <c r="S81" s="440">
        <f t="shared" si="30"/>
        <v>0</v>
      </c>
      <c r="T81" s="439">
        <f t="shared" si="31"/>
        <v>0</v>
      </c>
      <c r="U81" s="440">
        <f t="shared" si="32"/>
        <v>1</v>
      </c>
      <c r="V81" s="440">
        <f t="shared" si="33"/>
        <v>0</v>
      </c>
    </row>
    <row r="82" spans="1:22" x14ac:dyDescent="0.25">
      <c r="A82" t="s">
        <v>937</v>
      </c>
      <c r="B82" s="358">
        <v>3</v>
      </c>
      <c r="C82" t="s">
        <v>444</v>
      </c>
      <c r="D82" s="705" t="s">
        <v>1488</v>
      </c>
      <c r="E82" s="358">
        <f>VLOOKUP(A82,Data!C:I,7,FALSE)</f>
        <v>0</v>
      </c>
      <c r="F82" s="438" t="str">
        <f t="shared" si="20"/>
        <v>ID.GV-23</v>
      </c>
      <c r="G82" s="438" t="str">
        <f t="shared" si="21"/>
        <v>ID.GV-230</v>
      </c>
      <c r="I82" s="704" t="s">
        <v>1722</v>
      </c>
      <c r="J82" s="701" t="s">
        <v>1491</v>
      </c>
      <c r="K82" s="439">
        <f t="shared" si="22"/>
        <v>0</v>
      </c>
      <c r="L82" s="440">
        <f t="shared" si="23"/>
        <v>12</v>
      </c>
      <c r="M82" s="440">
        <f t="shared" si="24"/>
        <v>0</v>
      </c>
      <c r="N82" s="439">
        <f t="shared" si="25"/>
        <v>0</v>
      </c>
      <c r="O82" s="440">
        <f t="shared" si="26"/>
        <v>2</v>
      </c>
      <c r="P82" s="440">
        <f t="shared" si="27"/>
        <v>0</v>
      </c>
      <c r="Q82" s="439">
        <f t="shared" si="28"/>
        <v>0</v>
      </c>
      <c r="R82" s="440">
        <f t="shared" si="29"/>
        <v>5</v>
      </c>
      <c r="S82" s="440">
        <f t="shared" si="30"/>
        <v>0</v>
      </c>
      <c r="T82" s="439">
        <f t="shared" si="31"/>
        <v>0</v>
      </c>
      <c r="U82" s="440">
        <f t="shared" si="32"/>
        <v>5</v>
      </c>
      <c r="V82" s="440">
        <f t="shared" si="33"/>
        <v>0</v>
      </c>
    </row>
    <row r="83" spans="1:22" x14ac:dyDescent="0.25">
      <c r="A83" t="s">
        <v>937</v>
      </c>
      <c r="B83" s="358">
        <v>3</v>
      </c>
      <c r="C83" t="s">
        <v>444</v>
      </c>
      <c r="D83" s="705" t="s">
        <v>1534</v>
      </c>
      <c r="E83" s="358">
        <f>VLOOKUP(A83,Data!C:I,7,FALSE)</f>
        <v>0</v>
      </c>
      <c r="F83" s="438" t="str">
        <f t="shared" si="20"/>
        <v>ID.GV-33</v>
      </c>
      <c r="G83" s="438" t="str">
        <f t="shared" si="21"/>
        <v>ID.GV-330</v>
      </c>
      <c r="I83" s="704" t="s">
        <v>1722</v>
      </c>
      <c r="J83" s="701" t="s">
        <v>1494</v>
      </c>
      <c r="K83" s="439">
        <f t="shared" si="22"/>
        <v>0</v>
      </c>
      <c r="L83" s="440">
        <f t="shared" si="23"/>
        <v>9</v>
      </c>
      <c r="M83" s="440">
        <f t="shared" si="24"/>
        <v>0</v>
      </c>
      <c r="N83" s="439">
        <f t="shared" si="25"/>
        <v>0</v>
      </c>
      <c r="O83" s="440">
        <f t="shared" si="26"/>
        <v>3</v>
      </c>
      <c r="P83" s="440">
        <f t="shared" si="27"/>
        <v>0</v>
      </c>
      <c r="Q83" s="439">
        <f t="shared" si="28"/>
        <v>0</v>
      </c>
      <c r="R83" s="440">
        <f t="shared" si="29"/>
        <v>4</v>
      </c>
      <c r="S83" s="440">
        <f t="shared" si="30"/>
        <v>0</v>
      </c>
      <c r="T83" s="439">
        <f t="shared" si="31"/>
        <v>0</v>
      </c>
      <c r="U83" s="440">
        <f t="shared" si="32"/>
        <v>2</v>
      </c>
      <c r="V83" s="440">
        <f t="shared" si="33"/>
        <v>0</v>
      </c>
    </row>
    <row r="84" spans="1:22" x14ac:dyDescent="0.25">
      <c r="A84" t="s">
        <v>937</v>
      </c>
      <c r="B84" s="358">
        <v>3</v>
      </c>
      <c r="C84" t="s">
        <v>1460</v>
      </c>
      <c r="D84" s="701" t="s">
        <v>1573</v>
      </c>
      <c r="E84" s="358">
        <f>VLOOKUP(A84,Data!C:I,7,FALSE)</f>
        <v>0</v>
      </c>
      <c r="F84" s="438" t="str">
        <f t="shared" si="20"/>
        <v>PR.AT-23</v>
      </c>
      <c r="G84" s="438" t="str">
        <f t="shared" si="21"/>
        <v>PR.AT-230</v>
      </c>
      <c r="I84" s="704" t="s">
        <v>1730</v>
      </c>
      <c r="J84" s="702" t="s">
        <v>1563</v>
      </c>
      <c r="K84" s="439">
        <f t="shared" si="22"/>
        <v>0</v>
      </c>
      <c r="L84" s="440">
        <f t="shared" si="23"/>
        <v>2</v>
      </c>
      <c r="M84" s="440">
        <f t="shared" si="24"/>
        <v>0</v>
      </c>
      <c r="N84" s="439">
        <f t="shared" si="25"/>
        <v>0</v>
      </c>
      <c r="O84" s="440">
        <f t="shared" si="26"/>
        <v>0</v>
      </c>
      <c r="P84" s="440">
        <f t="shared" si="27"/>
        <v>0</v>
      </c>
      <c r="Q84" s="439">
        <f t="shared" si="28"/>
        <v>0</v>
      </c>
      <c r="R84" s="440">
        <f t="shared" si="29"/>
        <v>1</v>
      </c>
      <c r="S84" s="440">
        <f t="shared" si="30"/>
        <v>0</v>
      </c>
      <c r="T84" s="439">
        <f t="shared" si="31"/>
        <v>0</v>
      </c>
      <c r="U84" s="440">
        <f t="shared" si="32"/>
        <v>1</v>
      </c>
      <c r="V84" s="440">
        <f t="shared" si="33"/>
        <v>0</v>
      </c>
    </row>
    <row r="85" spans="1:22" x14ac:dyDescent="0.25">
      <c r="A85" t="s">
        <v>937</v>
      </c>
      <c r="B85" s="358">
        <v>3</v>
      </c>
      <c r="C85" t="s">
        <v>1460</v>
      </c>
      <c r="D85" s="701" t="s">
        <v>1574</v>
      </c>
      <c r="E85" s="358">
        <f>VLOOKUP(A85,Data!C:I,7,FALSE)</f>
        <v>0</v>
      </c>
      <c r="F85" s="438" t="str">
        <f t="shared" si="20"/>
        <v>PR.AT-33</v>
      </c>
      <c r="G85" s="438" t="str">
        <f t="shared" si="21"/>
        <v>PR.AT-330</v>
      </c>
      <c r="I85" s="704" t="s">
        <v>1730</v>
      </c>
      <c r="J85" s="702" t="s">
        <v>1540</v>
      </c>
      <c r="K85" s="439">
        <f t="shared" si="22"/>
        <v>0</v>
      </c>
      <c r="L85" s="440">
        <f t="shared" si="23"/>
        <v>3</v>
      </c>
      <c r="M85" s="440">
        <f t="shared" si="24"/>
        <v>0</v>
      </c>
      <c r="N85" s="439">
        <f t="shared" si="25"/>
        <v>0</v>
      </c>
      <c r="O85" s="440">
        <f t="shared" si="26"/>
        <v>0</v>
      </c>
      <c r="P85" s="440">
        <f t="shared" si="27"/>
        <v>0</v>
      </c>
      <c r="Q85" s="439">
        <f t="shared" si="28"/>
        <v>0</v>
      </c>
      <c r="R85" s="440">
        <f t="shared" si="29"/>
        <v>0</v>
      </c>
      <c r="S85" s="440">
        <f t="shared" si="30"/>
        <v>0</v>
      </c>
      <c r="T85" s="439">
        <f t="shared" si="31"/>
        <v>0</v>
      </c>
      <c r="U85" s="440">
        <f t="shared" si="32"/>
        <v>3</v>
      </c>
      <c r="V85" s="440">
        <f t="shared" si="33"/>
        <v>0</v>
      </c>
    </row>
    <row r="86" spans="1:22" x14ac:dyDescent="0.25">
      <c r="A86" t="s">
        <v>937</v>
      </c>
      <c r="B86" s="358">
        <v>3</v>
      </c>
      <c r="C86" t="s">
        <v>1460</v>
      </c>
      <c r="D86" s="701" t="s">
        <v>1523</v>
      </c>
      <c r="E86" s="358">
        <f>VLOOKUP(A86,Data!C:I,7,FALSE)</f>
        <v>0</v>
      </c>
      <c r="F86" s="438" t="str">
        <f t="shared" si="20"/>
        <v>PR.AT-43</v>
      </c>
      <c r="G86" s="438" t="str">
        <f t="shared" si="21"/>
        <v>PR.AT-430</v>
      </c>
      <c r="I86" s="704" t="s">
        <v>1730</v>
      </c>
      <c r="J86" s="702" t="s">
        <v>1535</v>
      </c>
      <c r="K86" s="439">
        <f t="shared" si="22"/>
        <v>0</v>
      </c>
      <c r="L86" s="440">
        <f t="shared" si="23"/>
        <v>7</v>
      </c>
      <c r="M86" s="440">
        <f t="shared" si="24"/>
        <v>0</v>
      </c>
      <c r="N86" s="439">
        <f t="shared" si="25"/>
        <v>0</v>
      </c>
      <c r="O86" s="440">
        <f t="shared" si="26"/>
        <v>1</v>
      </c>
      <c r="P86" s="440">
        <f t="shared" si="27"/>
        <v>0</v>
      </c>
      <c r="Q86" s="439">
        <f t="shared" si="28"/>
        <v>0</v>
      </c>
      <c r="R86" s="440">
        <f t="shared" si="29"/>
        <v>3</v>
      </c>
      <c r="S86" s="440">
        <f t="shared" si="30"/>
        <v>0</v>
      </c>
      <c r="T86" s="439">
        <f t="shared" si="31"/>
        <v>0</v>
      </c>
      <c r="U86" s="440">
        <f t="shared" si="32"/>
        <v>3</v>
      </c>
      <c r="V86" s="440">
        <f t="shared" si="33"/>
        <v>0</v>
      </c>
    </row>
    <row r="87" spans="1:22" x14ac:dyDescent="0.25">
      <c r="A87" t="s">
        <v>937</v>
      </c>
      <c r="B87" s="358">
        <v>3</v>
      </c>
      <c r="C87" t="s">
        <v>1460</v>
      </c>
      <c r="D87" s="701" t="s">
        <v>1575</v>
      </c>
      <c r="E87" s="358">
        <f>VLOOKUP(A87,Data!C:I,7,FALSE)</f>
        <v>0</v>
      </c>
      <c r="F87" s="438" t="str">
        <f t="shared" si="20"/>
        <v>PR.AT-53</v>
      </c>
      <c r="G87" s="438" t="str">
        <f t="shared" si="21"/>
        <v>PR.AT-530</v>
      </c>
      <c r="I87" s="704" t="s">
        <v>1730</v>
      </c>
      <c r="J87" s="702" t="s">
        <v>1544</v>
      </c>
      <c r="K87" s="439">
        <f t="shared" si="22"/>
        <v>0</v>
      </c>
      <c r="L87" s="440">
        <f t="shared" si="23"/>
        <v>3</v>
      </c>
      <c r="M87" s="440">
        <f t="shared" si="24"/>
        <v>0</v>
      </c>
      <c r="N87" s="439">
        <f t="shared" si="25"/>
        <v>0</v>
      </c>
      <c r="O87" s="440">
        <f t="shared" si="26"/>
        <v>1</v>
      </c>
      <c r="P87" s="440">
        <f t="shared" si="27"/>
        <v>0</v>
      </c>
      <c r="Q87" s="439">
        <f t="shared" si="28"/>
        <v>0</v>
      </c>
      <c r="R87" s="440">
        <f t="shared" si="29"/>
        <v>2</v>
      </c>
      <c r="S87" s="440">
        <f t="shared" si="30"/>
        <v>0</v>
      </c>
      <c r="T87" s="439">
        <f t="shared" si="31"/>
        <v>0</v>
      </c>
      <c r="U87" s="440">
        <f t="shared" si="32"/>
        <v>0</v>
      </c>
      <c r="V87" s="440">
        <f t="shared" si="33"/>
        <v>0</v>
      </c>
    </row>
    <row r="88" spans="1:22" x14ac:dyDescent="0.25">
      <c r="A88" t="s">
        <v>938</v>
      </c>
      <c r="B88" s="358">
        <v>3</v>
      </c>
      <c r="C88" t="s">
        <v>1460</v>
      </c>
      <c r="D88" s="701" t="s">
        <v>1577</v>
      </c>
      <c r="E88" s="358">
        <f>VLOOKUP(A88,Data!C:I,7,FALSE)</f>
        <v>0</v>
      </c>
      <c r="F88" s="438" t="str">
        <f t="shared" si="20"/>
        <v>PR.AT-13</v>
      </c>
      <c r="G88" s="438" t="str">
        <f t="shared" si="21"/>
        <v>PR.AT-130</v>
      </c>
      <c r="I88" s="704" t="s">
        <v>1730</v>
      </c>
      <c r="J88" s="702" t="s">
        <v>1542</v>
      </c>
      <c r="K88" s="439">
        <f t="shared" si="22"/>
        <v>0</v>
      </c>
      <c r="L88" s="440">
        <f t="shared" si="23"/>
        <v>5</v>
      </c>
      <c r="M88" s="440">
        <f t="shared" si="24"/>
        <v>0</v>
      </c>
      <c r="N88" s="439">
        <f t="shared" si="25"/>
        <v>0</v>
      </c>
      <c r="O88" s="440">
        <f t="shared" si="26"/>
        <v>1</v>
      </c>
      <c r="P88" s="440">
        <f t="shared" si="27"/>
        <v>0</v>
      </c>
      <c r="Q88" s="439">
        <f t="shared" si="28"/>
        <v>0</v>
      </c>
      <c r="R88" s="440">
        <f t="shared" si="29"/>
        <v>3</v>
      </c>
      <c r="S88" s="440">
        <f t="shared" si="30"/>
        <v>0</v>
      </c>
      <c r="T88" s="439">
        <f t="shared" si="31"/>
        <v>0</v>
      </c>
      <c r="U88" s="440">
        <f t="shared" si="32"/>
        <v>1</v>
      </c>
      <c r="V88" s="440">
        <f t="shared" si="33"/>
        <v>0</v>
      </c>
    </row>
    <row r="89" spans="1:22" x14ac:dyDescent="0.25">
      <c r="A89" t="s">
        <v>939</v>
      </c>
      <c r="B89" s="358">
        <v>3</v>
      </c>
      <c r="C89" t="s">
        <v>1460</v>
      </c>
      <c r="D89" s="701" t="s">
        <v>1710</v>
      </c>
      <c r="E89" s="358">
        <f>VLOOKUP(A89,Data!C:I,7,FALSE)</f>
        <v>0</v>
      </c>
      <c r="F89" s="438" t="str">
        <f t="shared" si="20"/>
        <v>PR.IP-73</v>
      </c>
      <c r="G89" s="438" t="str">
        <f t="shared" si="21"/>
        <v>PR.IP-730</v>
      </c>
      <c r="I89" s="704" t="s">
        <v>1738</v>
      </c>
      <c r="J89" s="702" t="s">
        <v>1495</v>
      </c>
      <c r="K89" s="439">
        <f t="shared" si="22"/>
        <v>0</v>
      </c>
      <c r="L89" s="440">
        <f t="shared" si="23"/>
        <v>9</v>
      </c>
      <c r="M89" s="440">
        <f t="shared" si="24"/>
        <v>0</v>
      </c>
      <c r="N89" s="439">
        <f t="shared" si="25"/>
        <v>0</v>
      </c>
      <c r="O89" s="440">
        <f t="shared" si="26"/>
        <v>3</v>
      </c>
      <c r="P89" s="440">
        <f t="shared" si="27"/>
        <v>0</v>
      </c>
      <c r="Q89" s="439">
        <f t="shared" si="28"/>
        <v>0</v>
      </c>
      <c r="R89" s="440">
        <f t="shared" si="29"/>
        <v>2</v>
      </c>
      <c r="S89" s="440">
        <f t="shared" si="30"/>
        <v>0</v>
      </c>
      <c r="T89" s="439">
        <f t="shared" si="31"/>
        <v>0</v>
      </c>
      <c r="U89" s="440">
        <f t="shared" si="32"/>
        <v>4</v>
      </c>
      <c r="V89" s="440">
        <f t="shared" si="33"/>
        <v>0</v>
      </c>
    </row>
    <row r="90" spans="1:22" x14ac:dyDescent="0.25">
      <c r="A90" t="s">
        <v>303</v>
      </c>
      <c r="B90" s="358">
        <v>2</v>
      </c>
      <c r="C90" t="s">
        <v>444</v>
      </c>
      <c r="D90" s="705" t="s">
        <v>1512</v>
      </c>
      <c r="E90" s="358">
        <f>VLOOKUP(A90,Data!C:I,7,FALSE)</f>
        <v>0</v>
      </c>
      <c r="F90" s="438" t="str">
        <f t="shared" si="20"/>
        <v>ID.AM-32</v>
      </c>
      <c r="G90" s="438" t="str">
        <f t="shared" si="21"/>
        <v>ID.AM-320</v>
      </c>
      <c r="I90" s="704" t="s">
        <v>1738</v>
      </c>
      <c r="J90" s="702" t="s">
        <v>1485</v>
      </c>
      <c r="K90" s="439">
        <f t="shared" si="22"/>
        <v>0</v>
      </c>
      <c r="L90" s="440">
        <f t="shared" si="23"/>
        <v>7</v>
      </c>
      <c r="M90" s="440">
        <f t="shared" si="24"/>
        <v>0</v>
      </c>
      <c r="N90" s="439">
        <f t="shared" si="25"/>
        <v>0</v>
      </c>
      <c r="O90" s="440">
        <f t="shared" si="26"/>
        <v>1</v>
      </c>
      <c r="P90" s="440">
        <f t="shared" si="27"/>
        <v>0</v>
      </c>
      <c r="Q90" s="439">
        <f t="shared" si="28"/>
        <v>0</v>
      </c>
      <c r="R90" s="440">
        <f t="shared" si="29"/>
        <v>2</v>
      </c>
      <c r="S90" s="440">
        <f t="shared" si="30"/>
        <v>0</v>
      </c>
      <c r="T90" s="439">
        <f t="shared" si="31"/>
        <v>0</v>
      </c>
      <c r="U90" s="440">
        <f t="shared" si="32"/>
        <v>4</v>
      </c>
      <c r="V90" s="440">
        <f t="shared" si="33"/>
        <v>0</v>
      </c>
    </row>
    <row r="91" spans="1:22" x14ac:dyDescent="0.25">
      <c r="A91" t="s">
        <v>303</v>
      </c>
      <c r="B91" s="358">
        <v>2</v>
      </c>
      <c r="C91" t="s">
        <v>1461</v>
      </c>
      <c r="D91" s="702" t="s">
        <v>1563</v>
      </c>
      <c r="E91" s="358">
        <f>VLOOKUP(A91,Data!C:I,7,FALSE)</f>
        <v>0</v>
      </c>
      <c r="F91" s="438" t="str">
        <f t="shared" si="20"/>
        <v>DE.AE-12</v>
      </c>
      <c r="G91" s="438" t="str">
        <f t="shared" si="21"/>
        <v>DE.AE-120</v>
      </c>
      <c r="I91" s="704" t="s">
        <v>1738</v>
      </c>
      <c r="J91" s="702" t="s">
        <v>1481</v>
      </c>
      <c r="K91" s="439">
        <f t="shared" si="22"/>
        <v>0</v>
      </c>
      <c r="L91" s="440">
        <f t="shared" si="23"/>
        <v>8</v>
      </c>
      <c r="M91" s="440">
        <f t="shared" si="24"/>
        <v>0</v>
      </c>
      <c r="N91" s="439">
        <f t="shared" si="25"/>
        <v>0</v>
      </c>
      <c r="O91" s="440">
        <f t="shared" si="26"/>
        <v>1</v>
      </c>
      <c r="P91" s="440">
        <f t="shared" si="27"/>
        <v>0</v>
      </c>
      <c r="Q91" s="439">
        <f t="shared" si="28"/>
        <v>0</v>
      </c>
      <c r="R91" s="440">
        <f t="shared" si="29"/>
        <v>3</v>
      </c>
      <c r="S91" s="440">
        <f t="shared" si="30"/>
        <v>0</v>
      </c>
      <c r="T91" s="439">
        <f t="shared" si="31"/>
        <v>0</v>
      </c>
      <c r="U91" s="440">
        <f t="shared" si="32"/>
        <v>4</v>
      </c>
      <c r="V91" s="440">
        <f t="shared" si="33"/>
        <v>0</v>
      </c>
    </row>
    <row r="92" spans="1:22" x14ac:dyDescent="0.25">
      <c r="A92" t="s">
        <v>304</v>
      </c>
      <c r="B92" s="358">
        <v>2</v>
      </c>
      <c r="C92" t="s">
        <v>444</v>
      </c>
      <c r="D92" s="705" t="s">
        <v>1524</v>
      </c>
      <c r="E92" s="358">
        <f>VLOOKUP(A92,Data!C:I,7,FALSE)</f>
        <v>0</v>
      </c>
      <c r="F92" s="438" t="str">
        <f t="shared" si="20"/>
        <v>ID.GV-42</v>
      </c>
      <c r="G92" s="438" t="str">
        <f t="shared" si="21"/>
        <v>ID.GV-420</v>
      </c>
      <c r="I92" s="704" t="s">
        <v>1738</v>
      </c>
      <c r="J92" s="702" t="s">
        <v>1499</v>
      </c>
      <c r="K92" s="439">
        <f t="shared" si="22"/>
        <v>0</v>
      </c>
      <c r="L92" s="440">
        <f t="shared" si="23"/>
        <v>5</v>
      </c>
      <c r="M92" s="440">
        <f t="shared" si="24"/>
        <v>0</v>
      </c>
      <c r="N92" s="439">
        <f t="shared" si="25"/>
        <v>0</v>
      </c>
      <c r="O92" s="440">
        <f t="shared" si="26"/>
        <v>2</v>
      </c>
      <c r="P92" s="440">
        <f t="shared" si="27"/>
        <v>0</v>
      </c>
      <c r="Q92" s="439">
        <f t="shared" si="28"/>
        <v>0</v>
      </c>
      <c r="R92" s="440">
        <f t="shared" si="29"/>
        <v>1</v>
      </c>
      <c r="S92" s="440">
        <f t="shared" si="30"/>
        <v>0</v>
      </c>
      <c r="T92" s="439">
        <f t="shared" si="31"/>
        <v>0</v>
      </c>
      <c r="U92" s="440">
        <f t="shared" si="32"/>
        <v>2</v>
      </c>
      <c r="V92" s="440">
        <f t="shared" si="33"/>
        <v>0</v>
      </c>
    </row>
    <row r="93" spans="1:22" x14ac:dyDescent="0.25">
      <c r="A93" t="s">
        <v>306</v>
      </c>
      <c r="B93" s="358">
        <v>2</v>
      </c>
      <c r="C93" t="s">
        <v>444</v>
      </c>
      <c r="D93" s="705" t="s">
        <v>1526</v>
      </c>
      <c r="E93" s="358">
        <f>VLOOKUP(A93,Data!C:I,7,FALSE)</f>
        <v>0</v>
      </c>
      <c r="F93" s="438" t="str">
        <f t="shared" si="20"/>
        <v>ID.BE-52</v>
      </c>
      <c r="G93" s="438" t="str">
        <f t="shared" si="21"/>
        <v>ID.BE-520</v>
      </c>
      <c r="I93" s="704" t="s">
        <v>1738</v>
      </c>
      <c r="J93" s="702" t="s">
        <v>1503</v>
      </c>
      <c r="K93" s="439">
        <f t="shared" si="22"/>
        <v>0</v>
      </c>
      <c r="L93" s="440">
        <f t="shared" si="23"/>
        <v>4</v>
      </c>
      <c r="M93" s="440">
        <f t="shared" si="24"/>
        <v>0</v>
      </c>
      <c r="N93" s="439">
        <f t="shared" si="25"/>
        <v>0</v>
      </c>
      <c r="O93" s="440">
        <f t="shared" si="26"/>
        <v>2</v>
      </c>
      <c r="P93" s="440">
        <f t="shared" si="27"/>
        <v>0</v>
      </c>
      <c r="Q93" s="439">
        <f t="shared" si="28"/>
        <v>0</v>
      </c>
      <c r="R93" s="440">
        <f t="shared" si="29"/>
        <v>0</v>
      </c>
      <c r="S93" s="440">
        <f t="shared" si="30"/>
        <v>0</v>
      </c>
      <c r="T93" s="439">
        <f t="shared" si="31"/>
        <v>0</v>
      </c>
      <c r="U93" s="440">
        <f t="shared" si="32"/>
        <v>2</v>
      </c>
      <c r="V93" s="440">
        <f t="shared" si="33"/>
        <v>0</v>
      </c>
    </row>
    <row r="94" spans="1:22" x14ac:dyDescent="0.25">
      <c r="A94" t="s">
        <v>306</v>
      </c>
      <c r="B94" s="358">
        <v>2</v>
      </c>
      <c r="C94" t="s">
        <v>444</v>
      </c>
      <c r="D94" s="705" t="s">
        <v>1534</v>
      </c>
      <c r="E94" s="358">
        <f>VLOOKUP(A94,Data!C:I,7,FALSE)</f>
        <v>0</v>
      </c>
      <c r="F94" s="438" t="str">
        <f t="shared" si="20"/>
        <v>ID.GV-32</v>
      </c>
      <c r="G94" s="438" t="str">
        <f t="shared" si="21"/>
        <v>ID.GV-320</v>
      </c>
      <c r="I94" s="704" t="s">
        <v>1738</v>
      </c>
      <c r="J94" s="702" t="s">
        <v>1482</v>
      </c>
      <c r="K94" s="439">
        <f t="shared" si="22"/>
        <v>0</v>
      </c>
      <c r="L94" s="440">
        <f t="shared" si="23"/>
        <v>7</v>
      </c>
      <c r="M94" s="440">
        <f t="shared" si="24"/>
        <v>0</v>
      </c>
      <c r="N94" s="439">
        <f t="shared" si="25"/>
        <v>0</v>
      </c>
      <c r="O94" s="440">
        <f t="shared" si="26"/>
        <v>1</v>
      </c>
      <c r="P94" s="440">
        <f t="shared" si="27"/>
        <v>0</v>
      </c>
      <c r="Q94" s="439">
        <f t="shared" si="28"/>
        <v>0</v>
      </c>
      <c r="R94" s="440">
        <f t="shared" si="29"/>
        <v>2</v>
      </c>
      <c r="S94" s="440">
        <f t="shared" si="30"/>
        <v>0</v>
      </c>
      <c r="T94" s="439">
        <f t="shared" si="31"/>
        <v>0</v>
      </c>
      <c r="U94" s="440">
        <f t="shared" si="32"/>
        <v>4</v>
      </c>
      <c r="V94" s="440">
        <f t="shared" si="33"/>
        <v>0</v>
      </c>
    </row>
    <row r="95" spans="1:22" x14ac:dyDescent="0.25">
      <c r="A95" t="s">
        <v>959</v>
      </c>
      <c r="B95" s="358">
        <v>3</v>
      </c>
      <c r="C95" t="s">
        <v>444</v>
      </c>
      <c r="D95" s="705" t="s">
        <v>1526</v>
      </c>
      <c r="E95" s="358">
        <f>VLOOKUP(A95,Data!C:I,7,FALSE)</f>
        <v>0</v>
      </c>
      <c r="F95" s="438" t="str">
        <f t="shared" si="20"/>
        <v>ID.BE-53</v>
      </c>
      <c r="G95" s="438" t="str">
        <f t="shared" si="21"/>
        <v>ID.BE-530</v>
      </c>
      <c r="I95" s="704" t="s">
        <v>1738</v>
      </c>
      <c r="J95" s="702" t="s">
        <v>1483</v>
      </c>
      <c r="K95" s="439">
        <f t="shared" si="22"/>
        <v>0</v>
      </c>
      <c r="L95" s="440">
        <f t="shared" si="23"/>
        <v>14</v>
      </c>
      <c r="M95" s="440">
        <f t="shared" si="24"/>
        <v>0</v>
      </c>
      <c r="N95" s="439">
        <f t="shared" si="25"/>
        <v>0</v>
      </c>
      <c r="O95" s="440">
        <f t="shared" si="26"/>
        <v>2</v>
      </c>
      <c r="P95" s="440">
        <f t="shared" si="27"/>
        <v>0</v>
      </c>
      <c r="Q95" s="439">
        <f t="shared" si="28"/>
        <v>0</v>
      </c>
      <c r="R95" s="440">
        <f t="shared" si="29"/>
        <v>5</v>
      </c>
      <c r="S95" s="440">
        <f t="shared" si="30"/>
        <v>0</v>
      </c>
      <c r="T95" s="439">
        <f t="shared" si="31"/>
        <v>0</v>
      </c>
      <c r="U95" s="440">
        <f t="shared" si="32"/>
        <v>7</v>
      </c>
      <c r="V95" s="440">
        <f t="shared" si="33"/>
        <v>0</v>
      </c>
    </row>
    <row r="96" spans="1:22" x14ac:dyDescent="0.25">
      <c r="A96" t="s">
        <v>310</v>
      </c>
      <c r="B96" s="358">
        <v>1</v>
      </c>
      <c r="C96" t="s">
        <v>1460</v>
      </c>
      <c r="D96" s="703" t="s">
        <v>1484</v>
      </c>
      <c r="E96" s="358">
        <f>VLOOKUP(A96,Data!C:I,7,FALSE)</f>
        <v>0</v>
      </c>
      <c r="F96" s="438" t="str">
        <f t="shared" si="20"/>
        <v>PR.AC-21</v>
      </c>
      <c r="G96" s="438" t="str">
        <f t="shared" si="21"/>
        <v>PR.AC-210</v>
      </c>
      <c r="I96" s="704" t="s">
        <v>1738</v>
      </c>
      <c r="J96" s="702" t="s">
        <v>1561</v>
      </c>
      <c r="K96" s="439">
        <f t="shared" si="22"/>
        <v>0</v>
      </c>
      <c r="L96" s="440">
        <f t="shared" si="23"/>
        <v>2</v>
      </c>
      <c r="M96" s="440">
        <f t="shared" si="24"/>
        <v>0</v>
      </c>
      <c r="N96" s="439">
        <f t="shared" si="25"/>
        <v>0</v>
      </c>
      <c r="O96" s="440">
        <f t="shared" si="26"/>
        <v>1</v>
      </c>
      <c r="P96" s="440">
        <f t="shared" si="27"/>
        <v>0</v>
      </c>
      <c r="Q96" s="439">
        <f t="shared" si="28"/>
        <v>0</v>
      </c>
      <c r="R96" s="440">
        <f t="shared" si="29"/>
        <v>1</v>
      </c>
      <c r="S96" s="440">
        <f t="shared" si="30"/>
        <v>0</v>
      </c>
      <c r="T96" s="439">
        <f t="shared" si="31"/>
        <v>0</v>
      </c>
      <c r="U96" s="440">
        <f t="shared" si="32"/>
        <v>0</v>
      </c>
      <c r="V96" s="440">
        <f t="shared" si="33"/>
        <v>0</v>
      </c>
    </row>
    <row r="97" spans="1:22" x14ac:dyDescent="0.25">
      <c r="A97" t="s">
        <v>310</v>
      </c>
      <c r="B97" s="358">
        <v>1</v>
      </c>
      <c r="C97" t="s">
        <v>1460</v>
      </c>
      <c r="D97" s="701" t="s">
        <v>1490</v>
      </c>
      <c r="E97" s="358">
        <f>VLOOKUP(A97,Data!C:I,7,FALSE)</f>
        <v>0</v>
      </c>
      <c r="F97" s="438" t="str">
        <f t="shared" si="20"/>
        <v>PR.AC-51</v>
      </c>
      <c r="G97" s="438" t="str">
        <f t="shared" si="21"/>
        <v>PR.AC-510</v>
      </c>
      <c r="I97" s="704" t="s">
        <v>1749</v>
      </c>
      <c r="J97" s="702" t="s">
        <v>1536</v>
      </c>
      <c r="K97" s="439">
        <f t="shared" si="22"/>
        <v>0</v>
      </c>
      <c r="L97" s="440">
        <f t="shared" si="23"/>
        <v>9</v>
      </c>
      <c r="M97" s="440">
        <f t="shared" si="24"/>
        <v>0</v>
      </c>
      <c r="N97" s="439">
        <f t="shared" si="25"/>
        <v>0</v>
      </c>
      <c r="O97" s="440">
        <f t="shared" si="26"/>
        <v>3</v>
      </c>
      <c r="P97" s="440">
        <f t="shared" si="27"/>
        <v>0</v>
      </c>
      <c r="Q97" s="439">
        <f t="shared" si="28"/>
        <v>0</v>
      </c>
      <c r="R97" s="440">
        <f t="shared" si="29"/>
        <v>3</v>
      </c>
      <c r="S97" s="440">
        <f t="shared" si="30"/>
        <v>0</v>
      </c>
      <c r="T97" s="439">
        <f t="shared" si="31"/>
        <v>0</v>
      </c>
      <c r="U97" s="440">
        <f t="shared" si="32"/>
        <v>3</v>
      </c>
      <c r="V97" s="440">
        <f t="shared" si="33"/>
        <v>0</v>
      </c>
    </row>
    <row r="98" spans="1:22" x14ac:dyDescent="0.25">
      <c r="A98" t="s">
        <v>310</v>
      </c>
      <c r="B98" s="358">
        <v>1</v>
      </c>
      <c r="C98" t="s">
        <v>1460</v>
      </c>
      <c r="D98" s="701" t="s">
        <v>1491</v>
      </c>
      <c r="E98" s="358">
        <f>VLOOKUP(A98,Data!C:I,7,FALSE)</f>
        <v>0</v>
      </c>
      <c r="F98" s="438" t="str">
        <f t="shared" si="20"/>
        <v>PR.PT-41</v>
      </c>
      <c r="G98" s="438" t="str">
        <f t="shared" si="21"/>
        <v>PR.PT-410</v>
      </c>
      <c r="I98" s="704" t="s">
        <v>1749</v>
      </c>
      <c r="J98" s="702" t="s">
        <v>1538</v>
      </c>
      <c r="K98" s="439">
        <f t="shared" si="22"/>
        <v>0</v>
      </c>
      <c r="L98" s="440">
        <f t="shared" si="23"/>
        <v>6</v>
      </c>
      <c r="M98" s="440">
        <f t="shared" si="24"/>
        <v>0</v>
      </c>
      <c r="N98" s="439">
        <f t="shared" si="25"/>
        <v>0</v>
      </c>
      <c r="O98" s="440">
        <f t="shared" si="26"/>
        <v>0</v>
      </c>
      <c r="P98" s="440">
        <f t="shared" si="27"/>
        <v>0</v>
      </c>
      <c r="Q98" s="439">
        <f t="shared" si="28"/>
        <v>0</v>
      </c>
      <c r="R98" s="440">
        <f t="shared" si="29"/>
        <v>4</v>
      </c>
      <c r="S98" s="440">
        <f t="shared" si="30"/>
        <v>0</v>
      </c>
      <c r="T98" s="439">
        <f t="shared" si="31"/>
        <v>0</v>
      </c>
      <c r="U98" s="440">
        <f t="shared" si="32"/>
        <v>2</v>
      </c>
      <c r="V98" s="440">
        <f t="shared" si="33"/>
        <v>0</v>
      </c>
    </row>
    <row r="99" spans="1:22" x14ac:dyDescent="0.25">
      <c r="A99" t="s">
        <v>311</v>
      </c>
      <c r="B99" s="358">
        <v>1</v>
      </c>
      <c r="C99" t="s">
        <v>1460</v>
      </c>
      <c r="D99" s="701" t="s">
        <v>1490</v>
      </c>
      <c r="E99" s="358">
        <f>VLOOKUP(A99,Data!C:I,7,FALSE)</f>
        <v>0</v>
      </c>
      <c r="F99" s="438" t="str">
        <f t="shared" si="20"/>
        <v>PR.AC-51</v>
      </c>
      <c r="G99" s="438" t="str">
        <f t="shared" si="21"/>
        <v>PR.AC-510</v>
      </c>
      <c r="I99" s="704" t="s">
        <v>1749</v>
      </c>
      <c r="J99" s="702" t="s">
        <v>1546</v>
      </c>
      <c r="K99" s="439">
        <f t="shared" si="22"/>
        <v>0</v>
      </c>
      <c r="L99" s="440">
        <f t="shared" si="23"/>
        <v>5</v>
      </c>
      <c r="M99" s="440">
        <f t="shared" si="24"/>
        <v>0</v>
      </c>
      <c r="N99" s="439">
        <f t="shared" si="25"/>
        <v>0</v>
      </c>
      <c r="O99" s="440">
        <f t="shared" si="26"/>
        <v>1</v>
      </c>
      <c r="P99" s="440">
        <f t="shared" si="27"/>
        <v>0</v>
      </c>
      <c r="Q99" s="439">
        <f t="shared" si="28"/>
        <v>0</v>
      </c>
      <c r="R99" s="440">
        <f t="shared" si="29"/>
        <v>2</v>
      </c>
      <c r="S99" s="440">
        <f t="shared" si="30"/>
        <v>0</v>
      </c>
      <c r="T99" s="439">
        <f t="shared" si="31"/>
        <v>0</v>
      </c>
      <c r="U99" s="440">
        <f t="shared" si="32"/>
        <v>2</v>
      </c>
      <c r="V99" s="440">
        <f t="shared" si="33"/>
        <v>0</v>
      </c>
    </row>
    <row r="100" spans="1:22" x14ac:dyDescent="0.25">
      <c r="A100" t="s">
        <v>311</v>
      </c>
      <c r="B100" s="358">
        <v>1</v>
      </c>
      <c r="C100" t="s">
        <v>1460</v>
      </c>
      <c r="D100" s="701" t="s">
        <v>1491</v>
      </c>
      <c r="E100" s="358">
        <f>VLOOKUP(A100,Data!C:I,7,FALSE)</f>
        <v>0</v>
      </c>
      <c r="F100" s="438" t="str">
        <f t="shared" si="20"/>
        <v>PR.PT-41</v>
      </c>
      <c r="G100" s="438" t="str">
        <f t="shared" si="21"/>
        <v>PR.PT-410</v>
      </c>
      <c r="I100" s="704" t="s">
        <v>1749</v>
      </c>
      <c r="J100" s="702" t="s">
        <v>1537</v>
      </c>
      <c r="K100" s="439">
        <f t="shared" si="22"/>
        <v>0</v>
      </c>
      <c r="L100" s="440">
        <f t="shared" si="23"/>
        <v>5</v>
      </c>
      <c r="M100" s="440">
        <f t="shared" si="24"/>
        <v>0</v>
      </c>
      <c r="N100" s="439">
        <f t="shared" si="25"/>
        <v>0</v>
      </c>
      <c r="O100" s="440">
        <f t="shared" si="26"/>
        <v>1</v>
      </c>
      <c r="P100" s="440">
        <f t="shared" si="27"/>
        <v>0</v>
      </c>
      <c r="Q100" s="439">
        <f t="shared" si="28"/>
        <v>0</v>
      </c>
      <c r="R100" s="440">
        <f t="shared" si="29"/>
        <v>2</v>
      </c>
      <c r="S100" s="440">
        <f t="shared" si="30"/>
        <v>0</v>
      </c>
      <c r="T100" s="439">
        <f t="shared" si="31"/>
        <v>0</v>
      </c>
      <c r="U100" s="440">
        <f t="shared" si="32"/>
        <v>2</v>
      </c>
      <c r="V100" s="440">
        <f t="shared" si="33"/>
        <v>0</v>
      </c>
    </row>
    <row r="101" spans="1:22" x14ac:dyDescent="0.25">
      <c r="A101" t="s">
        <v>312</v>
      </c>
      <c r="B101" s="358">
        <v>2</v>
      </c>
      <c r="C101" t="s">
        <v>1460</v>
      </c>
      <c r="D101" s="701" t="s">
        <v>1476</v>
      </c>
      <c r="E101" s="358">
        <f>VLOOKUP(A101,Data!C:I,7,FALSE)</f>
        <v>0</v>
      </c>
      <c r="F101" s="438" t="str">
        <f t="shared" si="20"/>
        <v>PR.AC-32</v>
      </c>
      <c r="G101" s="438" t="str">
        <f t="shared" si="21"/>
        <v>PR.AC-320</v>
      </c>
      <c r="I101" s="704" t="s">
        <v>1749</v>
      </c>
      <c r="J101" s="702" t="s">
        <v>1541</v>
      </c>
      <c r="K101" s="439">
        <f t="shared" si="22"/>
        <v>0</v>
      </c>
      <c r="L101" s="440">
        <f t="shared" si="23"/>
        <v>6</v>
      </c>
      <c r="M101" s="440">
        <f t="shared" si="24"/>
        <v>0</v>
      </c>
      <c r="N101" s="439">
        <f t="shared" si="25"/>
        <v>0</v>
      </c>
      <c r="O101" s="440">
        <f t="shared" si="26"/>
        <v>0</v>
      </c>
      <c r="P101" s="440">
        <f t="shared" si="27"/>
        <v>0</v>
      </c>
      <c r="Q101" s="439">
        <f t="shared" si="28"/>
        <v>0</v>
      </c>
      <c r="R101" s="440">
        <f t="shared" si="29"/>
        <v>2</v>
      </c>
      <c r="S101" s="440">
        <f t="shared" si="30"/>
        <v>0</v>
      </c>
      <c r="T101" s="439">
        <f t="shared" si="31"/>
        <v>0</v>
      </c>
      <c r="U101" s="440">
        <f t="shared" si="32"/>
        <v>4</v>
      </c>
      <c r="V101" s="440">
        <f t="shared" si="33"/>
        <v>0</v>
      </c>
    </row>
    <row r="102" spans="1:22" x14ac:dyDescent="0.25">
      <c r="A102" t="s">
        <v>312</v>
      </c>
      <c r="B102" s="358">
        <v>2</v>
      </c>
      <c r="C102" t="s">
        <v>1460</v>
      </c>
      <c r="D102" s="701" t="s">
        <v>1490</v>
      </c>
      <c r="E102" s="358">
        <f>VLOOKUP(A102,Data!C:I,7,FALSE)</f>
        <v>0</v>
      </c>
      <c r="F102" s="438" t="str">
        <f t="shared" si="20"/>
        <v>PR.AC-52</v>
      </c>
      <c r="G102" s="438" t="str">
        <f t="shared" si="21"/>
        <v>PR.AC-520</v>
      </c>
      <c r="I102" s="704" t="s">
        <v>1757</v>
      </c>
      <c r="J102" s="706" t="s">
        <v>1528</v>
      </c>
      <c r="K102" s="439">
        <f t="shared" si="22"/>
        <v>0</v>
      </c>
      <c r="L102" s="440">
        <f t="shared" si="23"/>
        <v>6</v>
      </c>
      <c r="M102" s="440">
        <f t="shared" si="24"/>
        <v>0</v>
      </c>
      <c r="N102" s="439">
        <f t="shared" si="25"/>
        <v>0</v>
      </c>
      <c r="O102" s="440">
        <f t="shared" si="26"/>
        <v>2</v>
      </c>
      <c r="P102" s="440">
        <f t="shared" si="27"/>
        <v>0</v>
      </c>
      <c r="Q102" s="439">
        <f t="shared" si="28"/>
        <v>0</v>
      </c>
      <c r="R102" s="440">
        <f t="shared" si="29"/>
        <v>2</v>
      </c>
      <c r="S102" s="440">
        <f t="shared" si="30"/>
        <v>0</v>
      </c>
      <c r="T102" s="439">
        <f t="shared" si="31"/>
        <v>0</v>
      </c>
      <c r="U102" s="440">
        <f t="shared" si="32"/>
        <v>2</v>
      </c>
      <c r="V102" s="440">
        <f t="shared" si="33"/>
        <v>0</v>
      </c>
    </row>
    <row r="103" spans="1:22" x14ac:dyDescent="0.25">
      <c r="A103" t="s">
        <v>312</v>
      </c>
      <c r="B103" s="358">
        <v>2</v>
      </c>
      <c r="C103" t="s">
        <v>1460</v>
      </c>
      <c r="D103" s="701" t="s">
        <v>1491</v>
      </c>
      <c r="E103" s="358">
        <f>VLOOKUP(A103,Data!C:I,7,FALSE)</f>
        <v>0</v>
      </c>
      <c r="F103" s="438" t="str">
        <f t="shared" si="20"/>
        <v>PR.PT-42</v>
      </c>
      <c r="G103" s="438" t="str">
        <f t="shared" si="21"/>
        <v>PR.PT-420</v>
      </c>
      <c r="I103" s="704" t="s">
        <v>1761</v>
      </c>
      <c r="J103" s="706" t="s">
        <v>1529</v>
      </c>
      <c r="K103" s="439">
        <f t="shared" si="22"/>
        <v>0</v>
      </c>
      <c r="L103" s="440">
        <f t="shared" si="23"/>
        <v>9</v>
      </c>
      <c r="M103" s="440">
        <f t="shared" si="24"/>
        <v>0</v>
      </c>
      <c r="N103" s="439">
        <f t="shared" si="25"/>
        <v>0</v>
      </c>
      <c r="O103" s="440">
        <f t="shared" si="26"/>
        <v>3</v>
      </c>
      <c r="P103" s="440">
        <f t="shared" si="27"/>
        <v>0</v>
      </c>
      <c r="Q103" s="439">
        <f t="shared" si="28"/>
        <v>0</v>
      </c>
      <c r="R103" s="440">
        <f t="shared" si="29"/>
        <v>3</v>
      </c>
      <c r="S103" s="440">
        <f t="shared" si="30"/>
        <v>0</v>
      </c>
      <c r="T103" s="439">
        <f t="shared" si="31"/>
        <v>0</v>
      </c>
      <c r="U103" s="440">
        <f t="shared" si="32"/>
        <v>3</v>
      </c>
      <c r="V103" s="440">
        <f t="shared" si="33"/>
        <v>0</v>
      </c>
    </row>
    <row r="104" spans="1:22" x14ac:dyDescent="0.25">
      <c r="A104" t="s">
        <v>960</v>
      </c>
      <c r="B104" s="358">
        <v>2</v>
      </c>
      <c r="C104" t="s">
        <v>1460</v>
      </c>
      <c r="D104" s="701" t="s">
        <v>1490</v>
      </c>
      <c r="E104" s="358">
        <f>VLOOKUP(A104,Data!C:I,7,FALSE)</f>
        <v>0</v>
      </c>
      <c r="F104" s="438" t="str">
        <f t="shared" si="20"/>
        <v>PR.AC-52</v>
      </c>
      <c r="G104" s="438" t="str">
        <f t="shared" si="21"/>
        <v>PR.AC-520</v>
      </c>
      <c r="I104" s="704" t="s">
        <v>1761</v>
      </c>
      <c r="J104" s="706" t="s">
        <v>1532</v>
      </c>
      <c r="K104" s="439">
        <f t="shared" si="22"/>
        <v>0</v>
      </c>
      <c r="L104" s="440">
        <f t="shared" si="23"/>
        <v>7</v>
      </c>
      <c r="M104" s="440">
        <f t="shared" si="24"/>
        <v>0</v>
      </c>
      <c r="N104" s="439">
        <f t="shared" si="25"/>
        <v>0</v>
      </c>
      <c r="O104" s="440">
        <f t="shared" si="26"/>
        <v>2</v>
      </c>
      <c r="P104" s="440">
        <f t="shared" si="27"/>
        <v>0</v>
      </c>
      <c r="Q104" s="439">
        <f t="shared" si="28"/>
        <v>0</v>
      </c>
      <c r="R104" s="440">
        <f t="shared" si="29"/>
        <v>4</v>
      </c>
      <c r="S104" s="440">
        <f t="shared" si="30"/>
        <v>0</v>
      </c>
      <c r="T104" s="439">
        <f t="shared" si="31"/>
        <v>0</v>
      </c>
      <c r="U104" s="440">
        <f t="shared" si="32"/>
        <v>1</v>
      </c>
      <c r="V104" s="440">
        <f t="shared" si="33"/>
        <v>0</v>
      </c>
    </row>
    <row r="105" spans="1:22" x14ac:dyDescent="0.25">
      <c r="A105" t="s">
        <v>960</v>
      </c>
      <c r="B105" s="358">
        <v>2</v>
      </c>
      <c r="C105" t="s">
        <v>1460</v>
      </c>
      <c r="D105" s="701" t="s">
        <v>1491</v>
      </c>
      <c r="E105" s="358">
        <f>VLOOKUP(A105,Data!C:I,7,FALSE)</f>
        <v>0</v>
      </c>
      <c r="F105" s="438" t="str">
        <f t="shared" si="20"/>
        <v>PR.PT-42</v>
      </c>
      <c r="G105" s="438" t="str">
        <f t="shared" si="21"/>
        <v>PR.PT-420</v>
      </c>
      <c r="I105" s="704" t="s">
        <v>1761</v>
      </c>
      <c r="J105" s="706" t="s">
        <v>1533</v>
      </c>
      <c r="K105" s="439">
        <f t="shared" si="22"/>
        <v>0</v>
      </c>
      <c r="L105" s="440">
        <f t="shared" si="23"/>
        <v>8</v>
      </c>
      <c r="M105" s="440">
        <f t="shared" si="24"/>
        <v>0</v>
      </c>
      <c r="N105" s="439">
        <f t="shared" si="25"/>
        <v>0</v>
      </c>
      <c r="O105" s="440">
        <f t="shared" si="26"/>
        <v>1</v>
      </c>
      <c r="P105" s="440">
        <f t="shared" si="27"/>
        <v>0</v>
      </c>
      <c r="Q105" s="439">
        <f t="shared" si="28"/>
        <v>0</v>
      </c>
      <c r="R105" s="440">
        <f t="shared" si="29"/>
        <v>5</v>
      </c>
      <c r="S105" s="440">
        <f t="shared" si="30"/>
        <v>0</v>
      </c>
      <c r="T105" s="439">
        <f t="shared" si="31"/>
        <v>0</v>
      </c>
      <c r="U105" s="440">
        <f t="shared" si="32"/>
        <v>2</v>
      </c>
      <c r="V105" s="440">
        <f t="shared" si="33"/>
        <v>0</v>
      </c>
    </row>
    <row r="106" spans="1:22" x14ac:dyDescent="0.25">
      <c r="A106" t="s">
        <v>961</v>
      </c>
      <c r="B106" s="358">
        <v>2</v>
      </c>
      <c r="C106" t="s">
        <v>1460</v>
      </c>
      <c r="D106" s="701" t="s">
        <v>1480</v>
      </c>
      <c r="E106" s="358">
        <f>VLOOKUP(A106,Data!C:I,7,FALSE)</f>
        <v>0</v>
      </c>
      <c r="F106" s="438" t="str">
        <f t="shared" si="20"/>
        <v>PR.AC-42</v>
      </c>
      <c r="G106" s="438" t="str">
        <f t="shared" si="21"/>
        <v>PR.AC-420</v>
      </c>
      <c r="I106" s="704" t="s">
        <v>1761</v>
      </c>
      <c r="J106" s="706" t="s">
        <v>1531</v>
      </c>
      <c r="K106" s="439">
        <f t="shared" si="22"/>
        <v>0</v>
      </c>
      <c r="L106" s="440">
        <f t="shared" si="23"/>
        <v>5</v>
      </c>
      <c r="M106" s="440">
        <f t="shared" si="24"/>
        <v>0</v>
      </c>
      <c r="N106" s="439">
        <f t="shared" si="25"/>
        <v>0</v>
      </c>
      <c r="O106" s="440">
        <f t="shared" si="26"/>
        <v>1</v>
      </c>
      <c r="P106" s="440">
        <f t="shared" si="27"/>
        <v>0</v>
      </c>
      <c r="Q106" s="439">
        <f t="shared" si="28"/>
        <v>0</v>
      </c>
      <c r="R106" s="440">
        <f t="shared" si="29"/>
        <v>2</v>
      </c>
      <c r="S106" s="440">
        <f t="shared" si="30"/>
        <v>0</v>
      </c>
      <c r="T106" s="439">
        <f t="shared" si="31"/>
        <v>0</v>
      </c>
      <c r="U106" s="440">
        <f t="shared" si="32"/>
        <v>2</v>
      </c>
      <c r="V106" s="440">
        <f t="shared" si="33"/>
        <v>0</v>
      </c>
    </row>
    <row r="107" spans="1:22" x14ac:dyDescent="0.25">
      <c r="A107" t="s">
        <v>961</v>
      </c>
      <c r="B107" s="358">
        <v>2</v>
      </c>
      <c r="C107" t="s">
        <v>1460</v>
      </c>
      <c r="D107" s="701" t="s">
        <v>1490</v>
      </c>
      <c r="E107" s="358">
        <f>VLOOKUP(A107,Data!C:I,7,FALSE)</f>
        <v>0</v>
      </c>
      <c r="F107" s="438" t="str">
        <f t="shared" si="20"/>
        <v>PR.AC-52</v>
      </c>
      <c r="G107" s="438" t="str">
        <f t="shared" si="21"/>
        <v>PR.AC-520</v>
      </c>
      <c r="I107" s="704" t="s">
        <v>1761</v>
      </c>
      <c r="J107" s="706" t="s">
        <v>1564</v>
      </c>
      <c r="K107" s="439">
        <f t="shared" si="22"/>
        <v>0</v>
      </c>
      <c r="L107" s="440">
        <f t="shared" si="23"/>
        <v>9</v>
      </c>
      <c r="M107" s="440">
        <f t="shared" si="24"/>
        <v>0</v>
      </c>
      <c r="N107" s="439">
        <f t="shared" si="25"/>
        <v>0</v>
      </c>
      <c r="O107" s="440">
        <f t="shared" si="26"/>
        <v>1</v>
      </c>
      <c r="P107" s="440">
        <f t="shared" si="27"/>
        <v>0</v>
      </c>
      <c r="Q107" s="439">
        <f t="shared" si="28"/>
        <v>0</v>
      </c>
      <c r="R107" s="440">
        <f t="shared" si="29"/>
        <v>4</v>
      </c>
      <c r="S107" s="440">
        <f t="shared" si="30"/>
        <v>0</v>
      </c>
      <c r="T107" s="439">
        <f t="shared" si="31"/>
        <v>0</v>
      </c>
      <c r="U107" s="440">
        <f t="shared" si="32"/>
        <v>4</v>
      </c>
      <c r="V107" s="440">
        <f t="shared" si="33"/>
        <v>0</v>
      </c>
    </row>
    <row r="108" spans="1:22" x14ac:dyDescent="0.25">
      <c r="A108" t="s">
        <v>961</v>
      </c>
      <c r="B108" s="358">
        <v>2</v>
      </c>
      <c r="C108" t="s">
        <v>1460</v>
      </c>
      <c r="D108" s="701" t="s">
        <v>1478</v>
      </c>
      <c r="E108" s="358">
        <f>VLOOKUP(A108,Data!C:I,7,FALSE)</f>
        <v>0</v>
      </c>
      <c r="F108" s="438" t="str">
        <f t="shared" si="20"/>
        <v>PR.PT-32</v>
      </c>
      <c r="G108" s="438" t="str">
        <f t="shared" si="21"/>
        <v>PR.PT-320</v>
      </c>
      <c r="I108" s="704" t="s">
        <v>1769</v>
      </c>
      <c r="J108" s="706" t="s">
        <v>1539</v>
      </c>
      <c r="K108" s="439">
        <f t="shared" si="22"/>
        <v>0</v>
      </c>
      <c r="L108" s="440">
        <f t="shared" si="23"/>
        <v>4</v>
      </c>
      <c r="M108" s="440">
        <f t="shared" si="24"/>
        <v>0</v>
      </c>
      <c r="N108" s="439">
        <f t="shared" si="25"/>
        <v>0</v>
      </c>
      <c r="O108" s="440">
        <f t="shared" si="26"/>
        <v>2</v>
      </c>
      <c r="P108" s="440">
        <f t="shared" si="27"/>
        <v>0</v>
      </c>
      <c r="Q108" s="439">
        <f t="shared" si="28"/>
        <v>0</v>
      </c>
      <c r="R108" s="440">
        <f t="shared" si="29"/>
        <v>0</v>
      </c>
      <c r="S108" s="440">
        <f t="shared" si="30"/>
        <v>0</v>
      </c>
      <c r="T108" s="439">
        <f t="shared" si="31"/>
        <v>0</v>
      </c>
      <c r="U108" s="440">
        <f t="shared" si="32"/>
        <v>2</v>
      </c>
      <c r="V108" s="440">
        <f t="shared" si="33"/>
        <v>0</v>
      </c>
    </row>
    <row r="109" spans="1:22" x14ac:dyDescent="0.25">
      <c r="A109" t="s">
        <v>961</v>
      </c>
      <c r="B109" s="358">
        <v>2</v>
      </c>
      <c r="C109" t="s">
        <v>1460</v>
      </c>
      <c r="D109" s="701" t="s">
        <v>1491</v>
      </c>
      <c r="E109" s="358">
        <f>VLOOKUP(A109,Data!C:I,7,FALSE)</f>
        <v>0</v>
      </c>
      <c r="F109" s="438" t="str">
        <f t="shared" si="20"/>
        <v>PR.PT-42</v>
      </c>
      <c r="G109" s="438" t="str">
        <f t="shared" si="21"/>
        <v>PR.PT-420</v>
      </c>
      <c r="I109" s="704" t="s">
        <v>1769</v>
      </c>
      <c r="J109" s="706" t="s">
        <v>1545</v>
      </c>
      <c r="K109" s="439">
        <f t="shared" si="22"/>
        <v>0</v>
      </c>
      <c r="L109" s="440">
        <f t="shared" si="23"/>
        <v>4</v>
      </c>
      <c r="M109" s="440">
        <f t="shared" si="24"/>
        <v>0</v>
      </c>
      <c r="N109" s="439">
        <f t="shared" si="25"/>
        <v>0</v>
      </c>
      <c r="O109" s="440">
        <f t="shared" si="26"/>
        <v>0</v>
      </c>
      <c r="P109" s="440">
        <f t="shared" si="27"/>
        <v>0</v>
      </c>
      <c r="Q109" s="439">
        <f t="shared" si="28"/>
        <v>0</v>
      </c>
      <c r="R109" s="440">
        <f t="shared" si="29"/>
        <v>2</v>
      </c>
      <c r="S109" s="440">
        <f t="shared" si="30"/>
        <v>0</v>
      </c>
      <c r="T109" s="439">
        <f t="shared" si="31"/>
        <v>0</v>
      </c>
      <c r="U109" s="440">
        <f t="shared" si="32"/>
        <v>2</v>
      </c>
      <c r="V109" s="440">
        <f t="shared" si="33"/>
        <v>0</v>
      </c>
    </row>
    <row r="110" spans="1:22" x14ac:dyDescent="0.25">
      <c r="A110" t="s">
        <v>962</v>
      </c>
      <c r="B110" s="358">
        <v>2</v>
      </c>
      <c r="C110" t="s">
        <v>1460</v>
      </c>
      <c r="D110" s="701" t="s">
        <v>1490</v>
      </c>
      <c r="E110" s="358">
        <f>VLOOKUP(A110,Data!C:I,7,FALSE)</f>
        <v>0</v>
      </c>
      <c r="F110" s="438" t="str">
        <f t="shared" si="20"/>
        <v>PR.AC-52</v>
      </c>
      <c r="G110" s="438" t="str">
        <f t="shared" si="21"/>
        <v>PR.AC-520</v>
      </c>
      <c r="I110" s="704" t="s">
        <v>1769</v>
      </c>
      <c r="J110" s="706" t="s">
        <v>1557</v>
      </c>
      <c r="K110" s="439">
        <f t="shared" si="22"/>
        <v>0</v>
      </c>
      <c r="L110" s="440">
        <f t="shared" si="23"/>
        <v>3</v>
      </c>
      <c r="M110" s="440">
        <f t="shared" si="24"/>
        <v>0</v>
      </c>
      <c r="N110" s="439">
        <f t="shared" si="25"/>
        <v>0</v>
      </c>
      <c r="O110" s="440">
        <f t="shared" si="26"/>
        <v>0</v>
      </c>
      <c r="P110" s="440">
        <f t="shared" si="27"/>
        <v>0</v>
      </c>
      <c r="Q110" s="439">
        <f t="shared" si="28"/>
        <v>0</v>
      </c>
      <c r="R110" s="440">
        <f t="shared" si="29"/>
        <v>1</v>
      </c>
      <c r="S110" s="440">
        <f t="shared" si="30"/>
        <v>0</v>
      </c>
      <c r="T110" s="439">
        <f t="shared" si="31"/>
        <v>0</v>
      </c>
      <c r="U110" s="440">
        <f t="shared" si="32"/>
        <v>2</v>
      </c>
      <c r="V110" s="440">
        <f t="shared" si="33"/>
        <v>0</v>
      </c>
    </row>
    <row r="111" spans="1:22" x14ac:dyDescent="0.25">
      <c r="A111" t="s">
        <v>962</v>
      </c>
      <c r="B111" s="358">
        <v>2</v>
      </c>
      <c r="C111" t="s">
        <v>1460</v>
      </c>
      <c r="D111" s="701" t="s">
        <v>1491</v>
      </c>
      <c r="E111" s="358">
        <f>VLOOKUP(A111,Data!C:I,7,FALSE)</f>
        <v>0</v>
      </c>
      <c r="F111" s="438" t="str">
        <f t="shared" si="20"/>
        <v>PR.PT-42</v>
      </c>
      <c r="G111" s="438" t="str">
        <f t="shared" si="21"/>
        <v>PR.PT-420</v>
      </c>
      <c r="I111" s="704" t="s">
        <v>1769</v>
      </c>
      <c r="J111" s="706" t="s">
        <v>1543</v>
      </c>
      <c r="K111" s="439">
        <f t="shared" si="22"/>
        <v>0</v>
      </c>
      <c r="L111" s="440">
        <f t="shared" si="23"/>
        <v>4</v>
      </c>
      <c r="M111" s="440">
        <f t="shared" si="24"/>
        <v>0</v>
      </c>
      <c r="N111" s="439">
        <f t="shared" si="25"/>
        <v>0</v>
      </c>
      <c r="O111" s="440">
        <f t="shared" si="26"/>
        <v>1</v>
      </c>
      <c r="P111" s="440">
        <f t="shared" si="27"/>
        <v>0</v>
      </c>
      <c r="Q111" s="439">
        <f t="shared" si="28"/>
        <v>0</v>
      </c>
      <c r="R111" s="440">
        <f t="shared" si="29"/>
        <v>2</v>
      </c>
      <c r="S111" s="440">
        <f t="shared" si="30"/>
        <v>0</v>
      </c>
      <c r="T111" s="439">
        <f t="shared" si="31"/>
        <v>0</v>
      </c>
      <c r="U111" s="440">
        <f t="shared" si="32"/>
        <v>1</v>
      </c>
      <c r="V111" s="440">
        <f t="shared" si="33"/>
        <v>0</v>
      </c>
    </row>
    <row r="112" spans="1:22" x14ac:dyDescent="0.25">
      <c r="A112" t="s">
        <v>962</v>
      </c>
      <c r="B112" s="358">
        <v>2</v>
      </c>
      <c r="C112" t="s">
        <v>1461</v>
      </c>
      <c r="D112" s="702" t="s">
        <v>1495</v>
      </c>
      <c r="E112" s="358">
        <f>VLOOKUP(A112,Data!C:I,7,FALSE)</f>
        <v>0</v>
      </c>
      <c r="F112" s="438" t="str">
        <f t="shared" si="20"/>
        <v>DE.CM-12</v>
      </c>
      <c r="G112" s="438" t="str">
        <f t="shared" si="21"/>
        <v>DE.CM-120</v>
      </c>
      <c r="I112" s="704" t="s">
        <v>1769</v>
      </c>
      <c r="J112" s="706" t="s">
        <v>1569</v>
      </c>
      <c r="K112" s="439">
        <f t="shared" si="22"/>
        <v>0</v>
      </c>
      <c r="L112" s="440">
        <f t="shared" si="23"/>
        <v>12</v>
      </c>
      <c r="M112" s="440">
        <f t="shared" si="24"/>
        <v>0</v>
      </c>
      <c r="N112" s="439">
        <f t="shared" si="25"/>
        <v>0</v>
      </c>
      <c r="O112" s="440">
        <f t="shared" ref="O112:O121" si="34">COUNTIF($F:$F,CONCATENATE($J112,N$15))</f>
        <v>4</v>
      </c>
      <c r="P112" s="440">
        <f t="shared" ref="P112:P121" si="35">COUNTIF($G:$G,CONCATENATE($J112,N$15,1))</f>
        <v>0</v>
      </c>
      <c r="Q112" s="439">
        <f t="shared" si="28"/>
        <v>0</v>
      </c>
      <c r="R112" s="440">
        <f t="shared" ref="R112:R121" si="36">COUNTIF($F:$F,CONCATENATE($J112,Q$15))</f>
        <v>3</v>
      </c>
      <c r="S112" s="440">
        <f t="shared" ref="S112:S121" si="37">COUNTIF($G:$G,CONCATENATE($J112,Q$15,1))</f>
        <v>0</v>
      </c>
      <c r="T112" s="439">
        <f t="shared" si="31"/>
        <v>0</v>
      </c>
      <c r="U112" s="440">
        <f t="shared" ref="U112:U121" si="38">COUNTIF($F:$F,CONCATENATE($J112,T$15))</f>
        <v>5</v>
      </c>
      <c r="V112" s="440">
        <f t="shared" ref="V112:V121" si="39">COUNTIF($G:$G,CONCATENATE($J112,T$15,1))</f>
        <v>0</v>
      </c>
    </row>
    <row r="113" spans="1:22" x14ac:dyDescent="0.25">
      <c r="A113" t="s">
        <v>962</v>
      </c>
      <c r="B113" s="358">
        <v>2</v>
      </c>
      <c r="C113" t="s">
        <v>1461</v>
      </c>
      <c r="D113" s="702" t="s">
        <v>1483</v>
      </c>
      <c r="E113" s="358">
        <f>VLOOKUP(A113,Data!C:I,7,FALSE)</f>
        <v>0</v>
      </c>
      <c r="F113" s="438" t="str">
        <f t="shared" si="20"/>
        <v>DE.CM-72</v>
      </c>
      <c r="G113" s="438" t="str">
        <f t="shared" si="21"/>
        <v>DE.CM-720</v>
      </c>
      <c r="I113" s="704" t="s">
        <v>1777</v>
      </c>
      <c r="J113" s="706" t="s">
        <v>1549</v>
      </c>
      <c r="K113" s="439">
        <f t="shared" si="22"/>
        <v>0</v>
      </c>
      <c r="L113" s="440">
        <f t="shared" si="23"/>
        <v>3</v>
      </c>
      <c r="M113" s="440">
        <f t="shared" si="24"/>
        <v>0</v>
      </c>
      <c r="N113" s="439">
        <f t="shared" si="25"/>
        <v>0</v>
      </c>
      <c r="O113" s="440">
        <f t="shared" si="34"/>
        <v>1</v>
      </c>
      <c r="P113" s="440">
        <f t="shared" si="35"/>
        <v>0</v>
      </c>
      <c r="Q113" s="439">
        <f t="shared" si="28"/>
        <v>0</v>
      </c>
      <c r="R113" s="440">
        <f t="shared" si="36"/>
        <v>1</v>
      </c>
      <c r="S113" s="440">
        <f t="shared" si="37"/>
        <v>0</v>
      </c>
      <c r="T113" s="439">
        <f t="shared" si="31"/>
        <v>0</v>
      </c>
      <c r="U113" s="440">
        <f t="shared" si="38"/>
        <v>1</v>
      </c>
      <c r="V113" s="440">
        <f t="shared" si="39"/>
        <v>0</v>
      </c>
    </row>
    <row r="114" spans="1:22" x14ac:dyDescent="0.25">
      <c r="A114" t="s">
        <v>963</v>
      </c>
      <c r="B114" s="358">
        <v>2</v>
      </c>
      <c r="C114" t="s">
        <v>1460</v>
      </c>
      <c r="D114" s="701" t="s">
        <v>1491</v>
      </c>
      <c r="E114" s="358">
        <f>VLOOKUP(A114,Data!C:I,7,FALSE)</f>
        <v>0</v>
      </c>
      <c r="F114" s="438" t="str">
        <f t="shared" si="20"/>
        <v>PR.PT-42</v>
      </c>
      <c r="G114" s="438" t="str">
        <f t="shared" si="21"/>
        <v>PR.PT-420</v>
      </c>
      <c r="I114" s="704" t="s">
        <v>1777</v>
      </c>
      <c r="J114" s="706" t="s">
        <v>1550</v>
      </c>
      <c r="K114" s="439">
        <f t="shared" si="22"/>
        <v>0</v>
      </c>
      <c r="L114" s="440">
        <f t="shared" si="23"/>
        <v>2</v>
      </c>
      <c r="M114" s="440">
        <f t="shared" si="24"/>
        <v>0</v>
      </c>
      <c r="N114" s="439">
        <f t="shared" si="25"/>
        <v>0</v>
      </c>
      <c r="O114" s="440">
        <f t="shared" si="34"/>
        <v>1</v>
      </c>
      <c r="P114" s="440">
        <f t="shared" si="35"/>
        <v>0</v>
      </c>
      <c r="Q114" s="439">
        <f t="shared" si="28"/>
        <v>0</v>
      </c>
      <c r="R114" s="440">
        <f t="shared" si="36"/>
        <v>1</v>
      </c>
      <c r="S114" s="440">
        <f t="shared" si="37"/>
        <v>0</v>
      </c>
      <c r="T114" s="439">
        <f t="shared" si="31"/>
        <v>0</v>
      </c>
      <c r="U114" s="440">
        <f t="shared" si="38"/>
        <v>0</v>
      </c>
      <c r="V114" s="440">
        <f t="shared" si="39"/>
        <v>0</v>
      </c>
    </row>
    <row r="115" spans="1:22" x14ac:dyDescent="0.25">
      <c r="A115" t="s">
        <v>963</v>
      </c>
      <c r="B115" s="358">
        <v>2</v>
      </c>
      <c r="C115" t="s">
        <v>1461</v>
      </c>
      <c r="D115" s="702" t="s">
        <v>1495</v>
      </c>
      <c r="E115" s="358">
        <f>VLOOKUP(A115,Data!C:I,7,FALSE)</f>
        <v>0</v>
      </c>
      <c r="F115" s="438" t="str">
        <f t="shared" si="20"/>
        <v>DE.CM-12</v>
      </c>
      <c r="G115" s="438" t="str">
        <f t="shared" si="21"/>
        <v>DE.CM-120</v>
      </c>
      <c r="I115" s="704" t="s">
        <v>1777</v>
      </c>
      <c r="J115" s="706" t="s">
        <v>1559</v>
      </c>
      <c r="K115" s="439">
        <f t="shared" si="22"/>
        <v>0</v>
      </c>
      <c r="L115" s="440">
        <f t="shared" si="23"/>
        <v>3</v>
      </c>
      <c r="M115" s="440">
        <f t="shared" si="24"/>
        <v>0</v>
      </c>
      <c r="N115" s="439">
        <f t="shared" si="25"/>
        <v>0</v>
      </c>
      <c r="O115" s="440">
        <f t="shared" si="34"/>
        <v>1</v>
      </c>
      <c r="P115" s="440">
        <f t="shared" si="35"/>
        <v>0</v>
      </c>
      <c r="Q115" s="439">
        <f t="shared" si="28"/>
        <v>0</v>
      </c>
      <c r="R115" s="440">
        <f t="shared" si="36"/>
        <v>1</v>
      </c>
      <c r="S115" s="440">
        <f t="shared" si="37"/>
        <v>0</v>
      </c>
      <c r="T115" s="439">
        <f t="shared" si="31"/>
        <v>0</v>
      </c>
      <c r="U115" s="440">
        <f t="shared" si="38"/>
        <v>1</v>
      </c>
      <c r="V115" s="440">
        <f t="shared" si="39"/>
        <v>0</v>
      </c>
    </row>
    <row r="116" spans="1:22" x14ac:dyDescent="0.25">
      <c r="A116" t="s">
        <v>963</v>
      </c>
      <c r="B116" s="358">
        <v>2</v>
      </c>
      <c r="C116" t="s">
        <v>1461</v>
      </c>
      <c r="D116" s="702" t="s">
        <v>1481</v>
      </c>
      <c r="E116" s="358">
        <f>VLOOKUP(A116,Data!C:I,7,FALSE)</f>
        <v>0</v>
      </c>
      <c r="F116" s="438" t="str">
        <f t="shared" si="20"/>
        <v>DE.CM-32</v>
      </c>
      <c r="G116" s="438" t="str">
        <f t="shared" si="21"/>
        <v>DE.CM-320</v>
      </c>
      <c r="I116" s="704" t="s">
        <v>1783</v>
      </c>
      <c r="J116" s="706" t="s">
        <v>1555</v>
      </c>
      <c r="K116" s="439">
        <f t="shared" si="22"/>
        <v>0</v>
      </c>
      <c r="L116" s="440">
        <f t="shared" si="23"/>
        <v>6</v>
      </c>
      <c r="M116" s="440">
        <f t="shared" si="24"/>
        <v>0</v>
      </c>
      <c r="N116" s="439">
        <f t="shared" si="25"/>
        <v>0</v>
      </c>
      <c r="O116" s="440">
        <f t="shared" si="34"/>
        <v>0</v>
      </c>
      <c r="P116" s="440">
        <f t="shared" si="35"/>
        <v>0</v>
      </c>
      <c r="Q116" s="439">
        <f t="shared" si="28"/>
        <v>0</v>
      </c>
      <c r="R116" s="440">
        <f t="shared" si="36"/>
        <v>3</v>
      </c>
      <c r="S116" s="440">
        <f t="shared" si="37"/>
        <v>0</v>
      </c>
      <c r="T116" s="439">
        <f t="shared" si="31"/>
        <v>0</v>
      </c>
      <c r="U116" s="440">
        <f t="shared" si="38"/>
        <v>3</v>
      </c>
      <c r="V116" s="440">
        <f t="shared" si="39"/>
        <v>0</v>
      </c>
    </row>
    <row r="117" spans="1:22" x14ac:dyDescent="0.25">
      <c r="A117" t="s">
        <v>964</v>
      </c>
      <c r="B117" s="358">
        <v>3</v>
      </c>
      <c r="C117" t="s">
        <v>1460</v>
      </c>
      <c r="D117" s="701" t="s">
        <v>1490</v>
      </c>
      <c r="E117" s="358">
        <f>VLOOKUP(A117,Data!C:I,7,FALSE)</f>
        <v>0</v>
      </c>
      <c r="F117" s="438" t="str">
        <f t="shared" si="20"/>
        <v>PR.AC-53</v>
      </c>
      <c r="G117" s="438" t="str">
        <f t="shared" si="21"/>
        <v>PR.AC-530</v>
      </c>
      <c r="I117" s="704" t="s">
        <v>1783</v>
      </c>
      <c r="J117" s="704" t="s">
        <v>1556</v>
      </c>
      <c r="K117" s="439">
        <f t="shared" si="22"/>
        <v>0</v>
      </c>
      <c r="L117" s="440">
        <f t="shared" si="23"/>
        <v>7</v>
      </c>
      <c r="M117" s="440">
        <f t="shared" si="24"/>
        <v>0</v>
      </c>
      <c r="N117" s="439">
        <f t="shared" si="25"/>
        <v>0</v>
      </c>
      <c r="O117" s="440">
        <f t="shared" si="34"/>
        <v>0</v>
      </c>
      <c r="P117" s="440">
        <f t="shared" si="35"/>
        <v>0</v>
      </c>
      <c r="Q117" s="439">
        <f t="shared" si="28"/>
        <v>0</v>
      </c>
      <c r="R117" s="440">
        <f t="shared" si="36"/>
        <v>3</v>
      </c>
      <c r="S117" s="440">
        <f t="shared" si="37"/>
        <v>0</v>
      </c>
      <c r="T117" s="439">
        <f t="shared" si="31"/>
        <v>0</v>
      </c>
      <c r="U117" s="440">
        <f t="shared" si="38"/>
        <v>4</v>
      </c>
      <c r="V117" s="440">
        <f t="shared" si="39"/>
        <v>0</v>
      </c>
    </row>
    <row r="118" spans="1:22" x14ac:dyDescent="0.25">
      <c r="A118" t="s">
        <v>964</v>
      </c>
      <c r="B118" s="358">
        <v>3</v>
      </c>
      <c r="C118" t="s">
        <v>1460</v>
      </c>
      <c r="D118" s="701" t="s">
        <v>1491</v>
      </c>
      <c r="E118" s="358">
        <f>VLOOKUP(A118,Data!C:I,7,FALSE)</f>
        <v>0</v>
      </c>
      <c r="F118" s="438" t="str">
        <f t="shared" si="20"/>
        <v>PR.PT-43</v>
      </c>
      <c r="G118" s="438" t="str">
        <f t="shared" si="21"/>
        <v>PR.PT-430</v>
      </c>
      <c r="I118" s="704" t="s">
        <v>1788</v>
      </c>
      <c r="J118" s="710" t="s">
        <v>1548</v>
      </c>
      <c r="K118" s="439">
        <f t="shared" si="22"/>
        <v>0</v>
      </c>
      <c r="L118" s="440">
        <f t="shared" si="23"/>
        <v>5</v>
      </c>
      <c r="M118" s="440">
        <f t="shared" si="24"/>
        <v>0</v>
      </c>
      <c r="N118" s="439">
        <f t="shared" si="25"/>
        <v>0</v>
      </c>
      <c r="O118" s="440">
        <f t="shared" si="34"/>
        <v>2</v>
      </c>
      <c r="P118" s="440">
        <f t="shared" si="35"/>
        <v>0</v>
      </c>
      <c r="Q118" s="439">
        <f t="shared" si="28"/>
        <v>0</v>
      </c>
      <c r="R118" s="440">
        <f t="shared" si="36"/>
        <v>2</v>
      </c>
      <c r="S118" s="440">
        <f t="shared" si="37"/>
        <v>0</v>
      </c>
      <c r="T118" s="439">
        <f t="shared" si="31"/>
        <v>0</v>
      </c>
      <c r="U118" s="440">
        <f t="shared" si="38"/>
        <v>1</v>
      </c>
      <c r="V118" s="440">
        <f t="shared" si="39"/>
        <v>0</v>
      </c>
    </row>
    <row r="119" spans="1:22" x14ac:dyDescent="0.25">
      <c r="A119" t="s">
        <v>965</v>
      </c>
      <c r="B119" s="358">
        <v>3</v>
      </c>
      <c r="C119" t="s">
        <v>1460</v>
      </c>
      <c r="D119" s="701" t="s">
        <v>1490</v>
      </c>
      <c r="E119" s="358">
        <f>VLOOKUP(A119,Data!C:I,7,FALSE)</f>
        <v>0</v>
      </c>
      <c r="F119" s="438" t="str">
        <f t="shared" si="20"/>
        <v>PR.AC-53</v>
      </c>
      <c r="G119" s="438" t="str">
        <f t="shared" si="21"/>
        <v>PR.AC-530</v>
      </c>
      <c r="I119" s="704" t="s">
        <v>1792</v>
      </c>
      <c r="J119" s="710" t="s">
        <v>1553</v>
      </c>
      <c r="K119" s="439">
        <f t="shared" si="22"/>
        <v>0</v>
      </c>
      <c r="L119" s="440">
        <f t="shared" si="23"/>
        <v>7</v>
      </c>
      <c r="M119" s="440">
        <f t="shared" si="24"/>
        <v>0</v>
      </c>
      <c r="N119" s="439">
        <f t="shared" si="25"/>
        <v>0</v>
      </c>
      <c r="O119" s="440">
        <f t="shared" si="34"/>
        <v>0</v>
      </c>
      <c r="P119" s="440">
        <f t="shared" si="35"/>
        <v>0</v>
      </c>
      <c r="Q119" s="439">
        <f t="shared" si="28"/>
        <v>0</v>
      </c>
      <c r="R119" s="440">
        <f t="shared" si="36"/>
        <v>4</v>
      </c>
      <c r="S119" s="440">
        <f t="shared" si="37"/>
        <v>0</v>
      </c>
      <c r="T119" s="439">
        <f t="shared" si="31"/>
        <v>0</v>
      </c>
      <c r="U119" s="440">
        <f t="shared" si="38"/>
        <v>3</v>
      </c>
      <c r="V119" s="440">
        <f t="shared" si="39"/>
        <v>0</v>
      </c>
    </row>
    <row r="120" spans="1:22" x14ac:dyDescent="0.25">
      <c r="A120" t="s">
        <v>965</v>
      </c>
      <c r="B120" s="358">
        <v>3</v>
      </c>
      <c r="C120" t="s">
        <v>1460</v>
      </c>
      <c r="D120" s="701" t="s">
        <v>1491</v>
      </c>
      <c r="E120" s="358">
        <f>VLOOKUP(A120,Data!C:I,7,FALSE)</f>
        <v>0</v>
      </c>
      <c r="F120" s="438" t="str">
        <f t="shared" si="20"/>
        <v>PR.PT-43</v>
      </c>
      <c r="G120" s="438" t="str">
        <f t="shared" si="21"/>
        <v>PR.PT-430</v>
      </c>
      <c r="I120" s="704" t="s">
        <v>1792</v>
      </c>
      <c r="J120" s="710" t="s">
        <v>1554</v>
      </c>
      <c r="K120" s="439">
        <f t="shared" si="22"/>
        <v>0</v>
      </c>
      <c r="L120" s="440">
        <f t="shared" si="23"/>
        <v>6</v>
      </c>
      <c r="M120" s="440">
        <f t="shared" si="24"/>
        <v>0</v>
      </c>
      <c r="N120" s="439">
        <f t="shared" si="25"/>
        <v>0</v>
      </c>
      <c r="O120" s="440">
        <f t="shared" si="34"/>
        <v>0</v>
      </c>
      <c r="P120" s="440">
        <f t="shared" si="35"/>
        <v>0</v>
      </c>
      <c r="Q120" s="439">
        <f t="shared" si="28"/>
        <v>0</v>
      </c>
      <c r="R120" s="440">
        <f t="shared" si="36"/>
        <v>2</v>
      </c>
      <c r="S120" s="440">
        <f t="shared" si="37"/>
        <v>0</v>
      </c>
      <c r="T120" s="439">
        <f t="shared" si="31"/>
        <v>0</v>
      </c>
      <c r="U120" s="440">
        <f t="shared" si="38"/>
        <v>4</v>
      </c>
      <c r="V120" s="440">
        <f t="shared" si="39"/>
        <v>0</v>
      </c>
    </row>
    <row r="121" spans="1:22" x14ac:dyDescent="0.25">
      <c r="A121" t="s">
        <v>966</v>
      </c>
      <c r="B121" s="358">
        <v>3</v>
      </c>
      <c r="C121" t="s">
        <v>1460</v>
      </c>
      <c r="D121" s="701" t="s">
        <v>1490</v>
      </c>
      <c r="E121" s="358">
        <f>VLOOKUP(A121,Data!C:I,7,FALSE)</f>
        <v>0</v>
      </c>
      <c r="F121" s="438" t="str">
        <f t="shared" si="20"/>
        <v>PR.AC-53</v>
      </c>
      <c r="G121" s="438" t="str">
        <f t="shared" si="21"/>
        <v>PR.AC-530</v>
      </c>
      <c r="I121" s="704" t="s">
        <v>1796</v>
      </c>
      <c r="J121" s="710" t="s">
        <v>1798</v>
      </c>
      <c r="K121" s="439">
        <f t="shared" si="22"/>
        <v>0</v>
      </c>
      <c r="L121" s="440">
        <f t="shared" si="23"/>
        <v>1</v>
      </c>
      <c r="M121" s="440">
        <f t="shared" si="24"/>
        <v>0</v>
      </c>
      <c r="N121" s="439">
        <f t="shared" si="25"/>
        <v>0</v>
      </c>
      <c r="O121" s="440">
        <f t="shared" si="34"/>
        <v>0</v>
      </c>
      <c r="P121" s="440">
        <f t="shared" si="35"/>
        <v>0</v>
      </c>
      <c r="Q121" s="439">
        <f t="shared" si="28"/>
        <v>0</v>
      </c>
      <c r="R121" s="440">
        <f t="shared" si="36"/>
        <v>1</v>
      </c>
      <c r="S121" s="440">
        <f t="shared" si="37"/>
        <v>0</v>
      </c>
      <c r="T121" s="439">
        <f t="shared" si="31"/>
        <v>0</v>
      </c>
      <c r="U121" s="440">
        <f t="shared" si="38"/>
        <v>0</v>
      </c>
      <c r="V121" s="440">
        <f t="shared" si="39"/>
        <v>0</v>
      </c>
    </row>
    <row r="122" spans="1:22" x14ac:dyDescent="0.25">
      <c r="A122" t="s">
        <v>966</v>
      </c>
      <c r="B122" s="358">
        <v>3</v>
      </c>
      <c r="C122" t="s">
        <v>1460</v>
      </c>
      <c r="D122" s="701" t="s">
        <v>1491</v>
      </c>
      <c r="E122" s="358">
        <f>VLOOKUP(A122,Data!C:I,7,FALSE)</f>
        <v>0</v>
      </c>
      <c r="F122" s="438" t="str">
        <f t="shared" si="20"/>
        <v>PR.PT-43</v>
      </c>
      <c r="G122" s="438" t="str">
        <f t="shared" si="21"/>
        <v>PR.PT-430</v>
      </c>
      <c r="I122" s="704" t="s">
        <v>1796</v>
      </c>
      <c r="J122" s="710" t="s">
        <v>1551</v>
      </c>
      <c r="K122" s="439">
        <f t="shared" ref="K122:K123" si="40">IF(L122=0,0,M122/L122)</f>
        <v>0</v>
      </c>
      <c r="L122" s="440">
        <f t="shared" ref="L122:L123" si="41">SUM(O122+R122+U122)</f>
        <v>1</v>
      </c>
      <c r="M122" s="440">
        <f t="shared" ref="M122:M123" si="42">SUM(P122+S122+V122)</f>
        <v>0</v>
      </c>
      <c r="N122" s="439">
        <f t="shared" ref="N122:N123" si="43">IF(O122=0,0,P122/O122)</f>
        <v>0</v>
      </c>
      <c r="O122" s="440">
        <f t="shared" ref="O122:O123" si="44">COUNTIF($F:$F,CONCATENATE($J122,N$15))</f>
        <v>0</v>
      </c>
      <c r="P122" s="440">
        <f t="shared" ref="P122:P123" si="45">COUNTIF($G:$G,CONCATENATE($J122,N$15,1))</f>
        <v>0</v>
      </c>
      <c r="Q122" s="439">
        <f t="shared" ref="Q122:Q123" si="46">IF(R122=0,0,S122/R122)</f>
        <v>0</v>
      </c>
      <c r="R122" s="440">
        <f t="shared" ref="R122:R123" si="47">COUNTIF($F:$F,CONCATENATE($J122,Q$15))</f>
        <v>1</v>
      </c>
      <c r="S122" s="440">
        <f t="shared" ref="S122:S123" si="48">COUNTIF($G:$G,CONCATENATE($J122,Q$15,1))</f>
        <v>0</v>
      </c>
      <c r="T122" s="439">
        <f t="shared" ref="T122:T123" si="49">IF(U122=0,0,V122/U122)</f>
        <v>0</v>
      </c>
      <c r="U122" s="440">
        <f t="shared" ref="U122:U123" si="50">COUNTIF($F:$F,CONCATENATE($J122,T$15))</f>
        <v>0</v>
      </c>
      <c r="V122" s="440">
        <f t="shared" ref="V122:V123" si="51">COUNTIF($G:$G,CONCATENATE($J122,T$15,1))</f>
        <v>0</v>
      </c>
    </row>
    <row r="123" spans="1:22" x14ac:dyDescent="0.25">
      <c r="A123" t="s">
        <v>967</v>
      </c>
      <c r="B123" s="358">
        <v>3</v>
      </c>
      <c r="C123" t="s">
        <v>1460</v>
      </c>
      <c r="D123" s="701" t="s">
        <v>1490</v>
      </c>
      <c r="E123" s="358">
        <f>VLOOKUP(A123,Data!C:I,7,FALSE)</f>
        <v>0</v>
      </c>
      <c r="F123" s="438" t="str">
        <f t="shared" si="20"/>
        <v>PR.AC-53</v>
      </c>
      <c r="G123" s="438" t="str">
        <f t="shared" si="21"/>
        <v>PR.AC-530</v>
      </c>
      <c r="I123" s="704" t="s">
        <v>1796</v>
      </c>
      <c r="J123" s="710" t="s">
        <v>1547</v>
      </c>
      <c r="K123" s="439">
        <f t="shared" si="40"/>
        <v>0</v>
      </c>
      <c r="L123" s="440">
        <f t="shared" si="41"/>
        <v>4</v>
      </c>
      <c r="M123" s="440">
        <f t="shared" si="42"/>
        <v>0</v>
      </c>
      <c r="N123" s="439">
        <f t="shared" si="43"/>
        <v>0</v>
      </c>
      <c r="O123" s="440">
        <f t="shared" si="44"/>
        <v>0</v>
      </c>
      <c r="P123" s="440">
        <f t="shared" si="45"/>
        <v>0</v>
      </c>
      <c r="Q123" s="439">
        <f t="shared" si="46"/>
        <v>0</v>
      </c>
      <c r="R123" s="440">
        <f t="shared" si="47"/>
        <v>2</v>
      </c>
      <c r="S123" s="440">
        <f t="shared" si="48"/>
        <v>0</v>
      </c>
      <c r="T123" s="439">
        <f t="shared" si="49"/>
        <v>0</v>
      </c>
      <c r="U123" s="440">
        <f t="shared" si="50"/>
        <v>2</v>
      </c>
      <c r="V123" s="440">
        <f t="shared" si="51"/>
        <v>0</v>
      </c>
    </row>
    <row r="124" spans="1:22" x14ac:dyDescent="0.25">
      <c r="A124" t="s">
        <v>967</v>
      </c>
      <c r="B124" s="358">
        <v>3</v>
      </c>
      <c r="C124" t="s">
        <v>1460</v>
      </c>
      <c r="D124" s="701" t="s">
        <v>1475</v>
      </c>
      <c r="E124" s="358">
        <f>VLOOKUP(A124,Data!C:I,7,FALSE)</f>
        <v>0</v>
      </c>
      <c r="F124" s="438" t="str">
        <f t="shared" si="20"/>
        <v>PR.AC-73</v>
      </c>
      <c r="G124" s="438" t="str">
        <f t="shared" si="21"/>
        <v>PR.AC-730</v>
      </c>
    </row>
    <row r="125" spans="1:22" x14ac:dyDescent="0.25">
      <c r="A125" t="s">
        <v>967</v>
      </c>
      <c r="B125" s="358">
        <v>3</v>
      </c>
      <c r="C125" t="s">
        <v>1460</v>
      </c>
      <c r="D125" s="701" t="s">
        <v>1491</v>
      </c>
      <c r="E125" s="358">
        <f>VLOOKUP(A125,Data!C:I,7,FALSE)</f>
        <v>0</v>
      </c>
      <c r="F125" s="438" t="str">
        <f t="shared" si="20"/>
        <v>PR.PT-43</v>
      </c>
      <c r="G125" s="438" t="str">
        <f t="shared" si="21"/>
        <v>PR.PT-430</v>
      </c>
    </row>
    <row r="126" spans="1:22" x14ac:dyDescent="0.25">
      <c r="A126" t="s">
        <v>967</v>
      </c>
      <c r="B126" s="358">
        <v>3</v>
      </c>
      <c r="C126" t="s">
        <v>1461</v>
      </c>
      <c r="D126" s="702" t="s">
        <v>1483</v>
      </c>
      <c r="E126" s="358">
        <f>VLOOKUP(A126,Data!C:I,7,FALSE)</f>
        <v>0</v>
      </c>
      <c r="F126" s="438" t="str">
        <f t="shared" si="20"/>
        <v>DE.CM-73</v>
      </c>
      <c r="G126" s="438" t="str">
        <f t="shared" si="21"/>
        <v>DE.CM-730</v>
      </c>
    </row>
    <row r="127" spans="1:22" x14ac:dyDescent="0.25">
      <c r="A127" t="s">
        <v>968</v>
      </c>
      <c r="B127" s="358">
        <v>3</v>
      </c>
      <c r="C127" t="s">
        <v>1460</v>
      </c>
      <c r="D127" s="701" t="s">
        <v>1491</v>
      </c>
      <c r="E127" s="358">
        <f>VLOOKUP(A127,Data!C:I,7,FALSE)</f>
        <v>0</v>
      </c>
      <c r="F127" s="438" t="str">
        <f t="shared" si="20"/>
        <v>PR.PT-43</v>
      </c>
      <c r="G127" s="438" t="str">
        <f t="shared" si="21"/>
        <v>PR.PT-430</v>
      </c>
    </row>
    <row r="128" spans="1:22" x14ac:dyDescent="0.25">
      <c r="A128" t="s">
        <v>968</v>
      </c>
      <c r="B128" s="358">
        <v>3</v>
      </c>
      <c r="C128" t="s">
        <v>1462</v>
      </c>
      <c r="D128" s="706" t="s">
        <v>1549</v>
      </c>
      <c r="E128" s="358">
        <f>VLOOKUP(A128,Data!C:I,7,FALSE)</f>
        <v>0</v>
      </c>
      <c r="F128" s="438" t="str">
        <f t="shared" si="20"/>
        <v>RS.MI-13</v>
      </c>
      <c r="G128" s="438" t="str">
        <f t="shared" si="21"/>
        <v>RS.MI-130</v>
      </c>
    </row>
    <row r="129" spans="1:7" x14ac:dyDescent="0.25">
      <c r="A129" t="s">
        <v>313</v>
      </c>
      <c r="B129" s="358">
        <v>1</v>
      </c>
      <c r="C129" t="s">
        <v>1460</v>
      </c>
      <c r="D129" s="703" t="s">
        <v>1484</v>
      </c>
      <c r="E129" s="358">
        <f>VLOOKUP(A129,Data!C:I,7,FALSE)</f>
        <v>0</v>
      </c>
      <c r="F129" s="438" t="str">
        <f t="shared" si="20"/>
        <v>PR.AC-21</v>
      </c>
      <c r="G129" s="438" t="str">
        <f t="shared" si="21"/>
        <v>PR.AC-210</v>
      </c>
    </row>
    <row r="130" spans="1:7" x14ac:dyDescent="0.25">
      <c r="A130" t="s">
        <v>313</v>
      </c>
      <c r="B130" s="358">
        <v>1</v>
      </c>
      <c r="C130" t="s">
        <v>1460</v>
      </c>
      <c r="D130" s="701" t="s">
        <v>1476</v>
      </c>
      <c r="E130" s="358">
        <f>VLOOKUP(A130,Data!C:I,7,FALSE)</f>
        <v>0</v>
      </c>
      <c r="F130" s="438" t="str">
        <f t="shared" si="20"/>
        <v>PR.AC-31</v>
      </c>
      <c r="G130" s="438" t="str">
        <f t="shared" si="21"/>
        <v>PR.AC-310</v>
      </c>
    </row>
    <row r="131" spans="1:7" x14ac:dyDescent="0.25">
      <c r="A131" t="s">
        <v>313</v>
      </c>
      <c r="B131" s="358">
        <v>1</v>
      </c>
      <c r="C131" t="s">
        <v>1460</v>
      </c>
      <c r="D131" s="701" t="s">
        <v>1475</v>
      </c>
      <c r="E131" s="358">
        <f>VLOOKUP(A131,Data!C:I,7,FALSE)</f>
        <v>0</v>
      </c>
      <c r="F131" s="438" t="str">
        <f t="shared" ref="F131:F194" si="52">CONCATENATE($D131,$B131)</f>
        <v>PR.AC-71</v>
      </c>
      <c r="G131" s="438" t="str">
        <f t="shared" ref="G131:G194" si="53">_xlfn.IFNA(CONCATENATE(F131,$E131),CONCATENATE(F131,$E131,0))</f>
        <v>PR.AC-710</v>
      </c>
    </row>
    <row r="132" spans="1:7" x14ac:dyDescent="0.25">
      <c r="A132" t="s">
        <v>314</v>
      </c>
      <c r="B132" s="358">
        <v>1</v>
      </c>
      <c r="C132" t="s">
        <v>1460</v>
      </c>
      <c r="D132" s="701" t="s">
        <v>1513</v>
      </c>
      <c r="E132" s="358">
        <f>VLOOKUP(A132,Data!C:I,7,FALSE)</f>
        <v>0</v>
      </c>
      <c r="F132" s="438" t="str">
        <f t="shared" si="52"/>
        <v>PR.IP-11</v>
      </c>
      <c r="G132" s="438" t="str">
        <f t="shared" si="53"/>
        <v>PR.IP-110</v>
      </c>
    </row>
    <row r="133" spans="1:7" x14ac:dyDescent="0.25">
      <c r="A133" t="s">
        <v>314</v>
      </c>
      <c r="B133" s="358">
        <v>1</v>
      </c>
      <c r="C133" t="s">
        <v>1461</v>
      </c>
      <c r="D133" s="702" t="s">
        <v>1499</v>
      </c>
      <c r="E133" s="358">
        <f>VLOOKUP(A133,Data!C:I,7,FALSE)</f>
        <v>0</v>
      </c>
      <c r="F133" s="438" t="str">
        <f t="shared" si="52"/>
        <v>DE.CM-41</v>
      </c>
      <c r="G133" s="438" t="str">
        <f t="shared" si="53"/>
        <v>DE.CM-410</v>
      </c>
    </row>
    <row r="134" spans="1:7" x14ac:dyDescent="0.25">
      <c r="A134" t="s">
        <v>314</v>
      </c>
      <c r="B134" s="358">
        <v>1</v>
      </c>
      <c r="C134" t="s">
        <v>1461</v>
      </c>
      <c r="D134" s="702" t="s">
        <v>1503</v>
      </c>
      <c r="E134" s="358">
        <f>VLOOKUP(A134,Data!C:I,7,FALSE)</f>
        <v>0</v>
      </c>
      <c r="F134" s="438" t="str">
        <f t="shared" si="52"/>
        <v>DE.CM-51</v>
      </c>
      <c r="G134" s="438" t="str">
        <f t="shared" si="53"/>
        <v>DE.CM-510</v>
      </c>
    </row>
    <row r="135" spans="1:7" x14ac:dyDescent="0.25">
      <c r="A135" t="s">
        <v>314</v>
      </c>
      <c r="B135" s="358">
        <v>1</v>
      </c>
      <c r="C135" t="s">
        <v>1461</v>
      </c>
      <c r="D135" s="702" t="s">
        <v>1483</v>
      </c>
      <c r="E135" s="358">
        <f>VLOOKUP(A135,Data!C:I,7,FALSE)</f>
        <v>0</v>
      </c>
      <c r="F135" s="438" t="str">
        <f t="shared" si="52"/>
        <v>DE.CM-71</v>
      </c>
      <c r="G135" s="438" t="str">
        <f t="shared" si="53"/>
        <v>DE.CM-710</v>
      </c>
    </row>
    <row r="136" spans="1:7" x14ac:dyDescent="0.25">
      <c r="A136" t="s">
        <v>315</v>
      </c>
      <c r="B136" s="358">
        <v>2</v>
      </c>
      <c r="C136" t="s">
        <v>1460</v>
      </c>
      <c r="D136" s="701" t="s">
        <v>1480</v>
      </c>
      <c r="E136" s="358">
        <f>VLOOKUP(A136,Data!C:I,7,FALSE)</f>
        <v>0</v>
      </c>
      <c r="F136" s="438" t="str">
        <f t="shared" si="52"/>
        <v>PR.AC-42</v>
      </c>
      <c r="G136" s="438" t="str">
        <f t="shared" si="53"/>
        <v>PR.AC-420</v>
      </c>
    </row>
    <row r="137" spans="1:7" x14ac:dyDescent="0.25">
      <c r="A137" t="s">
        <v>315</v>
      </c>
      <c r="B137" s="358">
        <v>2</v>
      </c>
      <c r="C137" t="s">
        <v>1460</v>
      </c>
      <c r="D137" s="701" t="s">
        <v>1513</v>
      </c>
      <c r="E137" s="358">
        <f>VLOOKUP(A137,Data!C:I,7,FALSE)</f>
        <v>0</v>
      </c>
      <c r="F137" s="438" t="str">
        <f t="shared" si="52"/>
        <v>PR.IP-12</v>
      </c>
      <c r="G137" s="438" t="str">
        <f t="shared" si="53"/>
        <v>PR.IP-120</v>
      </c>
    </row>
    <row r="138" spans="1:7" x14ac:dyDescent="0.25">
      <c r="A138" t="s">
        <v>316</v>
      </c>
      <c r="B138" s="358">
        <v>2</v>
      </c>
      <c r="C138" t="s">
        <v>1460</v>
      </c>
      <c r="D138" s="701" t="s">
        <v>1513</v>
      </c>
      <c r="E138" s="358">
        <f>VLOOKUP(A138,Data!C:I,7,FALSE)</f>
        <v>0</v>
      </c>
      <c r="F138" s="438" t="str">
        <f t="shared" si="52"/>
        <v>PR.IP-12</v>
      </c>
      <c r="G138" s="438" t="str">
        <f t="shared" si="53"/>
        <v>PR.IP-120</v>
      </c>
    </row>
    <row r="139" spans="1:7" x14ac:dyDescent="0.25">
      <c r="A139" t="s">
        <v>316</v>
      </c>
      <c r="B139" s="358">
        <v>2</v>
      </c>
      <c r="C139" t="s">
        <v>1460</v>
      </c>
      <c r="D139" s="701" t="s">
        <v>1478</v>
      </c>
      <c r="E139" s="358">
        <f>VLOOKUP(A139,Data!C:I,7,FALSE)</f>
        <v>0</v>
      </c>
      <c r="F139" s="438" t="str">
        <f t="shared" si="52"/>
        <v>PR.PT-32</v>
      </c>
      <c r="G139" s="438" t="str">
        <f t="shared" si="53"/>
        <v>PR.PT-320</v>
      </c>
    </row>
    <row r="140" spans="1:7" x14ac:dyDescent="0.25">
      <c r="A140" t="s">
        <v>969</v>
      </c>
      <c r="B140" s="358">
        <v>2</v>
      </c>
      <c r="C140" t="s">
        <v>1460</v>
      </c>
      <c r="D140" s="701" t="s">
        <v>1513</v>
      </c>
      <c r="E140" s="358">
        <f>VLOOKUP(A140,Data!C:I,7,FALSE)</f>
        <v>0</v>
      </c>
      <c r="F140" s="438" t="str">
        <f t="shared" si="52"/>
        <v>PR.IP-12</v>
      </c>
      <c r="G140" s="438" t="str">
        <f t="shared" si="53"/>
        <v>PR.IP-120</v>
      </c>
    </row>
    <row r="141" spans="1:7" x14ac:dyDescent="0.25">
      <c r="A141" t="s">
        <v>969</v>
      </c>
      <c r="B141" s="358">
        <v>2</v>
      </c>
      <c r="C141" t="s">
        <v>1460</v>
      </c>
      <c r="D141" s="701" t="s">
        <v>1478</v>
      </c>
      <c r="E141" s="358">
        <f>VLOOKUP(A141,Data!C:I,7,FALSE)</f>
        <v>0</v>
      </c>
      <c r="F141" s="438" t="str">
        <f t="shared" si="52"/>
        <v>PR.PT-32</v>
      </c>
      <c r="G141" s="438" t="str">
        <f t="shared" si="53"/>
        <v>PR.PT-320</v>
      </c>
    </row>
    <row r="142" spans="1:7" x14ac:dyDescent="0.25">
      <c r="A142" t="s">
        <v>970</v>
      </c>
      <c r="B142" s="358">
        <v>2</v>
      </c>
      <c r="C142" t="s">
        <v>1461</v>
      </c>
      <c r="D142" s="702" t="s">
        <v>1499</v>
      </c>
      <c r="E142" s="358">
        <f>VLOOKUP(A142,Data!C:I,7,FALSE)</f>
        <v>0</v>
      </c>
      <c r="F142" s="438" t="str">
        <f t="shared" si="52"/>
        <v>DE.CM-42</v>
      </c>
      <c r="G142" s="438" t="str">
        <f t="shared" si="53"/>
        <v>DE.CM-420</v>
      </c>
    </row>
    <row r="143" spans="1:7" x14ac:dyDescent="0.25">
      <c r="A143" t="s">
        <v>971</v>
      </c>
      <c r="B143" s="358">
        <v>2</v>
      </c>
      <c r="C143" t="s">
        <v>1460</v>
      </c>
      <c r="D143" s="701" t="s">
        <v>1477</v>
      </c>
      <c r="E143" s="358">
        <f>VLOOKUP(A143,Data!C:I,7,FALSE)</f>
        <v>0</v>
      </c>
      <c r="F143" s="438" t="str">
        <f t="shared" si="52"/>
        <v>PR.PT-22</v>
      </c>
      <c r="G143" s="438" t="str">
        <f t="shared" si="53"/>
        <v>PR.PT-220</v>
      </c>
    </row>
    <row r="144" spans="1:7" x14ac:dyDescent="0.25">
      <c r="A144" t="s">
        <v>971</v>
      </c>
      <c r="B144" s="358">
        <v>2</v>
      </c>
      <c r="C144" t="s">
        <v>1461</v>
      </c>
      <c r="D144" s="702" t="s">
        <v>1483</v>
      </c>
      <c r="E144" s="358">
        <f>VLOOKUP(A144,Data!C:I,7,FALSE)</f>
        <v>0</v>
      </c>
      <c r="F144" s="438" t="str">
        <f t="shared" si="52"/>
        <v>DE.CM-72</v>
      </c>
      <c r="G144" s="438" t="str">
        <f t="shared" si="53"/>
        <v>DE.CM-720</v>
      </c>
    </row>
    <row r="145" spans="1:7" x14ac:dyDescent="0.25">
      <c r="A145" t="s">
        <v>972</v>
      </c>
      <c r="B145" s="358">
        <v>2</v>
      </c>
      <c r="C145" t="s">
        <v>1460</v>
      </c>
      <c r="D145" s="703" t="s">
        <v>1484</v>
      </c>
      <c r="E145" s="358">
        <f>VLOOKUP(A145,Data!C:I,7,FALSE)</f>
        <v>0</v>
      </c>
      <c r="F145" s="438" t="str">
        <f t="shared" si="52"/>
        <v>PR.AC-22</v>
      </c>
      <c r="G145" s="438" t="str">
        <f t="shared" si="53"/>
        <v>PR.AC-220</v>
      </c>
    </row>
    <row r="146" spans="1:7" x14ac:dyDescent="0.25">
      <c r="A146" t="s">
        <v>973</v>
      </c>
      <c r="B146" s="358">
        <v>2</v>
      </c>
      <c r="C146" t="s">
        <v>1460</v>
      </c>
      <c r="D146" s="701" t="s">
        <v>1498</v>
      </c>
      <c r="E146" s="358">
        <f>VLOOKUP(A146,Data!C:I,7,FALSE)</f>
        <v>0</v>
      </c>
      <c r="F146" s="438" t="str">
        <f t="shared" si="52"/>
        <v>PR.DS-32</v>
      </c>
      <c r="G146" s="438" t="str">
        <f t="shared" si="53"/>
        <v>PR.DS-320</v>
      </c>
    </row>
    <row r="147" spans="1:7" x14ac:dyDescent="0.25">
      <c r="A147" t="s">
        <v>973</v>
      </c>
      <c r="B147" s="358">
        <v>2</v>
      </c>
      <c r="C147" t="s">
        <v>1460</v>
      </c>
      <c r="D147" s="701" t="s">
        <v>1492</v>
      </c>
      <c r="E147" s="358">
        <f>VLOOKUP(A147,Data!C:I,7,FALSE)</f>
        <v>0</v>
      </c>
      <c r="F147" s="438" t="str">
        <f t="shared" si="52"/>
        <v>PR.DS-42</v>
      </c>
      <c r="G147" s="438" t="str">
        <f t="shared" si="53"/>
        <v>PR.DS-420</v>
      </c>
    </row>
    <row r="148" spans="1:7" x14ac:dyDescent="0.25">
      <c r="A148" t="s">
        <v>973</v>
      </c>
      <c r="B148" s="358">
        <v>2</v>
      </c>
      <c r="C148" t="s">
        <v>1460</v>
      </c>
      <c r="D148" s="701" t="s">
        <v>1514</v>
      </c>
      <c r="E148" s="358">
        <f>VLOOKUP(A148,Data!C:I,7,FALSE)</f>
        <v>0</v>
      </c>
      <c r="F148" s="438" t="str">
        <f t="shared" si="52"/>
        <v>PR.MA-12</v>
      </c>
      <c r="G148" s="438" t="str">
        <f t="shared" si="53"/>
        <v>PR.MA-120</v>
      </c>
    </row>
    <row r="149" spans="1:7" x14ac:dyDescent="0.25">
      <c r="A149" t="s">
        <v>973</v>
      </c>
      <c r="B149" s="358">
        <v>2</v>
      </c>
      <c r="C149" t="s">
        <v>1460</v>
      </c>
      <c r="D149" s="701" t="s">
        <v>1479</v>
      </c>
      <c r="E149" s="358">
        <f>VLOOKUP(A149,Data!C:I,7,FALSE)</f>
        <v>0</v>
      </c>
      <c r="F149" s="438" t="str">
        <f t="shared" si="52"/>
        <v>PR.MA-22</v>
      </c>
      <c r="G149" s="438" t="str">
        <f t="shared" si="53"/>
        <v>PR.MA-220</v>
      </c>
    </row>
    <row r="150" spans="1:7" x14ac:dyDescent="0.25">
      <c r="A150" t="s">
        <v>974</v>
      </c>
      <c r="B150" s="358">
        <v>2</v>
      </c>
      <c r="C150" t="s">
        <v>1460</v>
      </c>
      <c r="D150" s="703" t="s">
        <v>1484</v>
      </c>
      <c r="E150" s="358">
        <f>VLOOKUP(A150,Data!C:I,7,FALSE)</f>
        <v>0</v>
      </c>
      <c r="F150" s="438" t="str">
        <f t="shared" si="52"/>
        <v>PR.AC-22</v>
      </c>
      <c r="G150" s="438" t="str">
        <f t="shared" si="53"/>
        <v>PR.AC-220</v>
      </c>
    </row>
    <row r="151" spans="1:7" x14ac:dyDescent="0.25">
      <c r="A151" t="s">
        <v>974</v>
      </c>
      <c r="B151" s="358">
        <v>2</v>
      </c>
      <c r="C151" t="s">
        <v>1460</v>
      </c>
      <c r="D151" s="701" t="s">
        <v>1516</v>
      </c>
      <c r="E151" s="358">
        <f>VLOOKUP(A151,Data!C:I,7,FALSE)</f>
        <v>0</v>
      </c>
      <c r="F151" s="438" t="str">
        <f t="shared" si="52"/>
        <v>PR.IP-52</v>
      </c>
      <c r="G151" s="438" t="str">
        <f t="shared" si="53"/>
        <v>PR.IP-520</v>
      </c>
    </row>
    <row r="152" spans="1:7" x14ac:dyDescent="0.25">
      <c r="A152" t="s">
        <v>974</v>
      </c>
      <c r="B152" s="358">
        <v>2</v>
      </c>
      <c r="C152" t="s">
        <v>1460</v>
      </c>
      <c r="D152" s="701" t="s">
        <v>1486</v>
      </c>
      <c r="E152" s="358">
        <f>VLOOKUP(A152,Data!C:I,7,FALSE)</f>
        <v>0</v>
      </c>
      <c r="F152" s="438" t="str">
        <f t="shared" si="52"/>
        <v>PR.PT-12</v>
      </c>
      <c r="G152" s="438" t="str">
        <f t="shared" si="53"/>
        <v>PR.PT-120</v>
      </c>
    </row>
    <row r="153" spans="1:7" x14ac:dyDescent="0.25">
      <c r="A153" t="s">
        <v>974</v>
      </c>
      <c r="B153" s="358">
        <v>2</v>
      </c>
      <c r="C153" t="s">
        <v>1461</v>
      </c>
      <c r="D153" s="702" t="s">
        <v>1485</v>
      </c>
      <c r="E153" s="358">
        <f>VLOOKUP(A153,Data!C:I,7,FALSE)</f>
        <v>0</v>
      </c>
      <c r="F153" s="438" t="str">
        <f t="shared" si="52"/>
        <v>DE.CM-22</v>
      </c>
      <c r="G153" s="438" t="str">
        <f t="shared" si="53"/>
        <v>DE.CM-220</v>
      </c>
    </row>
    <row r="154" spans="1:7" x14ac:dyDescent="0.25">
      <c r="A154" t="s">
        <v>974</v>
      </c>
      <c r="B154" s="358">
        <v>2</v>
      </c>
      <c r="C154" t="s">
        <v>1461</v>
      </c>
      <c r="D154" s="702" t="s">
        <v>1483</v>
      </c>
      <c r="E154" s="358">
        <f>VLOOKUP(A154,Data!C:I,7,FALSE)</f>
        <v>0</v>
      </c>
      <c r="F154" s="438" t="str">
        <f t="shared" si="52"/>
        <v>DE.CM-72</v>
      </c>
      <c r="G154" s="438" t="str">
        <f t="shared" si="53"/>
        <v>DE.CM-720</v>
      </c>
    </row>
    <row r="155" spans="1:7" x14ac:dyDescent="0.25">
      <c r="A155" t="s">
        <v>2531</v>
      </c>
      <c r="B155" s="358">
        <v>3</v>
      </c>
      <c r="C155" t="s">
        <v>1460</v>
      </c>
      <c r="D155" s="703" t="s">
        <v>1496</v>
      </c>
      <c r="E155" s="358">
        <f>VLOOKUP(A155,Data!C:I,7,FALSE)</f>
        <v>0</v>
      </c>
      <c r="F155" s="438" t="str">
        <f t="shared" si="52"/>
        <v>PR.DS-63</v>
      </c>
      <c r="G155" s="438" t="str">
        <f t="shared" si="53"/>
        <v>PR.DS-630</v>
      </c>
    </row>
    <row r="156" spans="1:7" x14ac:dyDescent="0.25">
      <c r="A156" t="s">
        <v>2531</v>
      </c>
      <c r="B156" s="358">
        <v>3</v>
      </c>
      <c r="C156" t="s">
        <v>1460</v>
      </c>
      <c r="D156" s="701" t="s">
        <v>1515</v>
      </c>
      <c r="E156" s="358">
        <f>VLOOKUP(A156,Data!C:I,7,FALSE)</f>
        <v>0</v>
      </c>
      <c r="F156" s="438" t="str">
        <f t="shared" si="52"/>
        <v>PR.IP-23</v>
      </c>
      <c r="G156" s="438" t="str">
        <f t="shared" si="53"/>
        <v>PR.IP-230</v>
      </c>
    </row>
    <row r="157" spans="1:7" x14ac:dyDescent="0.25">
      <c r="A157" t="s">
        <v>2531</v>
      </c>
      <c r="B157" s="358">
        <v>3</v>
      </c>
      <c r="C157" t="s">
        <v>1460</v>
      </c>
      <c r="D157" s="701" t="s">
        <v>1502</v>
      </c>
      <c r="E157" s="358">
        <f>VLOOKUP(A157,Data!C:I,7,FALSE)</f>
        <v>0</v>
      </c>
      <c r="F157" s="438" t="str">
        <f t="shared" si="52"/>
        <v>PR.IP-33</v>
      </c>
      <c r="G157" s="438" t="str">
        <f t="shared" si="53"/>
        <v>PR.IP-330</v>
      </c>
    </row>
    <row r="158" spans="1:7" x14ac:dyDescent="0.25">
      <c r="A158" t="s">
        <v>2532</v>
      </c>
      <c r="B158" s="358">
        <v>3</v>
      </c>
      <c r="C158" t="s">
        <v>1460</v>
      </c>
      <c r="D158" s="701" t="s">
        <v>1478</v>
      </c>
      <c r="E158" s="358">
        <f>VLOOKUP(A158,Data!C:I,7,FALSE)</f>
        <v>0</v>
      </c>
      <c r="F158" s="438" t="str">
        <f t="shared" si="52"/>
        <v>PR.PT-33</v>
      </c>
      <c r="G158" s="438" t="str">
        <f t="shared" si="53"/>
        <v>PR.PT-330</v>
      </c>
    </row>
    <row r="159" spans="1:7" x14ac:dyDescent="0.25">
      <c r="A159" t="s">
        <v>2532</v>
      </c>
      <c r="B159" s="358">
        <v>3</v>
      </c>
      <c r="C159" t="s">
        <v>1461</v>
      </c>
      <c r="D159" s="702" t="s">
        <v>1499</v>
      </c>
      <c r="E159" s="358">
        <f>VLOOKUP(A159,Data!C:I,7,FALSE)</f>
        <v>0</v>
      </c>
      <c r="F159" s="438" t="str">
        <f t="shared" si="52"/>
        <v>DE.CM-43</v>
      </c>
      <c r="G159" s="438" t="str">
        <f t="shared" si="53"/>
        <v>DE.CM-430</v>
      </c>
    </row>
    <row r="160" spans="1:7" x14ac:dyDescent="0.25">
      <c r="A160" t="s">
        <v>2532</v>
      </c>
      <c r="B160" s="358">
        <v>3</v>
      </c>
      <c r="C160" t="s">
        <v>1461</v>
      </c>
      <c r="D160" s="702" t="s">
        <v>1503</v>
      </c>
      <c r="E160" s="358">
        <f>VLOOKUP(A160,Data!C:I,7,FALSE)</f>
        <v>0</v>
      </c>
      <c r="F160" s="438" t="str">
        <f t="shared" si="52"/>
        <v>DE.CM-53</v>
      </c>
      <c r="G160" s="438" t="str">
        <f t="shared" si="53"/>
        <v>DE.CM-530</v>
      </c>
    </row>
    <row r="161" spans="1:7" x14ac:dyDescent="0.25">
      <c r="A161" t="s">
        <v>2532</v>
      </c>
      <c r="B161" s="358">
        <v>3</v>
      </c>
      <c r="C161" t="s">
        <v>1461</v>
      </c>
      <c r="D161" s="702" t="s">
        <v>1483</v>
      </c>
      <c r="E161" s="358">
        <f>VLOOKUP(A161,Data!C:I,7,FALSE)</f>
        <v>0</v>
      </c>
      <c r="F161" s="438" t="str">
        <f t="shared" si="52"/>
        <v>DE.CM-73</v>
      </c>
      <c r="G161" s="438" t="str">
        <f t="shared" si="53"/>
        <v>DE.CM-730</v>
      </c>
    </row>
    <row r="162" spans="1:7" x14ac:dyDescent="0.25">
      <c r="A162" t="s">
        <v>317</v>
      </c>
      <c r="B162" s="358">
        <v>2</v>
      </c>
      <c r="C162" t="s">
        <v>1460</v>
      </c>
      <c r="D162" s="701" t="s">
        <v>1500</v>
      </c>
      <c r="E162" s="358">
        <f>VLOOKUP(A162,Data!C:I,7,FALSE)</f>
        <v>0</v>
      </c>
      <c r="F162" s="438" t="str">
        <f t="shared" si="52"/>
        <v>PR.DS-72</v>
      </c>
      <c r="G162" s="438" t="str">
        <f t="shared" si="53"/>
        <v>PR.DS-720</v>
      </c>
    </row>
    <row r="163" spans="1:7" x14ac:dyDescent="0.25">
      <c r="A163" t="s">
        <v>318</v>
      </c>
      <c r="B163" s="358">
        <v>2</v>
      </c>
      <c r="C163" t="s">
        <v>1460</v>
      </c>
      <c r="D163" s="701" t="s">
        <v>1500</v>
      </c>
      <c r="E163" s="358">
        <f>VLOOKUP(A163,Data!C:I,7,FALSE)</f>
        <v>0</v>
      </c>
      <c r="F163" s="438" t="str">
        <f t="shared" si="52"/>
        <v>PR.DS-72</v>
      </c>
      <c r="G163" s="438" t="str">
        <f t="shared" si="53"/>
        <v>PR.DS-720</v>
      </c>
    </row>
    <row r="164" spans="1:7" x14ac:dyDescent="0.25">
      <c r="A164" t="s">
        <v>319</v>
      </c>
      <c r="B164" s="358">
        <v>2</v>
      </c>
      <c r="C164" t="s">
        <v>1460</v>
      </c>
      <c r="D164" s="701" t="s">
        <v>1513</v>
      </c>
      <c r="E164" s="358">
        <f>VLOOKUP(A164,Data!C:I,7,FALSE)</f>
        <v>0</v>
      </c>
      <c r="F164" s="438" t="str">
        <f t="shared" si="52"/>
        <v>PR.IP-12</v>
      </c>
      <c r="G164" s="438" t="str">
        <f t="shared" si="53"/>
        <v>PR.IP-120</v>
      </c>
    </row>
    <row r="165" spans="1:7" x14ac:dyDescent="0.25">
      <c r="A165" t="s">
        <v>320</v>
      </c>
      <c r="B165" s="358">
        <v>3</v>
      </c>
      <c r="C165" t="s">
        <v>1460</v>
      </c>
      <c r="D165" s="701" t="s">
        <v>1500</v>
      </c>
      <c r="E165" s="358">
        <f>VLOOKUP(A165,Data!C:I,7,FALSE)</f>
        <v>0</v>
      </c>
      <c r="F165" s="438" t="str">
        <f t="shared" si="52"/>
        <v>PR.DS-73</v>
      </c>
      <c r="G165" s="438" t="str">
        <f t="shared" si="53"/>
        <v>PR.DS-730</v>
      </c>
    </row>
    <row r="166" spans="1:7" x14ac:dyDescent="0.25">
      <c r="A166" t="s">
        <v>320</v>
      </c>
      <c r="B166" s="358">
        <v>3</v>
      </c>
      <c r="C166" t="s">
        <v>1460</v>
      </c>
      <c r="D166" s="701" t="s">
        <v>1515</v>
      </c>
      <c r="E166" s="358">
        <f>VLOOKUP(A166,Data!C:I,7,FALSE)</f>
        <v>0</v>
      </c>
      <c r="F166" s="438" t="str">
        <f t="shared" si="52"/>
        <v>PR.IP-23</v>
      </c>
      <c r="G166" s="438" t="str">
        <f t="shared" si="53"/>
        <v>PR.IP-230</v>
      </c>
    </row>
    <row r="167" spans="1:7" x14ac:dyDescent="0.25">
      <c r="A167" t="s">
        <v>321</v>
      </c>
      <c r="B167" s="358">
        <v>3</v>
      </c>
      <c r="C167" t="s">
        <v>1460</v>
      </c>
      <c r="D167" s="701" t="s">
        <v>1500</v>
      </c>
      <c r="E167" s="358">
        <f>VLOOKUP(A167,Data!C:I,7,FALSE)</f>
        <v>0</v>
      </c>
      <c r="F167" s="438" t="str">
        <f t="shared" si="52"/>
        <v>PR.DS-73</v>
      </c>
      <c r="G167" s="438" t="str">
        <f t="shared" si="53"/>
        <v>PR.DS-730</v>
      </c>
    </row>
    <row r="168" spans="1:7" x14ac:dyDescent="0.25">
      <c r="A168" t="s">
        <v>323</v>
      </c>
      <c r="B168" s="358">
        <v>3</v>
      </c>
      <c r="C168" t="s">
        <v>1460</v>
      </c>
      <c r="D168" s="701" t="s">
        <v>1496</v>
      </c>
      <c r="E168" s="358">
        <f>VLOOKUP(A168,Data!C:I,7,FALSE)</f>
        <v>0</v>
      </c>
      <c r="F168" s="438" t="str">
        <f t="shared" si="52"/>
        <v>PR.DS-63</v>
      </c>
      <c r="G168" s="438" t="str">
        <f t="shared" si="53"/>
        <v>PR.DS-630</v>
      </c>
    </row>
    <row r="169" spans="1:7" x14ac:dyDescent="0.25">
      <c r="A169" t="s">
        <v>327</v>
      </c>
      <c r="B169" s="358">
        <v>1</v>
      </c>
      <c r="C169" t="s">
        <v>1460</v>
      </c>
      <c r="D169" s="701" t="s">
        <v>1504</v>
      </c>
      <c r="E169" s="358">
        <f>VLOOKUP(A169,Data!C:I,7,FALSE)</f>
        <v>0</v>
      </c>
      <c r="F169" s="438" t="str">
        <f t="shared" si="52"/>
        <v>PR.DS-11</v>
      </c>
      <c r="G169" s="438" t="str">
        <f t="shared" si="53"/>
        <v>PR.DS-110</v>
      </c>
    </row>
    <row r="170" spans="1:7" x14ac:dyDescent="0.25">
      <c r="A170" t="s">
        <v>327</v>
      </c>
      <c r="B170" s="358">
        <v>1</v>
      </c>
      <c r="C170" t="s">
        <v>1460</v>
      </c>
      <c r="D170" s="701" t="s">
        <v>1493</v>
      </c>
      <c r="E170" s="358">
        <f>VLOOKUP(A170,Data!C:I,7,FALSE)</f>
        <v>0</v>
      </c>
      <c r="F170" s="438" t="str">
        <f t="shared" si="52"/>
        <v>PR.DS-51</v>
      </c>
      <c r="G170" s="438" t="str">
        <f t="shared" si="53"/>
        <v>PR.DS-510</v>
      </c>
    </row>
    <row r="171" spans="1:7" x14ac:dyDescent="0.25">
      <c r="A171" t="s">
        <v>328</v>
      </c>
      <c r="B171" s="358">
        <v>2</v>
      </c>
      <c r="C171" t="s">
        <v>1460</v>
      </c>
      <c r="D171" s="701" t="s">
        <v>1504</v>
      </c>
      <c r="E171" s="358">
        <f>VLOOKUP(A171,Data!C:I,7,FALSE)</f>
        <v>0</v>
      </c>
      <c r="F171" s="438" t="str">
        <f t="shared" si="52"/>
        <v>PR.DS-12</v>
      </c>
      <c r="G171" s="438" t="str">
        <f t="shared" si="53"/>
        <v>PR.DS-120</v>
      </c>
    </row>
    <row r="172" spans="1:7" x14ac:dyDescent="0.25">
      <c r="A172" t="s">
        <v>328</v>
      </c>
      <c r="B172" s="358">
        <v>2</v>
      </c>
      <c r="C172" t="s">
        <v>1460</v>
      </c>
      <c r="D172" s="701" t="s">
        <v>1493</v>
      </c>
      <c r="E172" s="358">
        <f>VLOOKUP(A172,Data!C:I,7,FALSE)</f>
        <v>0</v>
      </c>
      <c r="F172" s="438" t="str">
        <f t="shared" si="52"/>
        <v>PR.DS-52</v>
      </c>
      <c r="G172" s="438" t="str">
        <f t="shared" si="53"/>
        <v>PR.DS-520</v>
      </c>
    </row>
    <row r="173" spans="1:7" x14ac:dyDescent="0.25">
      <c r="A173" t="s">
        <v>329</v>
      </c>
      <c r="B173" s="358">
        <v>2</v>
      </c>
      <c r="C173" t="s">
        <v>1460</v>
      </c>
      <c r="D173" s="701" t="s">
        <v>1505</v>
      </c>
      <c r="E173" s="358">
        <f>VLOOKUP(A173,Data!C:I,7,FALSE)</f>
        <v>0</v>
      </c>
      <c r="F173" s="438" t="str">
        <f t="shared" si="52"/>
        <v>PR.DS-22</v>
      </c>
      <c r="G173" s="438" t="str">
        <f t="shared" si="53"/>
        <v>PR.DS-220</v>
      </c>
    </row>
    <row r="174" spans="1:7" x14ac:dyDescent="0.25">
      <c r="A174" t="s">
        <v>329</v>
      </c>
      <c r="B174" s="358">
        <v>2</v>
      </c>
      <c r="C174" t="s">
        <v>1460</v>
      </c>
      <c r="D174" s="701" t="s">
        <v>1493</v>
      </c>
      <c r="E174" s="358">
        <f>VLOOKUP(A174,Data!C:I,7,FALSE)</f>
        <v>0</v>
      </c>
      <c r="F174" s="438" t="str">
        <f t="shared" si="52"/>
        <v>PR.DS-52</v>
      </c>
      <c r="G174" s="438" t="str">
        <f t="shared" si="53"/>
        <v>PR.DS-520</v>
      </c>
    </row>
    <row r="175" spans="1:7" x14ac:dyDescent="0.25">
      <c r="A175" t="s">
        <v>330</v>
      </c>
      <c r="B175" s="358">
        <v>2</v>
      </c>
      <c r="C175" t="s">
        <v>1460</v>
      </c>
      <c r="D175" s="701" t="s">
        <v>1504</v>
      </c>
      <c r="E175" s="358">
        <f>VLOOKUP(A175,Data!C:I,7,FALSE)</f>
        <v>0</v>
      </c>
      <c r="F175" s="438" t="str">
        <f t="shared" si="52"/>
        <v>PR.DS-12</v>
      </c>
      <c r="G175" s="438" t="str">
        <f t="shared" si="53"/>
        <v>PR.DS-120</v>
      </c>
    </row>
    <row r="176" spans="1:7" x14ac:dyDescent="0.25">
      <c r="A176" t="s">
        <v>330</v>
      </c>
      <c r="B176" s="358">
        <v>2</v>
      </c>
      <c r="C176" t="s">
        <v>1460</v>
      </c>
      <c r="D176" s="701" t="s">
        <v>1505</v>
      </c>
      <c r="E176" s="358">
        <f>VLOOKUP(A176,Data!C:I,7,FALSE)</f>
        <v>0</v>
      </c>
      <c r="F176" s="438" t="str">
        <f t="shared" si="52"/>
        <v>PR.DS-22</v>
      </c>
      <c r="G176" s="438" t="str">
        <f t="shared" si="53"/>
        <v>PR.DS-220</v>
      </c>
    </row>
    <row r="177" spans="1:7" x14ac:dyDescent="0.25">
      <c r="A177" t="s">
        <v>330</v>
      </c>
      <c r="B177" s="358">
        <v>2</v>
      </c>
      <c r="C177" t="s">
        <v>1460</v>
      </c>
      <c r="D177" s="701" t="s">
        <v>1493</v>
      </c>
      <c r="E177" s="358">
        <f>VLOOKUP(A177,Data!C:I,7,FALSE)</f>
        <v>0</v>
      </c>
      <c r="F177" s="438" t="str">
        <f t="shared" si="52"/>
        <v>PR.DS-52</v>
      </c>
      <c r="G177" s="438" t="str">
        <f t="shared" si="53"/>
        <v>PR.DS-520</v>
      </c>
    </row>
    <row r="178" spans="1:7" x14ac:dyDescent="0.25">
      <c r="A178" t="s">
        <v>331</v>
      </c>
      <c r="B178" s="358">
        <v>2</v>
      </c>
      <c r="C178" t="s">
        <v>1460</v>
      </c>
      <c r="D178" s="703" t="s">
        <v>1574</v>
      </c>
      <c r="E178" s="358">
        <f>VLOOKUP(A178,Data!C:I,7,FALSE)</f>
        <v>0</v>
      </c>
      <c r="F178" s="438" t="str">
        <f t="shared" si="52"/>
        <v>PR.AT-32</v>
      </c>
      <c r="G178" s="438" t="str">
        <f t="shared" si="53"/>
        <v>PR.AT-320</v>
      </c>
    </row>
    <row r="179" spans="1:7" x14ac:dyDescent="0.25">
      <c r="A179" t="s">
        <v>331</v>
      </c>
      <c r="B179" s="358">
        <v>2</v>
      </c>
      <c r="C179" t="s">
        <v>1460</v>
      </c>
      <c r="D179" s="701" t="s">
        <v>1504</v>
      </c>
      <c r="E179" s="358">
        <f>VLOOKUP(A179,Data!C:I,7,FALSE)</f>
        <v>0</v>
      </c>
      <c r="F179" s="438" t="str">
        <f t="shared" si="52"/>
        <v>PR.DS-12</v>
      </c>
      <c r="G179" s="438" t="str">
        <f t="shared" si="53"/>
        <v>PR.DS-120</v>
      </c>
    </row>
    <row r="180" spans="1:7" x14ac:dyDescent="0.25">
      <c r="A180" t="s">
        <v>331</v>
      </c>
      <c r="B180" s="358">
        <v>2</v>
      </c>
      <c r="C180" t="s">
        <v>1460</v>
      </c>
      <c r="D180" s="701" t="s">
        <v>1505</v>
      </c>
      <c r="E180" s="358">
        <f>VLOOKUP(A180,Data!C:I,7,FALSE)</f>
        <v>0</v>
      </c>
      <c r="F180" s="438" t="str">
        <f t="shared" si="52"/>
        <v>PR.DS-22</v>
      </c>
      <c r="G180" s="438" t="str">
        <f t="shared" si="53"/>
        <v>PR.DS-220</v>
      </c>
    </row>
    <row r="181" spans="1:7" x14ac:dyDescent="0.25">
      <c r="A181" t="s">
        <v>332</v>
      </c>
      <c r="B181" s="358">
        <v>2</v>
      </c>
      <c r="C181" t="s">
        <v>1460</v>
      </c>
      <c r="D181" s="701" t="s">
        <v>1504</v>
      </c>
      <c r="E181" s="358">
        <f>VLOOKUP(A181,Data!C:I,7,FALSE)</f>
        <v>0</v>
      </c>
      <c r="F181" s="438" t="str">
        <f t="shared" si="52"/>
        <v>PR.DS-12</v>
      </c>
      <c r="G181" s="438" t="str">
        <f t="shared" si="53"/>
        <v>PR.DS-120</v>
      </c>
    </row>
    <row r="182" spans="1:7" x14ac:dyDescent="0.25">
      <c r="A182" t="s">
        <v>332</v>
      </c>
      <c r="B182" s="358">
        <v>2</v>
      </c>
      <c r="C182" t="s">
        <v>1460</v>
      </c>
      <c r="D182" s="701" t="s">
        <v>1505</v>
      </c>
      <c r="E182" s="358">
        <f>VLOOKUP(A182,Data!C:I,7,FALSE)</f>
        <v>0</v>
      </c>
      <c r="F182" s="438" t="str">
        <f t="shared" si="52"/>
        <v>PR.DS-22</v>
      </c>
      <c r="G182" s="438" t="str">
        <f t="shared" si="53"/>
        <v>PR.DS-220</v>
      </c>
    </row>
    <row r="183" spans="1:7" x14ac:dyDescent="0.25">
      <c r="A183" t="s">
        <v>332</v>
      </c>
      <c r="B183" s="358">
        <v>2</v>
      </c>
      <c r="C183" t="s">
        <v>1460</v>
      </c>
      <c r="D183" s="701" t="s">
        <v>1493</v>
      </c>
      <c r="E183" s="358">
        <f>VLOOKUP(A183,Data!C:I,7,FALSE)</f>
        <v>0</v>
      </c>
      <c r="F183" s="438" t="str">
        <f t="shared" si="52"/>
        <v>PR.DS-52</v>
      </c>
      <c r="G183" s="438" t="str">
        <f t="shared" si="53"/>
        <v>PR.DS-520</v>
      </c>
    </row>
    <row r="184" spans="1:7" x14ac:dyDescent="0.25">
      <c r="A184" t="s">
        <v>333</v>
      </c>
      <c r="B184" s="358">
        <v>3</v>
      </c>
      <c r="C184" t="s">
        <v>1460</v>
      </c>
      <c r="D184" s="701" t="s">
        <v>1504</v>
      </c>
      <c r="E184" s="358">
        <f>VLOOKUP(A184,Data!C:I,7,FALSE)</f>
        <v>0</v>
      </c>
      <c r="F184" s="438" t="str">
        <f t="shared" si="52"/>
        <v>PR.DS-13</v>
      </c>
      <c r="G184" s="438" t="str">
        <f t="shared" si="53"/>
        <v>PR.DS-130</v>
      </c>
    </row>
    <row r="185" spans="1:7" x14ac:dyDescent="0.25">
      <c r="A185" t="s">
        <v>333</v>
      </c>
      <c r="B185" s="358">
        <v>3</v>
      </c>
      <c r="C185" t="s">
        <v>1460</v>
      </c>
      <c r="D185" s="701" t="s">
        <v>1505</v>
      </c>
      <c r="E185" s="358">
        <f>VLOOKUP(A185,Data!C:I,7,FALSE)</f>
        <v>0</v>
      </c>
      <c r="F185" s="438" t="str">
        <f t="shared" si="52"/>
        <v>PR.DS-23</v>
      </c>
      <c r="G185" s="438" t="str">
        <f t="shared" si="53"/>
        <v>PR.DS-230</v>
      </c>
    </row>
    <row r="186" spans="1:7" x14ac:dyDescent="0.25">
      <c r="A186" t="s">
        <v>333</v>
      </c>
      <c r="B186" s="358">
        <v>3</v>
      </c>
      <c r="C186" t="s">
        <v>1460</v>
      </c>
      <c r="D186" s="703" t="s">
        <v>1493</v>
      </c>
      <c r="E186" s="358">
        <f>VLOOKUP(A186,Data!C:I,7,FALSE)</f>
        <v>0</v>
      </c>
      <c r="F186" s="438" t="str">
        <f t="shared" si="52"/>
        <v>PR.DS-53</v>
      </c>
      <c r="G186" s="438" t="str">
        <f t="shared" si="53"/>
        <v>PR.DS-530</v>
      </c>
    </row>
    <row r="187" spans="1:7" x14ac:dyDescent="0.25">
      <c r="A187" t="s">
        <v>333</v>
      </c>
      <c r="B187" s="358">
        <v>3</v>
      </c>
      <c r="C187" t="s">
        <v>1460</v>
      </c>
      <c r="D187" s="701" t="s">
        <v>1477</v>
      </c>
      <c r="E187" s="358">
        <f>VLOOKUP(A187,Data!C:I,7,FALSE)</f>
        <v>0</v>
      </c>
      <c r="F187" s="438" t="str">
        <f t="shared" si="52"/>
        <v>PR.PT-23</v>
      </c>
      <c r="G187" s="438" t="str">
        <f t="shared" si="53"/>
        <v>PR.PT-230</v>
      </c>
    </row>
    <row r="188" spans="1:7" x14ac:dyDescent="0.25">
      <c r="A188" t="s">
        <v>975</v>
      </c>
      <c r="B188" s="358">
        <v>3</v>
      </c>
      <c r="C188" t="s">
        <v>1460</v>
      </c>
      <c r="D188" s="701" t="s">
        <v>1504</v>
      </c>
      <c r="E188" s="358">
        <f>VLOOKUP(A188,Data!C:I,7,FALSE)</f>
        <v>0</v>
      </c>
      <c r="F188" s="438" t="str">
        <f t="shared" si="52"/>
        <v>PR.DS-13</v>
      </c>
      <c r="G188" s="438" t="str">
        <f t="shared" si="53"/>
        <v>PR.DS-130</v>
      </c>
    </row>
    <row r="189" spans="1:7" x14ac:dyDescent="0.25">
      <c r="A189" t="s">
        <v>975</v>
      </c>
      <c r="B189" s="358">
        <v>3</v>
      </c>
      <c r="C189" t="s">
        <v>1460</v>
      </c>
      <c r="D189" s="701" t="s">
        <v>1505</v>
      </c>
      <c r="E189" s="358">
        <f>VLOOKUP(A189,Data!C:I,7,FALSE)</f>
        <v>0</v>
      </c>
      <c r="F189" s="438" t="str">
        <f t="shared" si="52"/>
        <v>PR.DS-23</v>
      </c>
      <c r="G189" s="438" t="str">
        <f t="shared" si="53"/>
        <v>PR.DS-230</v>
      </c>
    </row>
    <row r="190" spans="1:7" x14ac:dyDescent="0.25">
      <c r="A190" t="s">
        <v>975</v>
      </c>
      <c r="B190" s="358">
        <v>3</v>
      </c>
      <c r="C190" t="s">
        <v>1460</v>
      </c>
      <c r="D190" s="701" t="s">
        <v>1496</v>
      </c>
      <c r="E190" s="358">
        <f>VLOOKUP(A190,Data!C:I,7,FALSE)</f>
        <v>0</v>
      </c>
      <c r="F190" s="438" t="str">
        <f t="shared" si="52"/>
        <v>PR.DS-63</v>
      </c>
      <c r="G190" s="438" t="str">
        <f t="shared" si="53"/>
        <v>PR.DS-630</v>
      </c>
    </row>
    <row r="191" spans="1:7" x14ac:dyDescent="0.25">
      <c r="A191" t="s">
        <v>978</v>
      </c>
      <c r="B191" s="358">
        <v>3</v>
      </c>
      <c r="C191" t="s">
        <v>444</v>
      </c>
      <c r="D191" s="705" t="s">
        <v>1520</v>
      </c>
      <c r="E191" s="358">
        <f>VLOOKUP(A191,Data!C:I,7,FALSE)</f>
        <v>0</v>
      </c>
      <c r="F191" s="438" t="str">
        <f t="shared" si="52"/>
        <v>ID.GV-13</v>
      </c>
      <c r="G191" s="438" t="str">
        <f t="shared" si="53"/>
        <v>ID.GV-130</v>
      </c>
    </row>
    <row r="192" spans="1:7" x14ac:dyDescent="0.25">
      <c r="A192" t="s">
        <v>978</v>
      </c>
      <c r="B192" s="358">
        <v>3</v>
      </c>
      <c r="C192" t="s">
        <v>444</v>
      </c>
      <c r="D192" s="705" t="s">
        <v>1534</v>
      </c>
      <c r="E192" s="358">
        <f>VLOOKUP(A192,Data!C:I,7,FALSE)</f>
        <v>0</v>
      </c>
      <c r="F192" s="438" t="str">
        <f t="shared" si="52"/>
        <v>ID.GV-33</v>
      </c>
      <c r="G192" s="438" t="str">
        <f t="shared" si="53"/>
        <v>ID.GV-330</v>
      </c>
    </row>
    <row r="193" spans="1:7" x14ac:dyDescent="0.25">
      <c r="A193" t="s">
        <v>978</v>
      </c>
      <c r="B193" s="358">
        <v>3</v>
      </c>
      <c r="C193" t="s">
        <v>1460</v>
      </c>
      <c r="D193" s="701" t="s">
        <v>1516</v>
      </c>
      <c r="E193" s="358">
        <f>VLOOKUP(A193,Data!C:I,7,FALSE)</f>
        <v>0</v>
      </c>
      <c r="F193" s="438" t="str">
        <f t="shared" si="52"/>
        <v>PR.IP-53</v>
      </c>
      <c r="G193" s="438" t="str">
        <f t="shared" si="53"/>
        <v>PR.IP-530</v>
      </c>
    </row>
    <row r="194" spans="1:7" x14ac:dyDescent="0.25">
      <c r="A194" t="s">
        <v>978</v>
      </c>
      <c r="B194" s="358">
        <v>3</v>
      </c>
      <c r="C194" t="s">
        <v>1460</v>
      </c>
      <c r="D194" s="701" t="s">
        <v>1477</v>
      </c>
      <c r="E194" s="358">
        <f>VLOOKUP(A194,Data!C:I,7,FALSE)</f>
        <v>0</v>
      </c>
      <c r="F194" s="438" t="str">
        <f t="shared" si="52"/>
        <v>PR.PT-23</v>
      </c>
      <c r="G194" s="438" t="str">
        <f t="shared" si="53"/>
        <v>PR.PT-230</v>
      </c>
    </row>
    <row r="195" spans="1:7" x14ac:dyDescent="0.25">
      <c r="A195" t="s">
        <v>979</v>
      </c>
      <c r="B195" s="358">
        <v>3</v>
      </c>
      <c r="C195" t="s">
        <v>444</v>
      </c>
      <c r="D195" s="705" t="s">
        <v>1487</v>
      </c>
      <c r="E195" s="358">
        <f>VLOOKUP(A195,Data!C:I,7,FALSE)</f>
        <v>0</v>
      </c>
      <c r="F195" s="438" t="str">
        <f t="shared" ref="F195:F258" si="54">CONCATENATE($D195,$B195)</f>
        <v>ID.AM-63</v>
      </c>
      <c r="G195" s="438" t="str">
        <f t="shared" ref="G195:G258" si="55">_xlfn.IFNA(CONCATENATE(F195,$E195),CONCATENATE(F195,$E195,0))</f>
        <v>ID.AM-630</v>
      </c>
    </row>
    <row r="196" spans="1:7" x14ac:dyDescent="0.25">
      <c r="A196" t="s">
        <v>979</v>
      </c>
      <c r="B196" s="358">
        <v>3</v>
      </c>
      <c r="C196" t="s">
        <v>444</v>
      </c>
      <c r="D196" s="705" t="s">
        <v>1520</v>
      </c>
      <c r="E196" s="358">
        <f>VLOOKUP(A196,Data!C:I,7,FALSE)</f>
        <v>0</v>
      </c>
      <c r="F196" s="438" t="str">
        <f t="shared" si="54"/>
        <v>ID.GV-13</v>
      </c>
      <c r="G196" s="438" t="str">
        <f t="shared" si="55"/>
        <v>ID.GV-130</v>
      </c>
    </row>
    <row r="197" spans="1:7" x14ac:dyDescent="0.25">
      <c r="A197" t="s">
        <v>979</v>
      </c>
      <c r="B197" s="358">
        <v>3</v>
      </c>
      <c r="C197" t="s">
        <v>444</v>
      </c>
      <c r="D197" s="705" t="s">
        <v>1488</v>
      </c>
      <c r="E197" s="358">
        <f>VLOOKUP(A197,Data!C:I,7,FALSE)</f>
        <v>0</v>
      </c>
      <c r="F197" s="438" t="str">
        <f t="shared" si="54"/>
        <v>ID.GV-23</v>
      </c>
      <c r="G197" s="438" t="str">
        <f t="shared" si="55"/>
        <v>ID.GV-230</v>
      </c>
    </row>
    <row r="198" spans="1:7" x14ac:dyDescent="0.25">
      <c r="A198" t="s">
        <v>979</v>
      </c>
      <c r="B198" s="358">
        <v>3</v>
      </c>
      <c r="C198" t="s">
        <v>444</v>
      </c>
      <c r="D198" s="705" t="s">
        <v>1534</v>
      </c>
      <c r="E198" s="358">
        <f>VLOOKUP(A198,Data!C:I,7,FALSE)</f>
        <v>0</v>
      </c>
      <c r="F198" s="438" t="str">
        <f t="shared" si="54"/>
        <v>ID.GV-33</v>
      </c>
      <c r="G198" s="438" t="str">
        <f t="shared" si="55"/>
        <v>ID.GV-330</v>
      </c>
    </row>
    <row r="199" spans="1:7" x14ac:dyDescent="0.25">
      <c r="A199" t="s">
        <v>979</v>
      </c>
      <c r="B199" s="358">
        <v>3</v>
      </c>
      <c r="C199" t="s">
        <v>1460</v>
      </c>
      <c r="D199" s="701" t="s">
        <v>1573</v>
      </c>
      <c r="E199" s="358">
        <f>VLOOKUP(A199,Data!C:I,7,FALSE)</f>
        <v>0</v>
      </c>
      <c r="F199" s="438" t="str">
        <f t="shared" si="54"/>
        <v>PR.AT-23</v>
      </c>
      <c r="G199" s="438" t="str">
        <f t="shared" si="55"/>
        <v>PR.AT-230</v>
      </c>
    </row>
    <row r="200" spans="1:7" x14ac:dyDescent="0.25">
      <c r="A200" t="s">
        <v>979</v>
      </c>
      <c r="B200" s="358">
        <v>3</v>
      </c>
      <c r="C200" t="s">
        <v>1460</v>
      </c>
      <c r="D200" s="703" t="s">
        <v>1574</v>
      </c>
      <c r="E200" s="358">
        <f>VLOOKUP(A200,Data!C:I,7,FALSE)</f>
        <v>0</v>
      </c>
      <c r="F200" s="438" t="str">
        <f t="shared" si="54"/>
        <v>PR.AT-33</v>
      </c>
      <c r="G200" s="438" t="str">
        <f t="shared" si="55"/>
        <v>PR.AT-330</v>
      </c>
    </row>
    <row r="201" spans="1:7" x14ac:dyDescent="0.25">
      <c r="A201" t="s">
        <v>979</v>
      </c>
      <c r="B201" s="358">
        <v>3</v>
      </c>
      <c r="C201" t="s">
        <v>1460</v>
      </c>
      <c r="D201" s="701" t="s">
        <v>1523</v>
      </c>
      <c r="E201" s="358">
        <f>VLOOKUP(A201,Data!C:I,7,FALSE)</f>
        <v>0</v>
      </c>
      <c r="F201" s="438" t="str">
        <f t="shared" si="54"/>
        <v>PR.AT-43</v>
      </c>
      <c r="G201" s="438" t="str">
        <f t="shared" si="55"/>
        <v>PR.AT-430</v>
      </c>
    </row>
    <row r="202" spans="1:7" x14ac:dyDescent="0.25">
      <c r="A202" t="s">
        <v>979</v>
      </c>
      <c r="B202" s="358">
        <v>3</v>
      </c>
      <c r="C202" t="s">
        <v>1460</v>
      </c>
      <c r="D202" s="701" t="s">
        <v>1575</v>
      </c>
      <c r="E202" s="358">
        <f>VLOOKUP(A202,Data!C:I,7,FALSE)</f>
        <v>0</v>
      </c>
      <c r="F202" s="438" t="str">
        <f t="shared" si="54"/>
        <v>PR.AT-53</v>
      </c>
      <c r="G202" s="438" t="str">
        <f t="shared" si="55"/>
        <v>PR.AT-530</v>
      </c>
    </row>
    <row r="203" spans="1:7" x14ac:dyDescent="0.25">
      <c r="A203" t="s">
        <v>980</v>
      </c>
      <c r="B203" s="358">
        <v>3</v>
      </c>
      <c r="C203" t="s">
        <v>1460</v>
      </c>
      <c r="D203" s="701" t="s">
        <v>1577</v>
      </c>
      <c r="E203" s="358">
        <f>VLOOKUP(A203,Data!C:I,7,FALSE)</f>
        <v>0</v>
      </c>
      <c r="F203" s="438" t="str">
        <f t="shared" si="54"/>
        <v>PR.AT-13</v>
      </c>
      <c r="G203" s="438" t="str">
        <f t="shared" si="55"/>
        <v>PR.AT-130</v>
      </c>
    </row>
    <row r="204" spans="1:7" x14ac:dyDescent="0.25">
      <c r="A204" t="s">
        <v>981</v>
      </c>
      <c r="B204" s="358">
        <v>3</v>
      </c>
      <c r="C204" t="s">
        <v>1460</v>
      </c>
      <c r="D204" s="701" t="s">
        <v>1710</v>
      </c>
      <c r="E204" s="358">
        <f>VLOOKUP(A204,Data!C:I,7,FALSE)</f>
        <v>0</v>
      </c>
      <c r="F204" s="438" t="str">
        <f t="shared" si="54"/>
        <v>PR.IP-73</v>
      </c>
      <c r="G204" s="438" t="str">
        <f t="shared" si="55"/>
        <v>PR.IP-730</v>
      </c>
    </row>
    <row r="205" spans="1:7" x14ac:dyDescent="0.25">
      <c r="A205" t="s">
        <v>84</v>
      </c>
      <c r="B205" s="358">
        <v>1</v>
      </c>
      <c r="C205" t="s">
        <v>444</v>
      </c>
      <c r="D205" s="705" t="s">
        <v>1506</v>
      </c>
      <c r="E205" s="358">
        <f>VLOOKUP(A205,Data!C:I,7,FALSE)</f>
        <v>0</v>
      </c>
      <c r="F205" s="438" t="str">
        <f t="shared" si="54"/>
        <v>ID.AM-11</v>
      </c>
      <c r="G205" s="438" t="str">
        <f t="shared" si="55"/>
        <v>ID.AM-110</v>
      </c>
    </row>
    <row r="206" spans="1:7" x14ac:dyDescent="0.25">
      <c r="A206" t="s">
        <v>84</v>
      </c>
      <c r="B206" s="358">
        <v>1</v>
      </c>
      <c r="C206" t="s">
        <v>444</v>
      </c>
      <c r="D206" s="705" t="s">
        <v>1507</v>
      </c>
      <c r="E206" s="358">
        <f>VLOOKUP(A206,Data!C:I,7,FALSE)</f>
        <v>0</v>
      </c>
      <c r="F206" s="438" t="str">
        <f t="shared" si="54"/>
        <v>ID.AM-21</v>
      </c>
      <c r="G206" s="438" t="str">
        <f t="shared" si="55"/>
        <v>ID.AM-210</v>
      </c>
    </row>
    <row r="207" spans="1:7" x14ac:dyDescent="0.25">
      <c r="A207" t="s">
        <v>84</v>
      </c>
      <c r="B207" s="358">
        <v>1</v>
      </c>
      <c r="C207" t="s">
        <v>444</v>
      </c>
      <c r="D207" s="705" t="s">
        <v>1518</v>
      </c>
      <c r="E207" s="358">
        <f>VLOOKUP(A207,Data!C:I,7,FALSE)</f>
        <v>0</v>
      </c>
      <c r="F207" s="438" t="str">
        <f t="shared" si="54"/>
        <v>ID.AM-41</v>
      </c>
      <c r="G207" s="438" t="str">
        <f t="shared" si="55"/>
        <v>ID.AM-410</v>
      </c>
    </row>
    <row r="208" spans="1:7" x14ac:dyDescent="0.25">
      <c r="A208" t="s">
        <v>84</v>
      </c>
      <c r="B208" s="358">
        <v>1</v>
      </c>
      <c r="C208" t="s">
        <v>1460</v>
      </c>
      <c r="D208" s="701" t="s">
        <v>1498</v>
      </c>
      <c r="E208" s="358">
        <f>VLOOKUP(A208,Data!C:I,7,FALSE)</f>
        <v>0</v>
      </c>
      <c r="F208" s="438" t="str">
        <f t="shared" si="54"/>
        <v>PR.DS-31</v>
      </c>
      <c r="G208" s="438" t="str">
        <f t="shared" si="55"/>
        <v>PR.DS-310</v>
      </c>
    </row>
    <row r="209" spans="1:7" x14ac:dyDescent="0.25">
      <c r="A209" t="s">
        <v>86</v>
      </c>
      <c r="B209" s="358">
        <v>2</v>
      </c>
      <c r="C209" t="s">
        <v>444</v>
      </c>
      <c r="D209" s="705" t="s">
        <v>1506</v>
      </c>
      <c r="E209" s="358">
        <f>VLOOKUP(A209,Data!C:I,7,FALSE)</f>
        <v>0</v>
      </c>
      <c r="F209" s="438" t="str">
        <f t="shared" si="54"/>
        <v>ID.AM-12</v>
      </c>
      <c r="G209" s="438" t="str">
        <f t="shared" si="55"/>
        <v>ID.AM-120</v>
      </c>
    </row>
    <row r="210" spans="1:7" x14ac:dyDescent="0.25">
      <c r="A210" t="s">
        <v>86</v>
      </c>
      <c r="B210" s="358">
        <v>2</v>
      </c>
      <c r="C210" t="s">
        <v>444</v>
      </c>
      <c r="D210" s="705" t="s">
        <v>1507</v>
      </c>
      <c r="E210" s="358">
        <f>VLOOKUP(A210,Data!C:I,7,FALSE)</f>
        <v>0</v>
      </c>
      <c r="F210" s="438" t="str">
        <f t="shared" si="54"/>
        <v>ID.AM-22</v>
      </c>
      <c r="G210" s="438" t="str">
        <f t="shared" si="55"/>
        <v>ID.AM-220</v>
      </c>
    </row>
    <row r="211" spans="1:7" x14ac:dyDescent="0.25">
      <c r="A211" t="s">
        <v>86</v>
      </c>
      <c r="B211" s="358">
        <v>2</v>
      </c>
      <c r="C211" t="s">
        <v>444</v>
      </c>
      <c r="D211" s="705" t="s">
        <v>1518</v>
      </c>
      <c r="E211" s="358">
        <f>VLOOKUP(A211,Data!C:I,7,FALSE)</f>
        <v>0</v>
      </c>
      <c r="F211" s="438" t="str">
        <f t="shared" si="54"/>
        <v>ID.AM-42</v>
      </c>
      <c r="G211" s="438" t="str">
        <f t="shared" si="55"/>
        <v>ID.AM-420</v>
      </c>
    </row>
    <row r="212" spans="1:7" x14ac:dyDescent="0.25">
      <c r="A212" t="s">
        <v>87</v>
      </c>
      <c r="B212" s="358">
        <v>2</v>
      </c>
      <c r="C212" t="s">
        <v>444</v>
      </c>
      <c r="D212" s="705" t="s">
        <v>1508</v>
      </c>
      <c r="E212" s="358">
        <f>VLOOKUP(A212,Data!C:I,7,FALSE)</f>
        <v>0</v>
      </c>
      <c r="F212" s="438" t="str">
        <f t="shared" si="54"/>
        <v>ID.AM-52</v>
      </c>
      <c r="G212" s="438" t="str">
        <f t="shared" si="55"/>
        <v>ID.AM-520</v>
      </c>
    </row>
    <row r="213" spans="1:7" x14ac:dyDescent="0.25">
      <c r="A213" t="s">
        <v>89</v>
      </c>
      <c r="B213" s="358">
        <v>2</v>
      </c>
      <c r="C213" t="s">
        <v>444</v>
      </c>
      <c r="D213" s="705" t="s">
        <v>1508</v>
      </c>
      <c r="E213" s="358">
        <f>VLOOKUP(A213,Data!C:I,7,FALSE)</f>
        <v>0</v>
      </c>
      <c r="F213" s="438" t="str">
        <f t="shared" si="54"/>
        <v>ID.AM-52</v>
      </c>
      <c r="G213" s="438" t="str">
        <f t="shared" si="55"/>
        <v>ID.AM-520</v>
      </c>
    </row>
    <row r="214" spans="1:7" x14ac:dyDescent="0.25">
      <c r="A214" t="s">
        <v>93</v>
      </c>
      <c r="B214" s="358">
        <v>3</v>
      </c>
      <c r="C214" t="s">
        <v>444</v>
      </c>
      <c r="D214" s="705" t="s">
        <v>1506</v>
      </c>
      <c r="E214" s="358">
        <f>VLOOKUP(A214,Data!C:I,7,FALSE)</f>
        <v>0</v>
      </c>
      <c r="F214" s="438" t="str">
        <f t="shared" si="54"/>
        <v>ID.AM-13</v>
      </c>
      <c r="G214" s="438" t="str">
        <f t="shared" si="55"/>
        <v>ID.AM-130</v>
      </c>
    </row>
    <row r="215" spans="1:7" x14ac:dyDescent="0.25">
      <c r="A215" t="s">
        <v>93</v>
      </c>
      <c r="B215" s="358">
        <v>3</v>
      </c>
      <c r="C215" t="s">
        <v>444</v>
      </c>
      <c r="D215" s="705" t="s">
        <v>1507</v>
      </c>
      <c r="E215" s="358">
        <f>VLOOKUP(A215,Data!C:I,7,FALSE)</f>
        <v>0</v>
      </c>
      <c r="F215" s="438" t="str">
        <f t="shared" si="54"/>
        <v>ID.AM-23</v>
      </c>
      <c r="G215" s="438" t="str">
        <f t="shared" si="55"/>
        <v>ID.AM-230</v>
      </c>
    </row>
    <row r="216" spans="1:7" x14ac:dyDescent="0.25">
      <c r="A216" t="s">
        <v>93</v>
      </c>
      <c r="B216" s="358">
        <v>3</v>
      </c>
      <c r="C216" t="s">
        <v>444</v>
      </c>
      <c r="D216" s="705" t="s">
        <v>1518</v>
      </c>
      <c r="E216" s="358">
        <f>VLOOKUP(A216,Data!C:I,7,FALSE)</f>
        <v>0</v>
      </c>
      <c r="F216" s="438" t="str">
        <f t="shared" si="54"/>
        <v>ID.AM-43</v>
      </c>
      <c r="G216" s="438" t="str">
        <f t="shared" si="55"/>
        <v>ID.AM-430</v>
      </c>
    </row>
    <row r="217" spans="1:7" x14ac:dyDescent="0.25">
      <c r="A217" t="s">
        <v>93</v>
      </c>
      <c r="B217" s="358">
        <v>3</v>
      </c>
      <c r="C217" t="s">
        <v>1460</v>
      </c>
      <c r="D217" s="701" t="s">
        <v>1498</v>
      </c>
      <c r="E217" s="358">
        <f>VLOOKUP(A217,Data!C:I,7,FALSE)</f>
        <v>0</v>
      </c>
      <c r="F217" s="438" t="str">
        <f t="shared" si="54"/>
        <v>PR.DS-33</v>
      </c>
      <c r="G217" s="438" t="str">
        <f t="shared" si="55"/>
        <v>PR.DS-330</v>
      </c>
    </row>
    <row r="218" spans="1:7" x14ac:dyDescent="0.25">
      <c r="A218" t="s">
        <v>906</v>
      </c>
      <c r="B218" s="358">
        <v>3</v>
      </c>
      <c r="C218" t="s">
        <v>444</v>
      </c>
      <c r="D218" s="707" t="s">
        <v>1506</v>
      </c>
      <c r="E218" s="358">
        <f>VLOOKUP(A218,Data!C:I,7,FALSE)</f>
        <v>0</v>
      </c>
      <c r="F218" s="438" t="str">
        <f t="shared" si="54"/>
        <v>ID.AM-13</v>
      </c>
      <c r="G218" s="438" t="str">
        <f t="shared" si="55"/>
        <v>ID.AM-130</v>
      </c>
    </row>
    <row r="219" spans="1:7" x14ac:dyDescent="0.25">
      <c r="A219" t="s">
        <v>906</v>
      </c>
      <c r="B219" s="358">
        <v>3</v>
      </c>
      <c r="C219" t="s">
        <v>444</v>
      </c>
      <c r="D219" s="705" t="s">
        <v>1507</v>
      </c>
      <c r="E219" s="358">
        <f>VLOOKUP(A219,Data!C:I,7,FALSE)</f>
        <v>0</v>
      </c>
      <c r="F219" s="438" t="str">
        <f t="shared" si="54"/>
        <v>ID.AM-23</v>
      </c>
      <c r="G219" s="438" t="str">
        <f t="shared" si="55"/>
        <v>ID.AM-230</v>
      </c>
    </row>
    <row r="220" spans="1:7" x14ac:dyDescent="0.25">
      <c r="A220" t="s">
        <v>906</v>
      </c>
      <c r="B220" s="358">
        <v>3</v>
      </c>
      <c r="C220" t="s">
        <v>444</v>
      </c>
      <c r="D220" s="705" t="s">
        <v>1518</v>
      </c>
      <c r="E220" s="358">
        <f>VLOOKUP(A220,Data!C:I,7,FALSE)</f>
        <v>0</v>
      </c>
      <c r="F220" s="438" t="str">
        <f t="shared" si="54"/>
        <v>ID.AM-43</v>
      </c>
      <c r="G220" s="438" t="str">
        <f t="shared" si="55"/>
        <v>ID.AM-430</v>
      </c>
    </row>
    <row r="221" spans="1:7" x14ac:dyDescent="0.25">
      <c r="A221" t="s">
        <v>906</v>
      </c>
      <c r="B221" s="358">
        <v>3</v>
      </c>
      <c r="C221" t="s">
        <v>1460</v>
      </c>
      <c r="D221" s="701" t="s">
        <v>1498</v>
      </c>
      <c r="E221" s="358">
        <f>VLOOKUP(A221,Data!C:I,7,FALSE)</f>
        <v>0</v>
      </c>
      <c r="F221" s="438" t="str">
        <f t="shared" si="54"/>
        <v>PR.DS-33</v>
      </c>
      <c r="G221" s="438" t="str">
        <f t="shared" si="55"/>
        <v>PR.DS-330</v>
      </c>
    </row>
    <row r="222" spans="1:7" x14ac:dyDescent="0.25">
      <c r="A222" t="s">
        <v>907</v>
      </c>
      <c r="B222" s="358">
        <v>3</v>
      </c>
      <c r="C222" t="s">
        <v>1460</v>
      </c>
      <c r="D222" s="701" t="s">
        <v>1504</v>
      </c>
      <c r="E222" s="358">
        <f>VLOOKUP(A222,Data!C:I,7,FALSE)</f>
        <v>0</v>
      </c>
      <c r="F222" s="438" t="str">
        <f t="shared" si="54"/>
        <v>PR.DS-13</v>
      </c>
      <c r="G222" s="438" t="str">
        <f t="shared" si="55"/>
        <v>PR.DS-130</v>
      </c>
    </row>
    <row r="223" spans="1:7" x14ac:dyDescent="0.25">
      <c r="A223" t="s">
        <v>907</v>
      </c>
      <c r="B223" s="358">
        <v>3</v>
      </c>
      <c r="C223" t="s">
        <v>1460</v>
      </c>
      <c r="D223" s="701" t="s">
        <v>1498</v>
      </c>
      <c r="E223" s="358">
        <f>VLOOKUP(A223,Data!C:I,7,FALSE)</f>
        <v>0</v>
      </c>
      <c r="F223" s="438" t="str">
        <f t="shared" si="54"/>
        <v>PR.DS-33</v>
      </c>
      <c r="G223" s="438" t="str">
        <f t="shared" si="55"/>
        <v>PR.DS-330</v>
      </c>
    </row>
    <row r="224" spans="1:7" x14ac:dyDescent="0.25">
      <c r="A224" t="s">
        <v>907</v>
      </c>
      <c r="B224" s="358">
        <v>3</v>
      </c>
      <c r="C224" t="s">
        <v>1460</v>
      </c>
      <c r="D224" s="701" t="s">
        <v>1493</v>
      </c>
      <c r="E224" s="358">
        <f>VLOOKUP(A224,Data!C:I,7,FALSE)</f>
        <v>0</v>
      </c>
      <c r="F224" s="438" t="str">
        <f t="shared" si="54"/>
        <v>PR.DS-53</v>
      </c>
      <c r="G224" s="438" t="str">
        <f t="shared" si="55"/>
        <v>PR.DS-530</v>
      </c>
    </row>
    <row r="225" spans="1:7" x14ac:dyDescent="0.25">
      <c r="A225" t="s">
        <v>907</v>
      </c>
      <c r="B225" s="358">
        <v>3</v>
      </c>
      <c r="C225" t="s">
        <v>1460</v>
      </c>
      <c r="D225" s="704" t="s">
        <v>1515</v>
      </c>
      <c r="E225" s="358">
        <f>VLOOKUP(A225,Data!C:I,7,FALSE)</f>
        <v>0</v>
      </c>
      <c r="F225" s="438" t="str">
        <f t="shared" si="54"/>
        <v>PR.IP-23</v>
      </c>
      <c r="G225" s="438" t="str">
        <f t="shared" si="55"/>
        <v>PR.IP-230</v>
      </c>
    </row>
    <row r="226" spans="1:7" x14ac:dyDescent="0.25">
      <c r="A226" t="s">
        <v>907</v>
      </c>
      <c r="B226" s="358">
        <v>3</v>
      </c>
      <c r="C226" t="s">
        <v>1460</v>
      </c>
      <c r="D226" s="701" t="s">
        <v>1511</v>
      </c>
      <c r="E226" s="358">
        <f>VLOOKUP(A226,Data!C:I,7,FALSE)</f>
        <v>0</v>
      </c>
      <c r="F226" s="438" t="str">
        <f t="shared" si="54"/>
        <v>PR.IP-63</v>
      </c>
      <c r="G226" s="438" t="str">
        <f t="shared" si="55"/>
        <v>PR.IP-630</v>
      </c>
    </row>
    <row r="227" spans="1:7" x14ac:dyDescent="0.25">
      <c r="A227" t="s">
        <v>95</v>
      </c>
      <c r="B227" s="358">
        <v>1</v>
      </c>
      <c r="C227" t="s">
        <v>444</v>
      </c>
      <c r="D227" s="705" t="s">
        <v>1518</v>
      </c>
      <c r="E227" s="358">
        <f>VLOOKUP(A227,Data!C:I,7,FALSE)</f>
        <v>0</v>
      </c>
      <c r="F227" s="438" t="str">
        <f t="shared" si="54"/>
        <v>ID.AM-41</v>
      </c>
      <c r="G227" s="438" t="str">
        <f t="shared" si="55"/>
        <v>ID.AM-410</v>
      </c>
    </row>
    <row r="228" spans="1:7" x14ac:dyDescent="0.25">
      <c r="A228" t="s">
        <v>95</v>
      </c>
      <c r="B228" s="358">
        <v>1</v>
      </c>
      <c r="C228" t="s">
        <v>1460</v>
      </c>
      <c r="D228" s="701" t="s">
        <v>1498</v>
      </c>
      <c r="E228" s="358">
        <f>VLOOKUP(A228,Data!C:I,7,FALSE)</f>
        <v>0</v>
      </c>
      <c r="F228" s="438" t="str">
        <f t="shared" si="54"/>
        <v>PR.DS-31</v>
      </c>
      <c r="G228" s="438" t="str">
        <f t="shared" si="55"/>
        <v>PR.DS-310</v>
      </c>
    </row>
    <row r="229" spans="1:7" x14ac:dyDescent="0.25">
      <c r="A229" t="s">
        <v>96</v>
      </c>
      <c r="B229" s="358">
        <v>2</v>
      </c>
      <c r="C229" t="s">
        <v>444</v>
      </c>
      <c r="D229" s="705" t="s">
        <v>1518</v>
      </c>
      <c r="E229" s="358">
        <f>VLOOKUP(A229,Data!C:I,7,FALSE)</f>
        <v>0</v>
      </c>
      <c r="F229" s="438" t="str">
        <f t="shared" si="54"/>
        <v>ID.AM-42</v>
      </c>
      <c r="G229" s="438" t="str">
        <f t="shared" si="55"/>
        <v>ID.AM-420</v>
      </c>
    </row>
    <row r="230" spans="1:7" x14ac:dyDescent="0.25">
      <c r="A230" t="s">
        <v>97</v>
      </c>
      <c r="B230" s="358">
        <v>2</v>
      </c>
      <c r="C230" t="s">
        <v>444</v>
      </c>
      <c r="D230" s="705" t="s">
        <v>1508</v>
      </c>
      <c r="E230" s="358">
        <f>VLOOKUP(A230,Data!C:I,7,FALSE)</f>
        <v>0</v>
      </c>
      <c r="F230" s="438" t="str">
        <f t="shared" si="54"/>
        <v>ID.AM-52</v>
      </c>
      <c r="G230" s="438" t="str">
        <f t="shared" si="55"/>
        <v>ID.AM-520</v>
      </c>
    </row>
    <row r="231" spans="1:7" x14ac:dyDescent="0.25">
      <c r="A231" t="s">
        <v>98</v>
      </c>
      <c r="B231" s="358">
        <v>2</v>
      </c>
      <c r="C231" t="s">
        <v>444</v>
      </c>
      <c r="D231" s="705" t="s">
        <v>1508</v>
      </c>
      <c r="E231" s="358">
        <f>VLOOKUP(A231,Data!C:I,7,FALSE)</f>
        <v>0</v>
      </c>
      <c r="F231" s="438" t="str">
        <f t="shared" si="54"/>
        <v>ID.AM-52</v>
      </c>
      <c r="G231" s="438" t="str">
        <f t="shared" si="55"/>
        <v>ID.AM-520</v>
      </c>
    </row>
    <row r="232" spans="1:7" x14ac:dyDescent="0.25">
      <c r="A232" t="s">
        <v>100</v>
      </c>
      <c r="B232" s="358">
        <v>3</v>
      </c>
      <c r="C232" t="s">
        <v>444</v>
      </c>
      <c r="D232" s="705" t="s">
        <v>1518</v>
      </c>
      <c r="E232" s="358">
        <f>VLOOKUP(A232,Data!C:I,7,FALSE)</f>
        <v>0</v>
      </c>
      <c r="F232" s="438" t="str">
        <f t="shared" si="54"/>
        <v>ID.AM-43</v>
      </c>
      <c r="G232" s="438" t="str">
        <f t="shared" si="55"/>
        <v>ID.AM-430</v>
      </c>
    </row>
    <row r="233" spans="1:7" x14ac:dyDescent="0.25">
      <c r="A233" t="s">
        <v>100</v>
      </c>
      <c r="B233" s="358">
        <v>3</v>
      </c>
      <c r="C233" t="s">
        <v>1460</v>
      </c>
      <c r="D233" s="701" t="s">
        <v>1498</v>
      </c>
      <c r="E233" s="358">
        <f>VLOOKUP(A233,Data!C:I,7,FALSE)</f>
        <v>0</v>
      </c>
      <c r="F233" s="438" t="str">
        <f t="shared" si="54"/>
        <v>PR.DS-33</v>
      </c>
      <c r="G233" s="438" t="str">
        <f t="shared" si="55"/>
        <v>PR.DS-330</v>
      </c>
    </row>
    <row r="234" spans="1:7" x14ac:dyDescent="0.25">
      <c r="A234" t="s">
        <v>909</v>
      </c>
      <c r="B234" s="358">
        <v>3</v>
      </c>
      <c r="C234" t="s">
        <v>1460</v>
      </c>
      <c r="D234" s="701" t="s">
        <v>1498</v>
      </c>
      <c r="E234" s="358">
        <f>VLOOKUP(A234,Data!C:I,7,FALSE)</f>
        <v>0</v>
      </c>
      <c r="F234" s="438" t="str">
        <f t="shared" si="54"/>
        <v>PR.DS-33</v>
      </c>
      <c r="G234" s="438" t="str">
        <f t="shared" si="55"/>
        <v>PR.DS-330</v>
      </c>
    </row>
    <row r="235" spans="1:7" x14ac:dyDescent="0.25">
      <c r="A235" t="s">
        <v>910</v>
      </c>
      <c r="B235" s="358">
        <v>3</v>
      </c>
      <c r="C235" t="s">
        <v>1460</v>
      </c>
      <c r="D235" s="704" t="s">
        <v>1498</v>
      </c>
      <c r="E235" s="358">
        <f>VLOOKUP(A235,Data!C:I,7,FALSE)</f>
        <v>0</v>
      </c>
      <c r="F235" s="438" t="str">
        <f t="shared" si="54"/>
        <v>PR.DS-33</v>
      </c>
      <c r="G235" s="438" t="str">
        <f t="shared" si="55"/>
        <v>PR.DS-330</v>
      </c>
    </row>
    <row r="236" spans="1:7" x14ac:dyDescent="0.25">
      <c r="A236" t="s">
        <v>910</v>
      </c>
      <c r="B236" s="358">
        <v>3</v>
      </c>
      <c r="C236" t="s">
        <v>1460</v>
      </c>
      <c r="D236" s="701" t="s">
        <v>1493</v>
      </c>
      <c r="E236" s="358">
        <f>VLOOKUP(A236,Data!C:I,7,FALSE)</f>
        <v>0</v>
      </c>
      <c r="F236" s="438" t="str">
        <f t="shared" si="54"/>
        <v>PR.DS-53</v>
      </c>
      <c r="G236" s="438" t="str">
        <f t="shared" si="55"/>
        <v>PR.DS-530</v>
      </c>
    </row>
    <row r="237" spans="1:7" x14ac:dyDescent="0.25">
      <c r="A237" t="s">
        <v>910</v>
      </c>
      <c r="B237" s="358">
        <v>3</v>
      </c>
      <c r="C237" t="s">
        <v>1460</v>
      </c>
      <c r="D237" s="704" t="s">
        <v>1515</v>
      </c>
      <c r="E237" s="358">
        <f>VLOOKUP(A237,Data!C:I,7,FALSE)</f>
        <v>0</v>
      </c>
      <c r="F237" s="438" t="str">
        <f t="shared" si="54"/>
        <v>PR.IP-23</v>
      </c>
      <c r="G237" s="438" t="str">
        <f t="shared" si="55"/>
        <v>PR.IP-230</v>
      </c>
    </row>
    <row r="238" spans="1:7" x14ac:dyDescent="0.25">
      <c r="A238" t="s">
        <v>910</v>
      </c>
      <c r="B238" s="358">
        <v>3</v>
      </c>
      <c r="C238" t="s">
        <v>1460</v>
      </c>
      <c r="D238" s="701" t="s">
        <v>1511</v>
      </c>
      <c r="E238" s="358">
        <f>VLOOKUP(A238,Data!C:I,7,FALSE)</f>
        <v>0</v>
      </c>
      <c r="F238" s="438" t="str">
        <f t="shared" si="54"/>
        <v>PR.IP-63</v>
      </c>
      <c r="G238" s="438" t="str">
        <f t="shared" si="55"/>
        <v>PR.IP-630</v>
      </c>
    </row>
    <row r="239" spans="1:7" x14ac:dyDescent="0.25">
      <c r="A239" t="s">
        <v>103</v>
      </c>
      <c r="B239" s="358">
        <v>1</v>
      </c>
      <c r="C239" t="s">
        <v>1460</v>
      </c>
      <c r="D239" s="701" t="s">
        <v>1513</v>
      </c>
      <c r="E239" s="358">
        <f>VLOOKUP(A239,Data!C:I,7,FALSE)</f>
        <v>0</v>
      </c>
      <c r="F239" s="438" t="str">
        <f t="shared" si="54"/>
        <v>PR.IP-11</v>
      </c>
      <c r="G239" s="438" t="str">
        <f t="shared" si="55"/>
        <v>PR.IP-110</v>
      </c>
    </row>
    <row r="240" spans="1:7" x14ac:dyDescent="0.25">
      <c r="A240" t="s">
        <v>103</v>
      </c>
      <c r="B240" s="358">
        <v>1</v>
      </c>
      <c r="C240" t="s">
        <v>1460</v>
      </c>
      <c r="D240" s="701" t="s">
        <v>1502</v>
      </c>
      <c r="E240" s="358">
        <f>VLOOKUP(A240,Data!C:I,7,FALSE)</f>
        <v>0</v>
      </c>
      <c r="F240" s="438" t="str">
        <f t="shared" si="54"/>
        <v>PR.IP-31</v>
      </c>
      <c r="G240" s="438" t="str">
        <f t="shared" si="55"/>
        <v>PR.IP-310</v>
      </c>
    </row>
    <row r="241" spans="1:7" x14ac:dyDescent="0.25">
      <c r="A241" t="s">
        <v>105</v>
      </c>
      <c r="B241" s="358">
        <v>2</v>
      </c>
      <c r="C241" t="s">
        <v>1460</v>
      </c>
      <c r="D241" s="701" t="s">
        <v>1502</v>
      </c>
      <c r="E241" s="358">
        <f>VLOOKUP(A241,Data!C:I,7,FALSE)</f>
        <v>0</v>
      </c>
      <c r="F241" s="438" t="str">
        <f t="shared" si="54"/>
        <v>PR.IP-32</v>
      </c>
      <c r="G241" s="438" t="str">
        <f t="shared" si="55"/>
        <v>PR.IP-320</v>
      </c>
    </row>
    <row r="242" spans="1:7" x14ac:dyDescent="0.25">
      <c r="A242" t="s">
        <v>107</v>
      </c>
      <c r="B242" s="358">
        <v>2</v>
      </c>
      <c r="C242" t="s">
        <v>1460</v>
      </c>
      <c r="D242" s="701" t="s">
        <v>1513</v>
      </c>
      <c r="E242" s="358">
        <f>VLOOKUP(A242,Data!C:I,7,FALSE)</f>
        <v>0</v>
      </c>
      <c r="F242" s="438" t="str">
        <f t="shared" si="54"/>
        <v>PR.IP-12</v>
      </c>
      <c r="G242" s="438" t="str">
        <f t="shared" si="55"/>
        <v>PR.IP-120</v>
      </c>
    </row>
    <row r="243" spans="1:7" x14ac:dyDescent="0.25">
      <c r="A243" t="s">
        <v>107</v>
      </c>
      <c r="B243" s="358">
        <v>2</v>
      </c>
      <c r="C243" t="s">
        <v>1460</v>
      </c>
      <c r="D243" s="701" t="s">
        <v>1502</v>
      </c>
      <c r="E243" s="358">
        <f>VLOOKUP(A243,Data!C:I,7,FALSE)</f>
        <v>0</v>
      </c>
      <c r="F243" s="438" t="str">
        <f t="shared" si="54"/>
        <v>PR.IP-32</v>
      </c>
      <c r="G243" s="438" t="str">
        <f t="shared" si="55"/>
        <v>PR.IP-320</v>
      </c>
    </row>
    <row r="244" spans="1:7" x14ac:dyDescent="0.25">
      <c r="A244" t="s">
        <v>107</v>
      </c>
      <c r="B244" s="358">
        <v>2</v>
      </c>
      <c r="C244" t="s">
        <v>1460</v>
      </c>
      <c r="D244" s="701" t="s">
        <v>1478</v>
      </c>
      <c r="E244" s="358">
        <f>VLOOKUP(A244,Data!C:I,7,FALSE)</f>
        <v>0</v>
      </c>
      <c r="F244" s="438" t="str">
        <f t="shared" si="54"/>
        <v>PR.PT-32</v>
      </c>
      <c r="G244" s="438" t="str">
        <f t="shared" si="55"/>
        <v>PR.PT-320</v>
      </c>
    </row>
    <row r="245" spans="1:7" x14ac:dyDescent="0.25">
      <c r="A245" t="s">
        <v>109</v>
      </c>
      <c r="B245" s="358">
        <v>2</v>
      </c>
      <c r="C245" t="s">
        <v>1460</v>
      </c>
      <c r="D245" s="701" t="s">
        <v>1513</v>
      </c>
      <c r="E245" s="358">
        <f>VLOOKUP(A245,Data!C:I,7,FALSE)</f>
        <v>0</v>
      </c>
      <c r="F245" s="438" t="str">
        <f t="shared" si="54"/>
        <v>PR.IP-12</v>
      </c>
      <c r="G245" s="438" t="str">
        <f t="shared" si="55"/>
        <v>PR.IP-120</v>
      </c>
    </row>
    <row r="246" spans="1:7" x14ac:dyDescent="0.25">
      <c r="A246" t="s">
        <v>109</v>
      </c>
      <c r="B246" s="358">
        <v>2</v>
      </c>
      <c r="C246" t="s">
        <v>1460</v>
      </c>
      <c r="D246" s="701" t="s">
        <v>1502</v>
      </c>
      <c r="E246" s="358">
        <f>VLOOKUP(A246,Data!C:I,7,FALSE)</f>
        <v>0</v>
      </c>
      <c r="F246" s="438" t="str">
        <f t="shared" si="54"/>
        <v>PR.IP-32</v>
      </c>
      <c r="G246" s="438" t="str">
        <f t="shared" si="55"/>
        <v>PR.IP-320</v>
      </c>
    </row>
    <row r="247" spans="1:7" x14ac:dyDescent="0.25">
      <c r="A247" t="s">
        <v>111</v>
      </c>
      <c r="B247" s="358">
        <v>3</v>
      </c>
      <c r="C247" t="s">
        <v>1460</v>
      </c>
      <c r="D247" s="701" t="s">
        <v>1515</v>
      </c>
      <c r="E247" s="358">
        <f>VLOOKUP(A247,Data!C:I,7,FALSE)</f>
        <v>0</v>
      </c>
      <c r="F247" s="438" t="str">
        <f t="shared" si="54"/>
        <v>PR.IP-23</v>
      </c>
      <c r="G247" s="438" t="str">
        <f t="shared" si="55"/>
        <v>PR.IP-230</v>
      </c>
    </row>
    <row r="248" spans="1:7" x14ac:dyDescent="0.25">
      <c r="A248" t="s">
        <v>111</v>
      </c>
      <c r="B248" s="358">
        <v>3</v>
      </c>
      <c r="C248" t="s">
        <v>1460</v>
      </c>
      <c r="D248" s="701" t="s">
        <v>1502</v>
      </c>
      <c r="E248" s="358">
        <f>VLOOKUP(A248,Data!C:I,7,FALSE)</f>
        <v>0</v>
      </c>
      <c r="F248" s="438" t="str">
        <f t="shared" si="54"/>
        <v>PR.IP-33</v>
      </c>
      <c r="G248" s="438" t="str">
        <f t="shared" si="55"/>
        <v>PR.IP-330</v>
      </c>
    </row>
    <row r="249" spans="1:7" x14ac:dyDescent="0.25">
      <c r="A249" t="s">
        <v>114</v>
      </c>
      <c r="B249" s="358">
        <v>1</v>
      </c>
      <c r="C249" t="s">
        <v>1460</v>
      </c>
      <c r="D249" s="701" t="s">
        <v>1498</v>
      </c>
      <c r="E249" s="358">
        <f>VLOOKUP(A249,Data!C:I,7,FALSE)</f>
        <v>0</v>
      </c>
      <c r="F249" s="438" t="str">
        <f t="shared" si="54"/>
        <v>PR.DS-31</v>
      </c>
      <c r="G249" s="438" t="str">
        <f t="shared" si="55"/>
        <v>PR.DS-310</v>
      </c>
    </row>
    <row r="250" spans="1:7" x14ac:dyDescent="0.25">
      <c r="A250" t="s">
        <v>114</v>
      </c>
      <c r="B250" s="358">
        <v>1</v>
      </c>
      <c r="C250" t="s">
        <v>1460</v>
      </c>
      <c r="D250" s="701" t="s">
        <v>1502</v>
      </c>
      <c r="E250" s="358">
        <f>VLOOKUP(A250,Data!C:I,7,FALSE)</f>
        <v>0</v>
      </c>
      <c r="F250" s="438" t="str">
        <f t="shared" si="54"/>
        <v>PR.IP-31</v>
      </c>
      <c r="G250" s="438" t="str">
        <f t="shared" si="55"/>
        <v>PR.IP-310</v>
      </c>
    </row>
    <row r="251" spans="1:7" x14ac:dyDescent="0.25">
      <c r="A251" t="s">
        <v>114</v>
      </c>
      <c r="B251" s="358">
        <v>1</v>
      </c>
      <c r="C251" t="s">
        <v>1460</v>
      </c>
      <c r="D251" s="701" t="s">
        <v>1514</v>
      </c>
      <c r="E251" s="358">
        <f>VLOOKUP(A251,Data!C:I,7,FALSE)</f>
        <v>0</v>
      </c>
      <c r="F251" s="438" t="str">
        <f t="shared" si="54"/>
        <v>PR.MA-11</v>
      </c>
      <c r="G251" s="438" t="str">
        <f t="shared" si="55"/>
        <v>PR.MA-110</v>
      </c>
    </row>
    <row r="252" spans="1:7" x14ac:dyDescent="0.25">
      <c r="A252" t="s">
        <v>117</v>
      </c>
      <c r="B252" s="358">
        <v>1</v>
      </c>
      <c r="C252" t="s">
        <v>1460</v>
      </c>
      <c r="D252" s="701" t="s">
        <v>1498</v>
      </c>
      <c r="E252" s="358">
        <f>VLOOKUP(A252,Data!C:I,7,FALSE)</f>
        <v>0</v>
      </c>
      <c r="F252" s="438" t="str">
        <f t="shared" si="54"/>
        <v>PR.DS-31</v>
      </c>
      <c r="G252" s="438" t="str">
        <f t="shared" si="55"/>
        <v>PR.DS-310</v>
      </c>
    </row>
    <row r="253" spans="1:7" x14ac:dyDescent="0.25">
      <c r="A253" t="s">
        <v>117</v>
      </c>
      <c r="B253" s="358">
        <v>1</v>
      </c>
      <c r="C253" t="s">
        <v>1460</v>
      </c>
      <c r="D253" s="701" t="s">
        <v>1502</v>
      </c>
      <c r="E253" s="358">
        <f>VLOOKUP(A253,Data!C:I,7,FALSE)</f>
        <v>0</v>
      </c>
      <c r="F253" s="438" t="str">
        <f t="shared" si="54"/>
        <v>PR.IP-31</v>
      </c>
      <c r="G253" s="438" t="str">
        <f t="shared" si="55"/>
        <v>PR.IP-310</v>
      </c>
    </row>
    <row r="254" spans="1:7" x14ac:dyDescent="0.25">
      <c r="A254" t="s">
        <v>117</v>
      </c>
      <c r="B254" s="358">
        <v>1</v>
      </c>
      <c r="C254" t="s">
        <v>1460</v>
      </c>
      <c r="D254" s="701" t="s">
        <v>1514</v>
      </c>
      <c r="E254" s="358">
        <f>VLOOKUP(A254,Data!C:I,7,FALSE)</f>
        <v>0</v>
      </c>
      <c r="F254" s="438" t="str">
        <f t="shared" si="54"/>
        <v>PR.MA-11</v>
      </c>
      <c r="G254" s="438" t="str">
        <f t="shared" si="55"/>
        <v>PR.MA-110</v>
      </c>
    </row>
    <row r="255" spans="1:7" x14ac:dyDescent="0.25">
      <c r="A255" t="s">
        <v>120</v>
      </c>
      <c r="B255" s="358">
        <v>2</v>
      </c>
      <c r="C255" t="s">
        <v>1460</v>
      </c>
      <c r="D255" s="701" t="s">
        <v>1498</v>
      </c>
      <c r="E255" s="358">
        <f>VLOOKUP(A255,Data!C:I,7,FALSE)</f>
        <v>0</v>
      </c>
      <c r="F255" s="438" t="str">
        <f t="shared" si="54"/>
        <v>PR.DS-32</v>
      </c>
      <c r="G255" s="438" t="str">
        <f t="shared" si="55"/>
        <v>PR.DS-320</v>
      </c>
    </row>
    <row r="256" spans="1:7" x14ac:dyDescent="0.25">
      <c r="A256" t="s">
        <v>120</v>
      </c>
      <c r="B256" s="358">
        <v>2</v>
      </c>
      <c r="C256" t="s">
        <v>1460</v>
      </c>
      <c r="D256" s="704" t="s">
        <v>1502</v>
      </c>
      <c r="E256" s="358">
        <f>VLOOKUP(A256,Data!C:I,7,FALSE)</f>
        <v>0</v>
      </c>
      <c r="F256" s="438" t="str">
        <f t="shared" si="54"/>
        <v>PR.IP-32</v>
      </c>
      <c r="G256" s="438" t="str">
        <f t="shared" si="55"/>
        <v>PR.IP-320</v>
      </c>
    </row>
    <row r="257" spans="1:7" x14ac:dyDescent="0.25">
      <c r="A257" t="s">
        <v>120</v>
      </c>
      <c r="B257" s="358">
        <v>2</v>
      </c>
      <c r="C257" t="s">
        <v>1460</v>
      </c>
      <c r="D257" s="701" t="s">
        <v>1514</v>
      </c>
      <c r="E257" s="358">
        <f>VLOOKUP(A257,Data!C:I,7,FALSE)</f>
        <v>0</v>
      </c>
      <c r="F257" s="438" t="str">
        <f t="shared" si="54"/>
        <v>PR.MA-12</v>
      </c>
      <c r="G257" s="438" t="str">
        <f t="shared" si="55"/>
        <v>PR.MA-120</v>
      </c>
    </row>
    <row r="258" spans="1:7" x14ac:dyDescent="0.25">
      <c r="A258" t="s">
        <v>123</v>
      </c>
      <c r="B258" s="358">
        <v>2</v>
      </c>
      <c r="C258" t="s">
        <v>1460</v>
      </c>
      <c r="D258" s="701" t="s">
        <v>1515</v>
      </c>
      <c r="E258" s="358">
        <f>VLOOKUP(A258,Data!C:I,7,FALSE)</f>
        <v>0</v>
      </c>
      <c r="F258" s="438" t="str">
        <f t="shared" si="54"/>
        <v>PR.IP-22</v>
      </c>
      <c r="G258" s="438" t="str">
        <f t="shared" si="55"/>
        <v>PR.IP-220</v>
      </c>
    </row>
    <row r="259" spans="1:7" x14ac:dyDescent="0.25">
      <c r="A259" t="s">
        <v>123</v>
      </c>
      <c r="B259" s="358">
        <v>2</v>
      </c>
      <c r="C259" t="s">
        <v>1460</v>
      </c>
      <c r="D259" s="701" t="s">
        <v>1502</v>
      </c>
      <c r="E259" s="358">
        <f>VLOOKUP(A259,Data!C:I,7,FALSE)</f>
        <v>0</v>
      </c>
      <c r="F259" s="438" t="str">
        <f t="shared" ref="F259:F322" si="56">CONCATENATE($D259,$B259)</f>
        <v>PR.IP-32</v>
      </c>
      <c r="G259" s="438" t="str">
        <f t="shared" ref="G259:G322" si="57">_xlfn.IFNA(CONCATENATE(F259,$E259),CONCATENATE(F259,$E259,0))</f>
        <v>PR.IP-320</v>
      </c>
    </row>
    <row r="260" spans="1:7" x14ac:dyDescent="0.25">
      <c r="A260" t="s">
        <v>123</v>
      </c>
      <c r="B260" s="358">
        <v>2</v>
      </c>
      <c r="C260" t="s">
        <v>1460</v>
      </c>
      <c r="D260" s="701" t="s">
        <v>1514</v>
      </c>
      <c r="E260" s="358">
        <f>VLOOKUP(A260,Data!C:I,7,FALSE)</f>
        <v>0</v>
      </c>
      <c r="F260" s="438" t="str">
        <f t="shared" si="56"/>
        <v>PR.MA-12</v>
      </c>
      <c r="G260" s="438" t="str">
        <f t="shared" si="57"/>
        <v>PR.MA-120</v>
      </c>
    </row>
    <row r="261" spans="1:7" x14ac:dyDescent="0.25">
      <c r="A261" t="s">
        <v>126</v>
      </c>
      <c r="B261" s="358">
        <v>2</v>
      </c>
      <c r="C261" t="s">
        <v>1460</v>
      </c>
      <c r="D261" s="701" t="s">
        <v>1498</v>
      </c>
      <c r="E261" s="358">
        <f>VLOOKUP(A261,Data!C:I,7,FALSE)</f>
        <v>0</v>
      </c>
      <c r="F261" s="438" t="str">
        <f t="shared" si="56"/>
        <v>PR.DS-32</v>
      </c>
      <c r="G261" s="438" t="str">
        <f t="shared" si="57"/>
        <v>PR.DS-320</v>
      </c>
    </row>
    <row r="262" spans="1:7" x14ac:dyDescent="0.25">
      <c r="A262" t="s">
        <v>126</v>
      </c>
      <c r="B262" s="358">
        <v>2</v>
      </c>
      <c r="C262" t="s">
        <v>1460</v>
      </c>
      <c r="D262" s="701" t="s">
        <v>1502</v>
      </c>
      <c r="E262" s="358">
        <f>VLOOKUP(A262,Data!C:I,7,FALSE)</f>
        <v>0</v>
      </c>
      <c r="F262" s="438" t="str">
        <f t="shared" si="56"/>
        <v>PR.IP-32</v>
      </c>
      <c r="G262" s="438" t="str">
        <f t="shared" si="57"/>
        <v>PR.IP-320</v>
      </c>
    </row>
    <row r="263" spans="1:7" x14ac:dyDescent="0.25">
      <c r="A263" t="s">
        <v>128</v>
      </c>
      <c r="B263" s="358">
        <v>2</v>
      </c>
      <c r="C263" t="s">
        <v>1460</v>
      </c>
      <c r="D263" s="701" t="s">
        <v>1502</v>
      </c>
      <c r="E263" s="358">
        <f>VLOOKUP(A263,Data!C:I,7,FALSE)</f>
        <v>0</v>
      </c>
      <c r="F263" s="438" t="str">
        <f t="shared" si="56"/>
        <v>PR.IP-32</v>
      </c>
      <c r="G263" s="438" t="str">
        <f t="shared" si="57"/>
        <v>PR.IP-320</v>
      </c>
    </row>
    <row r="264" spans="1:7" x14ac:dyDescent="0.25">
      <c r="A264" t="s">
        <v>2533</v>
      </c>
      <c r="B264" s="358">
        <v>2</v>
      </c>
      <c r="C264" t="s">
        <v>1460</v>
      </c>
      <c r="D264" s="701" t="s">
        <v>1498</v>
      </c>
      <c r="E264" s="358">
        <f>VLOOKUP(A264,Data!C:I,7,FALSE)</f>
        <v>0</v>
      </c>
      <c r="F264" s="438" t="str">
        <f t="shared" si="56"/>
        <v>PR.DS-32</v>
      </c>
      <c r="G264" s="438" t="str">
        <f t="shared" si="57"/>
        <v>PR.DS-320</v>
      </c>
    </row>
    <row r="265" spans="1:7" x14ac:dyDescent="0.25">
      <c r="A265" t="s">
        <v>2533</v>
      </c>
      <c r="B265" s="358">
        <v>2</v>
      </c>
      <c r="C265" t="s">
        <v>1460</v>
      </c>
      <c r="D265" s="701" t="s">
        <v>1496</v>
      </c>
      <c r="E265" s="358">
        <f>VLOOKUP(A265,Data!C:I,7,FALSE)</f>
        <v>0</v>
      </c>
      <c r="F265" s="438" t="str">
        <f t="shared" si="56"/>
        <v>PR.DS-62</v>
      </c>
      <c r="G265" s="438" t="str">
        <f t="shared" si="57"/>
        <v>PR.DS-620</v>
      </c>
    </row>
    <row r="266" spans="1:7" x14ac:dyDescent="0.25">
      <c r="A266" t="s">
        <v>2533</v>
      </c>
      <c r="B266" s="358">
        <v>2</v>
      </c>
      <c r="C266" t="s">
        <v>1460</v>
      </c>
      <c r="D266" s="701" t="s">
        <v>1515</v>
      </c>
      <c r="E266" s="358">
        <f>VLOOKUP(A266,Data!C:I,7,FALSE)</f>
        <v>0</v>
      </c>
      <c r="F266" s="438" t="str">
        <f t="shared" si="56"/>
        <v>PR.IP-22</v>
      </c>
      <c r="G266" s="438" t="str">
        <f t="shared" si="57"/>
        <v>PR.IP-220</v>
      </c>
    </row>
    <row r="267" spans="1:7" x14ac:dyDescent="0.25">
      <c r="A267" t="s">
        <v>2533</v>
      </c>
      <c r="B267" s="358">
        <v>2</v>
      </c>
      <c r="C267" t="s">
        <v>1460</v>
      </c>
      <c r="D267" s="701" t="s">
        <v>1502</v>
      </c>
      <c r="E267" s="358">
        <f>VLOOKUP(A267,Data!C:I,7,FALSE)</f>
        <v>0</v>
      </c>
      <c r="F267" s="438" t="str">
        <f t="shared" si="56"/>
        <v>PR.IP-32</v>
      </c>
      <c r="G267" s="438" t="str">
        <f t="shared" si="57"/>
        <v>PR.IP-320</v>
      </c>
    </row>
    <row r="268" spans="1:7" x14ac:dyDescent="0.25">
      <c r="A268" t="s">
        <v>2533</v>
      </c>
      <c r="B268" s="358">
        <v>2</v>
      </c>
      <c r="C268" t="s">
        <v>1460</v>
      </c>
      <c r="D268" s="701" t="s">
        <v>1511</v>
      </c>
      <c r="E268" s="358">
        <f>VLOOKUP(A268,Data!C:I,7,FALSE)</f>
        <v>0</v>
      </c>
      <c r="F268" s="438" t="str">
        <f t="shared" si="56"/>
        <v>PR.IP-62</v>
      </c>
      <c r="G268" s="438" t="str">
        <f t="shared" si="57"/>
        <v>PR.IP-620</v>
      </c>
    </row>
    <row r="269" spans="1:7" x14ac:dyDescent="0.25">
      <c r="A269" t="s">
        <v>2533</v>
      </c>
      <c r="B269" s="358">
        <v>2</v>
      </c>
      <c r="C269" t="s">
        <v>1460</v>
      </c>
      <c r="D269" s="701" t="s">
        <v>1514</v>
      </c>
      <c r="E269" s="358">
        <f>VLOOKUP(A269,Data!C:I,7,FALSE)</f>
        <v>0</v>
      </c>
      <c r="F269" s="438" t="str">
        <f t="shared" si="56"/>
        <v>PR.MA-12</v>
      </c>
      <c r="G269" s="438" t="str">
        <f t="shared" si="57"/>
        <v>PR.MA-120</v>
      </c>
    </row>
    <row r="270" spans="1:7" x14ac:dyDescent="0.25">
      <c r="A270" t="s">
        <v>2534</v>
      </c>
      <c r="B270" s="358">
        <v>3</v>
      </c>
      <c r="C270" t="s">
        <v>1460</v>
      </c>
      <c r="D270" s="701" t="s">
        <v>1502</v>
      </c>
      <c r="E270" s="358">
        <f>VLOOKUP(A270,Data!C:I,7,FALSE)</f>
        <v>0</v>
      </c>
      <c r="F270" s="438" t="str">
        <f t="shared" si="56"/>
        <v>PR.IP-33</v>
      </c>
      <c r="G270" s="438" t="str">
        <f t="shared" si="57"/>
        <v>PR.IP-330</v>
      </c>
    </row>
    <row r="271" spans="1:7" x14ac:dyDescent="0.25">
      <c r="A271" t="s">
        <v>2534</v>
      </c>
      <c r="B271" s="358">
        <v>3</v>
      </c>
      <c r="C271" t="s">
        <v>1460</v>
      </c>
      <c r="D271" s="701" t="s">
        <v>1514</v>
      </c>
      <c r="E271" s="358">
        <f>VLOOKUP(A271,Data!C:I,7,FALSE)</f>
        <v>0</v>
      </c>
      <c r="F271" s="438" t="str">
        <f t="shared" si="56"/>
        <v>PR.MA-13</v>
      </c>
      <c r="G271" s="438" t="str">
        <f t="shared" si="57"/>
        <v>PR.MA-130</v>
      </c>
    </row>
    <row r="272" spans="1:7" x14ac:dyDescent="0.25">
      <c r="A272" t="s">
        <v>2535</v>
      </c>
      <c r="B272" s="358">
        <v>3</v>
      </c>
      <c r="C272" t="s">
        <v>1460</v>
      </c>
      <c r="D272" s="701" t="s">
        <v>1502</v>
      </c>
      <c r="E272" s="358">
        <f>VLOOKUP(A272,Data!C:I,7,FALSE)</f>
        <v>0</v>
      </c>
      <c r="F272" s="438" t="str">
        <f t="shared" si="56"/>
        <v>PR.IP-33</v>
      </c>
      <c r="G272" s="438" t="str">
        <f t="shared" si="57"/>
        <v>PR.IP-330</v>
      </c>
    </row>
    <row r="273" spans="1:7" x14ac:dyDescent="0.25">
      <c r="A273" t="s">
        <v>2535</v>
      </c>
      <c r="B273" s="358">
        <v>3</v>
      </c>
      <c r="C273" t="s">
        <v>1460</v>
      </c>
      <c r="D273" s="701" t="s">
        <v>1514</v>
      </c>
      <c r="E273" s="358">
        <f>VLOOKUP(A273,Data!C:I,7,FALSE)</f>
        <v>0</v>
      </c>
      <c r="F273" s="438" t="str">
        <f t="shared" si="56"/>
        <v>PR.MA-13</v>
      </c>
      <c r="G273" s="438" t="str">
        <f t="shared" si="57"/>
        <v>PR.MA-130</v>
      </c>
    </row>
    <row r="274" spans="1:7" x14ac:dyDescent="0.25">
      <c r="A274" t="s">
        <v>137</v>
      </c>
      <c r="B274" s="358">
        <v>3</v>
      </c>
      <c r="C274" t="s">
        <v>444</v>
      </c>
      <c r="D274" s="705" t="s">
        <v>1520</v>
      </c>
      <c r="E274" s="358">
        <f>VLOOKUP(A274,Data!C:I,7,FALSE)</f>
        <v>0</v>
      </c>
      <c r="F274" s="438" t="str">
        <f t="shared" si="56"/>
        <v>ID.GV-13</v>
      </c>
      <c r="G274" s="438" t="str">
        <f t="shared" si="57"/>
        <v>ID.GV-130</v>
      </c>
    </row>
    <row r="275" spans="1:7" x14ac:dyDescent="0.25">
      <c r="A275" t="s">
        <v>137</v>
      </c>
      <c r="B275" s="358">
        <v>3</v>
      </c>
      <c r="C275" t="s">
        <v>444</v>
      </c>
      <c r="D275" s="705" t="s">
        <v>1534</v>
      </c>
      <c r="E275" s="358">
        <f>VLOOKUP(A275,Data!C:I,7,FALSE)</f>
        <v>0</v>
      </c>
      <c r="F275" s="438" t="str">
        <f t="shared" si="56"/>
        <v>ID.GV-33</v>
      </c>
      <c r="G275" s="438" t="str">
        <f t="shared" si="57"/>
        <v>ID.GV-330</v>
      </c>
    </row>
    <row r="276" spans="1:7" x14ac:dyDescent="0.25">
      <c r="A276" t="s">
        <v>139</v>
      </c>
      <c r="B276" s="358">
        <v>3</v>
      </c>
      <c r="C276" t="s">
        <v>444</v>
      </c>
      <c r="D276" s="705" t="s">
        <v>1487</v>
      </c>
      <c r="E276" s="358">
        <f>VLOOKUP(A276,Data!C:I,7,FALSE)</f>
        <v>0</v>
      </c>
      <c r="F276" s="438" t="str">
        <f t="shared" si="56"/>
        <v>ID.AM-63</v>
      </c>
      <c r="G276" s="438" t="str">
        <f t="shared" si="57"/>
        <v>ID.AM-630</v>
      </c>
    </row>
    <row r="277" spans="1:7" x14ac:dyDescent="0.25">
      <c r="A277" t="s">
        <v>139</v>
      </c>
      <c r="B277" s="358">
        <v>3</v>
      </c>
      <c r="C277" t="s">
        <v>444</v>
      </c>
      <c r="D277" s="705" t="s">
        <v>1520</v>
      </c>
      <c r="E277" s="358">
        <f>VLOOKUP(A277,Data!C:I,7,FALSE)</f>
        <v>0</v>
      </c>
      <c r="F277" s="438" t="str">
        <f t="shared" si="56"/>
        <v>ID.GV-13</v>
      </c>
      <c r="G277" s="438" t="str">
        <f t="shared" si="57"/>
        <v>ID.GV-130</v>
      </c>
    </row>
    <row r="278" spans="1:7" x14ac:dyDescent="0.25">
      <c r="A278" t="s">
        <v>139</v>
      </c>
      <c r="B278" s="358">
        <v>3</v>
      </c>
      <c r="C278" t="s">
        <v>444</v>
      </c>
      <c r="D278" s="705" t="s">
        <v>1488</v>
      </c>
      <c r="E278" s="358">
        <f>VLOOKUP(A278,Data!C:I,7,FALSE)</f>
        <v>0</v>
      </c>
      <c r="F278" s="438" t="str">
        <f t="shared" si="56"/>
        <v>ID.GV-23</v>
      </c>
      <c r="G278" s="438" t="str">
        <f t="shared" si="57"/>
        <v>ID.GV-230</v>
      </c>
    </row>
    <row r="279" spans="1:7" x14ac:dyDescent="0.25">
      <c r="A279" t="s">
        <v>139</v>
      </c>
      <c r="B279" s="358">
        <v>3</v>
      </c>
      <c r="C279" t="s">
        <v>444</v>
      </c>
      <c r="D279" s="705" t="s">
        <v>1534</v>
      </c>
      <c r="E279" s="358">
        <f>VLOOKUP(A279,Data!C:I,7,FALSE)</f>
        <v>0</v>
      </c>
      <c r="F279" s="438" t="str">
        <f t="shared" si="56"/>
        <v>ID.GV-33</v>
      </c>
      <c r="G279" s="438" t="str">
        <f t="shared" si="57"/>
        <v>ID.GV-330</v>
      </c>
    </row>
    <row r="280" spans="1:7" x14ac:dyDescent="0.25">
      <c r="A280" t="s">
        <v>139</v>
      </c>
      <c r="B280" s="358">
        <v>3</v>
      </c>
      <c r="C280" t="s">
        <v>1460</v>
      </c>
      <c r="D280" s="701" t="s">
        <v>1573</v>
      </c>
      <c r="E280" s="358">
        <f>VLOOKUP(A280,Data!C:I,7,FALSE)</f>
        <v>0</v>
      </c>
      <c r="F280" s="438" t="str">
        <f t="shared" si="56"/>
        <v>PR.AT-23</v>
      </c>
      <c r="G280" s="438" t="str">
        <f t="shared" si="57"/>
        <v>PR.AT-230</v>
      </c>
    </row>
    <row r="281" spans="1:7" x14ac:dyDescent="0.25">
      <c r="A281" t="s">
        <v>139</v>
      </c>
      <c r="B281" s="358">
        <v>3</v>
      </c>
      <c r="C281" t="s">
        <v>1460</v>
      </c>
      <c r="D281" s="701" t="s">
        <v>1574</v>
      </c>
      <c r="E281" s="358">
        <f>VLOOKUP(A281,Data!C:I,7,FALSE)</f>
        <v>0</v>
      </c>
      <c r="F281" s="438" t="str">
        <f t="shared" si="56"/>
        <v>PR.AT-33</v>
      </c>
      <c r="G281" s="438" t="str">
        <f t="shared" si="57"/>
        <v>PR.AT-330</v>
      </c>
    </row>
    <row r="282" spans="1:7" x14ac:dyDescent="0.25">
      <c r="A282" t="s">
        <v>139</v>
      </c>
      <c r="B282" s="358">
        <v>3</v>
      </c>
      <c r="C282" t="s">
        <v>1460</v>
      </c>
      <c r="D282" s="701" t="s">
        <v>1523</v>
      </c>
      <c r="E282" s="358">
        <f>VLOOKUP(A282,Data!C:I,7,FALSE)</f>
        <v>0</v>
      </c>
      <c r="F282" s="438" t="str">
        <f t="shared" si="56"/>
        <v>PR.AT-43</v>
      </c>
      <c r="G282" s="438" t="str">
        <f t="shared" si="57"/>
        <v>PR.AT-430</v>
      </c>
    </row>
    <row r="283" spans="1:7" x14ac:dyDescent="0.25">
      <c r="A283" t="s">
        <v>139</v>
      </c>
      <c r="B283" s="358">
        <v>3</v>
      </c>
      <c r="C283" t="s">
        <v>1460</v>
      </c>
      <c r="D283" s="701" t="s">
        <v>1575</v>
      </c>
      <c r="E283" s="358">
        <f>VLOOKUP(A283,Data!C:I,7,FALSE)</f>
        <v>0</v>
      </c>
      <c r="F283" s="438" t="str">
        <f t="shared" si="56"/>
        <v>PR.AT-53</v>
      </c>
      <c r="G283" s="438" t="str">
        <f t="shared" si="57"/>
        <v>PR.AT-530</v>
      </c>
    </row>
    <row r="284" spans="1:7" x14ac:dyDescent="0.25">
      <c r="A284" t="s">
        <v>141</v>
      </c>
      <c r="B284" s="358">
        <v>3</v>
      </c>
      <c r="C284" t="s">
        <v>1460</v>
      </c>
      <c r="D284" s="701" t="s">
        <v>1577</v>
      </c>
      <c r="E284" s="358">
        <f>VLOOKUP(A284,Data!C:I,7,FALSE)</f>
        <v>0</v>
      </c>
      <c r="F284" s="438" t="str">
        <f t="shared" si="56"/>
        <v>PR.AT-13</v>
      </c>
      <c r="G284" s="438" t="str">
        <f t="shared" si="57"/>
        <v>PR.AT-130</v>
      </c>
    </row>
    <row r="285" spans="1:7" x14ac:dyDescent="0.25">
      <c r="A285" t="s">
        <v>143</v>
      </c>
      <c r="B285" s="358">
        <v>3</v>
      </c>
      <c r="C285" t="s">
        <v>1460</v>
      </c>
      <c r="D285" s="701" t="s">
        <v>1710</v>
      </c>
      <c r="E285" s="358">
        <f>VLOOKUP(A285,Data!C:I,7,FALSE)</f>
        <v>0</v>
      </c>
      <c r="F285" s="438" t="str">
        <f t="shared" si="56"/>
        <v>PR.IP-73</v>
      </c>
      <c r="G285" s="438" t="str">
        <f t="shared" si="57"/>
        <v>PR.IP-730</v>
      </c>
    </row>
    <row r="286" spans="1:7" x14ac:dyDescent="0.25">
      <c r="A286" t="s">
        <v>334</v>
      </c>
      <c r="B286" s="358">
        <v>1</v>
      </c>
      <c r="C286" t="s">
        <v>444</v>
      </c>
      <c r="D286" s="705" t="s">
        <v>1522</v>
      </c>
      <c r="E286" s="358">
        <f>VLOOKUP(A286,Data!C:I,7,FALSE)</f>
        <v>0</v>
      </c>
      <c r="F286" s="438" t="str">
        <f t="shared" si="56"/>
        <v>ID.BE-31</v>
      </c>
      <c r="G286" s="438" t="str">
        <f t="shared" si="57"/>
        <v>ID.BE-310</v>
      </c>
    </row>
    <row r="287" spans="1:7" x14ac:dyDescent="0.25">
      <c r="A287" t="s">
        <v>335</v>
      </c>
      <c r="B287" s="358">
        <v>2</v>
      </c>
      <c r="C287" t="s">
        <v>444</v>
      </c>
      <c r="D287" s="705" t="s">
        <v>1522</v>
      </c>
      <c r="E287" s="358">
        <f>VLOOKUP(A287,Data!C:I,7,FALSE)</f>
        <v>0</v>
      </c>
      <c r="F287" s="438" t="str">
        <f t="shared" si="56"/>
        <v>ID.BE-32</v>
      </c>
      <c r="G287" s="438" t="str">
        <f t="shared" si="57"/>
        <v>ID.BE-320</v>
      </c>
    </row>
    <row r="288" spans="1:7" x14ac:dyDescent="0.25">
      <c r="A288" t="s">
        <v>336</v>
      </c>
      <c r="B288" s="358">
        <v>2</v>
      </c>
      <c r="C288" t="s">
        <v>444</v>
      </c>
      <c r="D288" s="705" t="s">
        <v>1519</v>
      </c>
      <c r="E288" s="358">
        <f>VLOOKUP(A288,Data!C:I,7,FALSE)</f>
        <v>0</v>
      </c>
      <c r="F288" s="438" t="str">
        <f t="shared" si="56"/>
        <v>ID.BE-12</v>
      </c>
      <c r="G288" s="438" t="str">
        <f t="shared" si="57"/>
        <v>ID.BE-120</v>
      </c>
    </row>
    <row r="289" spans="1:7" x14ac:dyDescent="0.25">
      <c r="A289" t="s">
        <v>336</v>
      </c>
      <c r="B289" s="358">
        <v>2</v>
      </c>
      <c r="C289" t="s">
        <v>444</v>
      </c>
      <c r="D289" s="705" t="s">
        <v>1517</v>
      </c>
      <c r="E289" s="358">
        <f>VLOOKUP(A289,Data!C:I,7,FALSE)</f>
        <v>0</v>
      </c>
      <c r="F289" s="438" t="str">
        <f t="shared" si="56"/>
        <v>ID.BE-22</v>
      </c>
      <c r="G289" s="438" t="str">
        <f t="shared" si="57"/>
        <v>ID.BE-220</v>
      </c>
    </row>
    <row r="290" spans="1:7" x14ac:dyDescent="0.25">
      <c r="A290" t="s">
        <v>336</v>
      </c>
      <c r="B290" s="358">
        <v>2</v>
      </c>
      <c r="C290" t="s">
        <v>444</v>
      </c>
      <c r="D290" s="705" t="s">
        <v>1522</v>
      </c>
      <c r="E290" s="358">
        <f>VLOOKUP(A290,Data!C:I,7,FALSE)</f>
        <v>0</v>
      </c>
      <c r="F290" s="438" t="str">
        <f t="shared" si="56"/>
        <v>ID.BE-32</v>
      </c>
      <c r="G290" s="438" t="str">
        <f t="shared" si="57"/>
        <v>ID.BE-320</v>
      </c>
    </row>
    <row r="291" spans="1:7" x14ac:dyDescent="0.25">
      <c r="A291" t="s">
        <v>337</v>
      </c>
      <c r="B291" s="358">
        <v>2</v>
      </c>
      <c r="C291" t="s">
        <v>444</v>
      </c>
      <c r="D291" s="705" t="s">
        <v>1520</v>
      </c>
      <c r="E291" s="358">
        <f>VLOOKUP(A291,Data!C:I,7,FALSE)</f>
        <v>0</v>
      </c>
      <c r="F291" s="438" t="str">
        <f t="shared" si="56"/>
        <v>ID.GV-12</v>
      </c>
      <c r="G291" s="438" t="str">
        <f t="shared" si="57"/>
        <v>ID.GV-120</v>
      </c>
    </row>
    <row r="292" spans="1:7" x14ac:dyDescent="0.25">
      <c r="A292" t="s">
        <v>337</v>
      </c>
      <c r="B292" s="358">
        <v>2</v>
      </c>
      <c r="C292" t="s">
        <v>444</v>
      </c>
      <c r="D292" s="705" t="s">
        <v>1524</v>
      </c>
      <c r="E292" s="358">
        <f>VLOOKUP(A292,Data!C:I,7,FALSE)</f>
        <v>0</v>
      </c>
      <c r="F292" s="438" t="str">
        <f t="shared" si="56"/>
        <v>ID.GV-42</v>
      </c>
      <c r="G292" s="438" t="str">
        <f t="shared" si="57"/>
        <v>ID.GV-420</v>
      </c>
    </row>
    <row r="293" spans="1:7" x14ac:dyDescent="0.25">
      <c r="A293" t="s">
        <v>338</v>
      </c>
      <c r="B293" s="358">
        <v>2</v>
      </c>
      <c r="C293" t="s">
        <v>444</v>
      </c>
      <c r="D293" s="705" t="s">
        <v>1487</v>
      </c>
      <c r="E293" s="358">
        <f>VLOOKUP(A293,Data!C:I,7,FALSE)</f>
        <v>0</v>
      </c>
      <c r="F293" s="438" t="str">
        <f t="shared" si="56"/>
        <v>ID.AM-62</v>
      </c>
      <c r="G293" s="438" t="str">
        <f t="shared" si="57"/>
        <v>ID.AM-620</v>
      </c>
    </row>
    <row r="294" spans="1:7" x14ac:dyDescent="0.25">
      <c r="A294" t="s">
        <v>338</v>
      </c>
      <c r="B294" s="358">
        <v>2</v>
      </c>
      <c r="C294" t="s">
        <v>444</v>
      </c>
      <c r="D294" s="705" t="s">
        <v>1520</v>
      </c>
      <c r="E294" s="358">
        <f>VLOOKUP(A294,Data!C:I,7,FALSE)</f>
        <v>0</v>
      </c>
      <c r="F294" s="438" t="str">
        <f t="shared" si="56"/>
        <v>ID.GV-12</v>
      </c>
      <c r="G294" s="438" t="str">
        <f t="shared" si="57"/>
        <v>ID.GV-120</v>
      </c>
    </row>
    <row r="295" spans="1:7" x14ac:dyDescent="0.25">
      <c r="A295" t="s">
        <v>338</v>
      </c>
      <c r="B295" s="358">
        <v>2</v>
      </c>
      <c r="C295" t="s">
        <v>444</v>
      </c>
      <c r="D295" s="705" t="s">
        <v>1488</v>
      </c>
      <c r="E295" s="358">
        <f>VLOOKUP(A295,Data!C:I,7,FALSE)</f>
        <v>0</v>
      </c>
      <c r="F295" s="438" t="str">
        <f t="shared" si="56"/>
        <v>ID.GV-22</v>
      </c>
      <c r="G295" s="438" t="str">
        <f t="shared" si="57"/>
        <v>ID.GV-220</v>
      </c>
    </row>
    <row r="296" spans="1:7" x14ac:dyDescent="0.25">
      <c r="A296" t="s">
        <v>339</v>
      </c>
      <c r="B296" s="358">
        <v>2</v>
      </c>
      <c r="C296" t="s">
        <v>444</v>
      </c>
      <c r="D296" s="705" t="s">
        <v>1520</v>
      </c>
      <c r="E296" s="358">
        <f>VLOOKUP(A296,Data!C:I,7,FALSE)</f>
        <v>0</v>
      </c>
      <c r="F296" s="438" t="str">
        <f t="shared" si="56"/>
        <v>ID.GV-12</v>
      </c>
      <c r="G296" s="438" t="str">
        <f t="shared" si="57"/>
        <v>ID.GV-120</v>
      </c>
    </row>
    <row r="297" spans="1:7" x14ac:dyDescent="0.25">
      <c r="A297" t="s">
        <v>339</v>
      </c>
      <c r="B297" s="358">
        <v>2</v>
      </c>
      <c r="C297" t="s">
        <v>444</v>
      </c>
      <c r="D297" s="705" t="s">
        <v>1534</v>
      </c>
      <c r="E297" s="358">
        <f>VLOOKUP(A297,Data!C:I,7,FALSE)</f>
        <v>0</v>
      </c>
      <c r="F297" s="438" t="str">
        <f t="shared" si="56"/>
        <v>ID.GV-32</v>
      </c>
      <c r="G297" s="438" t="str">
        <f t="shared" si="57"/>
        <v>ID.GV-320</v>
      </c>
    </row>
    <row r="298" spans="1:7" x14ac:dyDescent="0.25">
      <c r="A298" t="s">
        <v>339</v>
      </c>
      <c r="B298" s="358">
        <v>2</v>
      </c>
      <c r="C298" t="s">
        <v>1460</v>
      </c>
      <c r="D298" s="701" t="s">
        <v>1516</v>
      </c>
      <c r="E298" s="358">
        <f>VLOOKUP(A298,Data!C:I,7,FALSE)</f>
        <v>0</v>
      </c>
      <c r="F298" s="438" t="str">
        <f t="shared" si="56"/>
        <v>PR.IP-52</v>
      </c>
      <c r="G298" s="438" t="str">
        <f t="shared" si="57"/>
        <v>PR.IP-520</v>
      </c>
    </row>
    <row r="299" spans="1:7" x14ac:dyDescent="0.25">
      <c r="A299" t="s">
        <v>340</v>
      </c>
      <c r="B299" s="358">
        <v>2</v>
      </c>
      <c r="C299" t="s">
        <v>444</v>
      </c>
      <c r="D299" s="705" t="s">
        <v>1534</v>
      </c>
      <c r="E299" s="358">
        <f>VLOOKUP(A299,Data!C:I,7,FALSE)</f>
        <v>0</v>
      </c>
      <c r="F299" s="438" t="str">
        <f t="shared" si="56"/>
        <v>ID.GV-32</v>
      </c>
      <c r="G299" s="438" t="str">
        <f t="shared" si="57"/>
        <v>ID.GV-320</v>
      </c>
    </row>
    <row r="300" spans="1:7" x14ac:dyDescent="0.25">
      <c r="A300" t="s">
        <v>340</v>
      </c>
      <c r="B300" s="358">
        <v>2</v>
      </c>
      <c r="C300" t="s">
        <v>1460</v>
      </c>
      <c r="D300" s="701" t="s">
        <v>1516</v>
      </c>
      <c r="E300" s="358">
        <f>VLOOKUP(A300,Data!C:I,7,FALSE)</f>
        <v>0</v>
      </c>
      <c r="F300" s="438" t="str">
        <f t="shared" si="56"/>
        <v>PR.IP-52</v>
      </c>
      <c r="G300" s="438" t="str">
        <f t="shared" si="57"/>
        <v>PR.IP-520</v>
      </c>
    </row>
    <row r="301" spans="1:7" x14ac:dyDescent="0.25">
      <c r="A301" t="s">
        <v>340</v>
      </c>
      <c r="B301" s="358">
        <v>2</v>
      </c>
      <c r="C301" t="s">
        <v>1461</v>
      </c>
      <c r="D301" s="702" t="s">
        <v>1538</v>
      </c>
      <c r="E301" s="358">
        <f>VLOOKUP(A301,Data!C:I,7,FALSE)</f>
        <v>0</v>
      </c>
      <c r="F301" s="438" t="str">
        <f t="shared" si="56"/>
        <v>DE.DP-22</v>
      </c>
      <c r="G301" s="438" t="str">
        <f t="shared" si="57"/>
        <v>DE.DP-220</v>
      </c>
    </row>
    <row r="302" spans="1:7" x14ac:dyDescent="0.25">
      <c r="A302" t="s">
        <v>343</v>
      </c>
      <c r="B302" s="358">
        <v>2</v>
      </c>
      <c r="C302" t="s">
        <v>444</v>
      </c>
      <c r="D302" s="705" t="s">
        <v>1520</v>
      </c>
      <c r="E302" s="358">
        <f>VLOOKUP(A302,Data!C:I,7,FALSE)</f>
        <v>0</v>
      </c>
      <c r="F302" s="438" t="str">
        <f t="shared" si="56"/>
        <v>ID.GV-12</v>
      </c>
      <c r="G302" s="438" t="str">
        <f t="shared" si="57"/>
        <v>ID.GV-120</v>
      </c>
    </row>
    <row r="303" spans="1:7" x14ac:dyDescent="0.25">
      <c r="A303" t="s">
        <v>345</v>
      </c>
      <c r="B303" s="358">
        <v>2</v>
      </c>
      <c r="C303" t="s">
        <v>444</v>
      </c>
      <c r="D303" s="705" t="s">
        <v>1520</v>
      </c>
      <c r="E303" s="358">
        <f>VLOOKUP(A303,Data!C:I,7,FALSE)</f>
        <v>0</v>
      </c>
      <c r="F303" s="438" t="str">
        <f t="shared" si="56"/>
        <v>ID.GV-12</v>
      </c>
      <c r="G303" s="438" t="str">
        <f t="shared" si="57"/>
        <v>ID.GV-120</v>
      </c>
    </row>
    <row r="304" spans="1:7" x14ac:dyDescent="0.25">
      <c r="A304" t="s">
        <v>346</v>
      </c>
      <c r="B304" s="358">
        <v>2</v>
      </c>
      <c r="C304" t="s">
        <v>444</v>
      </c>
      <c r="D304" s="705" t="s">
        <v>1487</v>
      </c>
      <c r="E304" s="358">
        <f>VLOOKUP(A304,Data!C:I,7,FALSE)</f>
        <v>0</v>
      </c>
      <c r="F304" s="438" t="str">
        <f t="shared" si="56"/>
        <v>ID.AM-62</v>
      </c>
      <c r="G304" s="438" t="str">
        <f t="shared" si="57"/>
        <v>ID.AM-620</v>
      </c>
    </row>
    <row r="305" spans="1:7" x14ac:dyDescent="0.25">
      <c r="A305" t="s">
        <v>346</v>
      </c>
      <c r="B305" s="358">
        <v>2</v>
      </c>
      <c r="C305" t="s">
        <v>444</v>
      </c>
      <c r="D305" s="705" t="s">
        <v>1488</v>
      </c>
      <c r="E305" s="358">
        <f>VLOOKUP(A305,Data!C:I,7,FALSE)</f>
        <v>0</v>
      </c>
      <c r="F305" s="438" t="str">
        <f t="shared" si="56"/>
        <v>ID.GV-22</v>
      </c>
      <c r="G305" s="438" t="str">
        <f t="shared" si="57"/>
        <v>ID.GV-220</v>
      </c>
    </row>
    <row r="306" spans="1:7" x14ac:dyDescent="0.25">
      <c r="A306" t="s">
        <v>346</v>
      </c>
      <c r="B306" s="358">
        <v>2</v>
      </c>
      <c r="C306" t="s">
        <v>1460</v>
      </c>
      <c r="D306" s="701" t="s">
        <v>1523</v>
      </c>
      <c r="E306" s="358">
        <f>VLOOKUP(A306,Data!C:I,7,FALSE)</f>
        <v>0</v>
      </c>
      <c r="F306" s="438" t="str">
        <f t="shared" si="56"/>
        <v>PR.AT-42</v>
      </c>
      <c r="G306" s="438" t="str">
        <f t="shared" si="57"/>
        <v>PR.AT-420</v>
      </c>
    </row>
    <row r="307" spans="1:7" x14ac:dyDescent="0.25">
      <c r="A307" t="s">
        <v>347</v>
      </c>
      <c r="B307" s="358">
        <v>2</v>
      </c>
      <c r="C307" t="s">
        <v>444</v>
      </c>
      <c r="D307" s="705" t="s">
        <v>1488</v>
      </c>
      <c r="E307" s="358">
        <f>VLOOKUP(A307,Data!C:I,7,FALSE)</f>
        <v>0</v>
      </c>
      <c r="F307" s="438" t="str">
        <f t="shared" si="56"/>
        <v>ID.GV-22</v>
      </c>
      <c r="G307" s="438" t="str">
        <f t="shared" si="57"/>
        <v>ID.GV-220</v>
      </c>
    </row>
    <row r="308" spans="1:7" x14ac:dyDescent="0.25">
      <c r="A308" t="s">
        <v>347</v>
      </c>
      <c r="B308" s="358">
        <v>2</v>
      </c>
      <c r="C308" t="s">
        <v>1460</v>
      </c>
      <c r="D308" s="701" t="s">
        <v>1574</v>
      </c>
      <c r="E308" s="358">
        <f>VLOOKUP(A308,Data!C:I,7,FALSE)</f>
        <v>0</v>
      </c>
      <c r="F308" s="438" t="str">
        <f t="shared" si="56"/>
        <v>PR.AT-32</v>
      </c>
      <c r="G308" s="438" t="str">
        <f t="shared" si="57"/>
        <v>PR.AT-320</v>
      </c>
    </row>
    <row r="309" spans="1:7" x14ac:dyDescent="0.25">
      <c r="A309" t="s">
        <v>347</v>
      </c>
      <c r="B309" s="358">
        <v>2</v>
      </c>
      <c r="C309" t="s">
        <v>1460</v>
      </c>
      <c r="D309" s="701" t="s">
        <v>1523</v>
      </c>
      <c r="E309" s="358">
        <f>VLOOKUP(A309,Data!C:I,7,FALSE)</f>
        <v>0</v>
      </c>
      <c r="F309" s="438" t="str">
        <f t="shared" si="56"/>
        <v>PR.AT-42</v>
      </c>
      <c r="G309" s="438" t="str">
        <f t="shared" si="57"/>
        <v>PR.AT-420</v>
      </c>
    </row>
    <row r="310" spans="1:7" x14ac:dyDescent="0.25">
      <c r="A310" t="s">
        <v>347</v>
      </c>
      <c r="B310" s="358">
        <v>2</v>
      </c>
      <c r="C310" t="s">
        <v>1460</v>
      </c>
      <c r="D310" s="701" t="s">
        <v>1575</v>
      </c>
      <c r="E310" s="358">
        <f>VLOOKUP(A310,Data!C:I,7,FALSE)</f>
        <v>0</v>
      </c>
      <c r="F310" s="438" t="str">
        <f t="shared" si="56"/>
        <v>PR.AT-52</v>
      </c>
      <c r="G310" s="438" t="str">
        <f t="shared" si="57"/>
        <v>PR.AT-520</v>
      </c>
    </row>
    <row r="311" spans="1:7" x14ac:dyDescent="0.25">
      <c r="A311" t="s">
        <v>348</v>
      </c>
      <c r="B311" s="358">
        <v>3</v>
      </c>
      <c r="C311" t="s">
        <v>1460</v>
      </c>
      <c r="D311" s="701" t="s">
        <v>1710</v>
      </c>
      <c r="E311" s="358">
        <f>VLOOKUP(A311,Data!C:I,7,FALSE)</f>
        <v>0</v>
      </c>
      <c r="F311" s="438" t="str">
        <f t="shared" si="56"/>
        <v>PR.IP-73</v>
      </c>
      <c r="G311" s="438" t="str">
        <f t="shared" si="57"/>
        <v>PR.IP-730</v>
      </c>
    </row>
    <row r="312" spans="1:7" x14ac:dyDescent="0.25">
      <c r="A312" t="s">
        <v>349</v>
      </c>
      <c r="B312" s="358">
        <v>3</v>
      </c>
      <c r="C312" t="s">
        <v>1460</v>
      </c>
      <c r="D312" s="701" t="s">
        <v>1710</v>
      </c>
      <c r="E312" s="358">
        <f>VLOOKUP(A312,Data!C:I,7,FALSE)</f>
        <v>0</v>
      </c>
      <c r="F312" s="438" t="str">
        <f t="shared" si="56"/>
        <v>PR.IP-73</v>
      </c>
      <c r="G312" s="438" t="str">
        <f t="shared" si="57"/>
        <v>PR.IP-730</v>
      </c>
    </row>
    <row r="313" spans="1:7" x14ac:dyDescent="0.25">
      <c r="A313" t="s">
        <v>349</v>
      </c>
      <c r="B313" s="358">
        <v>3</v>
      </c>
      <c r="C313" t="s">
        <v>1460</v>
      </c>
      <c r="D313" s="701" t="s">
        <v>1489</v>
      </c>
      <c r="E313" s="358">
        <f>VLOOKUP(A313,Data!C:I,7,FALSE)</f>
        <v>0</v>
      </c>
      <c r="F313" s="438" t="str">
        <f t="shared" si="56"/>
        <v>PR.IP-83</v>
      </c>
      <c r="G313" s="438" t="str">
        <f t="shared" si="57"/>
        <v>PR.IP-830</v>
      </c>
    </row>
    <row r="314" spans="1:7" x14ac:dyDescent="0.25">
      <c r="A314" t="s">
        <v>350</v>
      </c>
      <c r="B314" s="358">
        <v>3</v>
      </c>
      <c r="C314" t="s">
        <v>444</v>
      </c>
      <c r="D314" s="705" t="s">
        <v>1520</v>
      </c>
      <c r="E314" s="358">
        <f>VLOOKUP(A314,Data!C:I,7,FALSE)</f>
        <v>0</v>
      </c>
      <c r="F314" s="438" t="str">
        <f t="shared" si="56"/>
        <v>ID.GV-13</v>
      </c>
      <c r="G314" s="438" t="str">
        <f t="shared" si="57"/>
        <v>ID.GV-130</v>
      </c>
    </row>
    <row r="315" spans="1:7" x14ac:dyDescent="0.25">
      <c r="A315" t="s">
        <v>350</v>
      </c>
      <c r="B315" s="358">
        <v>3</v>
      </c>
      <c r="C315" t="s">
        <v>444</v>
      </c>
      <c r="D315" s="705" t="s">
        <v>1534</v>
      </c>
      <c r="E315" s="358">
        <f>VLOOKUP(A315,Data!C:I,7,FALSE)</f>
        <v>0</v>
      </c>
      <c r="F315" s="438" t="str">
        <f t="shared" si="56"/>
        <v>ID.GV-33</v>
      </c>
      <c r="G315" s="438" t="str">
        <f t="shared" si="57"/>
        <v>ID.GV-330</v>
      </c>
    </row>
    <row r="316" spans="1:7" x14ac:dyDescent="0.25">
      <c r="A316" t="s">
        <v>350</v>
      </c>
      <c r="B316" s="358">
        <v>3</v>
      </c>
      <c r="C316" t="s">
        <v>1460</v>
      </c>
      <c r="D316" s="701" t="s">
        <v>1516</v>
      </c>
      <c r="E316" s="358">
        <f>VLOOKUP(A316,Data!C:I,7,FALSE)</f>
        <v>0</v>
      </c>
      <c r="F316" s="438" t="str">
        <f t="shared" si="56"/>
        <v>PR.IP-53</v>
      </c>
      <c r="G316" s="438" t="str">
        <f t="shared" si="57"/>
        <v>PR.IP-530</v>
      </c>
    </row>
    <row r="317" spans="1:7" x14ac:dyDescent="0.25">
      <c r="A317" t="s">
        <v>350</v>
      </c>
      <c r="B317" s="358">
        <v>3</v>
      </c>
      <c r="C317" t="s">
        <v>1461</v>
      </c>
      <c r="D317" s="702" t="s">
        <v>1538</v>
      </c>
      <c r="E317" s="358">
        <f>VLOOKUP(A317,Data!C:I,7,FALSE)</f>
        <v>0</v>
      </c>
      <c r="F317" s="438" t="str">
        <f t="shared" si="56"/>
        <v>DE.DP-23</v>
      </c>
      <c r="G317" s="438" t="str">
        <f t="shared" si="57"/>
        <v>DE.DP-230</v>
      </c>
    </row>
    <row r="318" spans="1:7" x14ac:dyDescent="0.25">
      <c r="A318" t="s">
        <v>355</v>
      </c>
      <c r="B318" s="358">
        <v>3</v>
      </c>
      <c r="C318" t="s">
        <v>444</v>
      </c>
      <c r="D318" s="705" t="s">
        <v>1520</v>
      </c>
      <c r="E318" s="358">
        <f>VLOOKUP(A318,Data!C:I,7,FALSE)</f>
        <v>0</v>
      </c>
      <c r="F318" s="438" t="str">
        <f t="shared" si="56"/>
        <v>ID.GV-13</v>
      </c>
      <c r="G318" s="438" t="str">
        <f t="shared" si="57"/>
        <v>ID.GV-130</v>
      </c>
    </row>
    <row r="319" spans="1:7" x14ac:dyDescent="0.25">
      <c r="A319" t="s">
        <v>355</v>
      </c>
      <c r="B319" s="358">
        <v>3</v>
      </c>
      <c r="C319" t="s">
        <v>444</v>
      </c>
      <c r="D319" s="705" t="s">
        <v>1534</v>
      </c>
      <c r="E319" s="358">
        <f>VLOOKUP(A319,Data!C:I,7,FALSE)</f>
        <v>0</v>
      </c>
      <c r="F319" s="438" t="str">
        <f t="shared" si="56"/>
        <v>ID.GV-33</v>
      </c>
      <c r="G319" s="438" t="str">
        <f t="shared" si="57"/>
        <v>ID.GV-330</v>
      </c>
    </row>
    <row r="320" spans="1:7" x14ac:dyDescent="0.25">
      <c r="A320" t="s">
        <v>356</v>
      </c>
      <c r="B320" s="358">
        <v>3</v>
      </c>
      <c r="C320" t="s">
        <v>444</v>
      </c>
      <c r="D320" s="705" t="s">
        <v>1487</v>
      </c>
      <c r="E320" s="358">
        <f>VLOOKUP(A320,Data!C:I,7,FALSE)</f>
        <v>0</v>
      </c>
      <c r="F320" s="438" t="str">
        <f t="shared" si="56"/>
        <v>ID.AM-63</v>
      </c>
      <c r="G320" s="438" t="str">
        <f t="shared" si="57"/>
        <v>ID.AM-630</v>
      </c>
    </row>
    <row r="321" spans="1:7" x14ac:dyDescent="0.25">
      <c r="A321" t="s">
        <v>356</v>
      </c>
      <c r="B321" s="358">
        <v>3</v>
      </c>
      <c r="C321" t="s">
        <v>444</v>
      </c>
      <c r="D321" s="705" t="s">
        <v>1520</v>
      </c>
      <c r="E321" s="358">
        <f>VLOOKUP(A321,Data!C:I,7,FALSE)</f>
        <v>0</v>
      </c>
      <c r="F321" s="438" t="str">
        <f t="shared" si="56"/>
        <v>ID.GV-13</v>
      </c>
      <c r="G321" s="438" t="str">
        <f t="shared" si="57"/>
        <v>ID.GV-130</v>
      </c>
    </row>
    <row r="322" spans="1:7" x14ac:dyDescent="0.25">
      <c r="A322" t="s">
        <v>356</v>
      </c>
      <c r="B322" s="358">
        <v>3</v>
      </c>
      <c r="C322" t="s">
        <v>444</v>
      </c>
      <c r="D322" s="705" t="s">
        <v>1488</v>
      </c>
      <c r="E322" s="358">
        <f>VLOOKUP(A322,Data!C:I,7,FALSE)</f>
        <v>0</v>
      </c>
      <c r="F322" s="438" t="str">
        <f t="shared" si="56"/>
        <v>ID.GV-23</v>
      </c>
      <c r="G322" s="438" t="str">
        <f t="shared" si="57"/>
        <v>ID.GV-230</v>
      </c>
    </row>
    <row r="323" spans="1:7" x14ac:dyDescent="0.25">
      <c r="A323" t="s">
        <v>356</v>
      </c>
      <c r="B323" s="358">
        <v>3</v>
      </c>
      <c r="C323" t="s">
        <v>444</v>
      </c>
      <c r="D323" s="705" t="s">
        <v>1534</v>
      </c>
      <c r="E323" s="358">
        <f>VLOOKUP(A323,Data!C:I,7,FALSE)</f>
        <v>0</v>
      </c>
      <c r="F323" s="438" t="str">
        <f t="shared" ref="F323:F386" si="58">CONCATENATE($D323,$B323)</f>
        <v>ID.GV-33</v>
      </c>
      <c r="G323" s="438" t="str">
        <f t="shared" ref="G323:G386" si="59">_xlfn.IFNA(CONCATENATE(F323,$E323),CONCATENATE(F323,$E323,0))</f>
        <v>ID.GV-330</v>
      </c>
    </row>
    <row r="324" spans="1:7" x14ac:dyDescent="0.25">
      <c r="A324" t="s">
        <v>356</v>
      </c>
      <c r="B324" s="358">
        <v>3</v>
      </c>
      <c r="C324" t="s">
        <v>1460</v>
      </c>
      <c r="D324" s="701" t="s">
        <v>1573</v>
      </c>
      <c r="E324" s="358">
        <f>VLOOKUP(A324,Data!C:I,7,FALSE)</f>
        <v>0</v>
      </c>
      <c r="F324" s="438" t="str">
        <f t="shared" si="58"/>
        <v>PR.AT-23</v>
      </c>
      <c r="G324" s="438" t="str">
        <f t="shared" si="59"/>
        <v>PR.AT-230</v>
      </c>
    </row>
    <row r="325" spans="1:7" x14ac:dyDescent="0.25">
      <c r="A325" t="s">
        <v>356</v>
      </c>
      <c r="B325" s="358">
        <v>3</v>
      </c>
      <c r="C325" t="s">
        <v>1460</v>
      </c>
      <c r="D325" s="701" t="s">
        <v>1574</v>
      </c>
      <c r="E325" s="358">
        <f>VLOOKUP(A325,Data!C:I,7,FALSE)</f>
        <v>0</v>
      </c>
      <c r="F325" s="438" t="str">
        <f t="shared" si="58"/>
        <v>PR.AT-33</v>
      </c>
      <c r="G325" s="438" t="str">
        <f t="shared" si="59"/>
        <v>PR.AT-330</v>
      </c>
    </row>
    <row r="326" spans="1:7" x14ac:dyDescent="0.25">
      <c r="A326" t="s">
        <v>356</v>
      </c>
      <c r="B326" s="358">
        <v>3</v>
      </c>
      <c r="C326" t="s">
        <v>1460</v>
      </c>
      <c r="D326" s="701" t="s">
        <v>1523</v>
      </c>
      <c r="E326" s="358">
        <f>VLOOKUP(A326,Data!C:I,7,FALSE)</f>
        <v>0</v>
      </c>
      <c r="F326" s="438" t="str">
        <f t="shared" si="58"/>
        <v>PR.AT-43</v>
      </c>
      <c r="G326" s="438" t="str">
        <f t="shared" si="59"/>
        <v>PR.AT-430</v>
      </c>
    </row>
    <row r="327" spans="1:7" x14ac:dyDescent="0.25">
      <c r="A327" t="s">
        <v>356</v>
      </c>
      <c r="B327" s="358">
        <v>3</v>
      </c>
      <c r="C327" t="s">
        <v>1460</v>
      </c>
      <c r="D327" s="701" t="s">
        <v>1575</v>
      </c>
      <c r="E327" s="358">
        <f>VLOOKUP(A327,Data!C:I,7,FALSE)</f>
        <v>0</v>
      </c>
      <c r="F327" s="438" t="str">
        <f t="shared" si="58"/>
        <v>PR.AT-53</v>
      </c>
      <c r="G327" s="438" t="str">
        <f t="shared" si="59"/>
        <v>PR.AT-530</v>
      </c>
    </row>
    <row r="328" spans="1:7" x14ac:dyDescent="0.25">
      <c r="A328" t="s">
        <v>357</v>
      </c>
      <c r="B328" s="358">
        <v>3</v>
      </c>
      <c r="C328" t="s">
        <v>1460</v>
      </c>
      <c r="D328" s="701" t="s">
        <v>1577</v>
      </c>
      <c r="E328" s="358">
        <f>VLOOKUP(A328,Data!C:I,7,FALSE)</f>
        <v>0</v>
      </c>
      <c r="F328" s="438" t="str">
        <f t="shared" si="58"/>
        <v>PR.AT-13</v>
      </c>
      <c r="G328" s="438" t="str">
        <f t="shared" si="59"/>
        <v>PR.AT-130</v>
      </c>
    </row>
    <row r="329" spans="1:7" x14ac:dyDescent="0.25">
      <c r="A329" t="s">
        <v>358</v>
      </c>
      <c r="B329" s="358">
        <v>3</v>
      </c>
      <c r="C329" t="s">
        <v>1460</v>
      </c>
      <c r="D329" s="701" t="s">
        <v>1710</v>
      </c>
      <c r="E329" s="358">
        <f>VLOOKUP(A329,Data!C:I,7,FALSE)</f>
        <v>0</v>
      </c>
      <c r="F329" s="438" t="str">
        <f t="shared" si="58"/>
        <v>PR.IP-73</v>
      </c>
      <c r="G329" s="438" t="str">
        <f t="shared" si="59"/>
        <v>PR.IP-730</v>
      </c>
    </row>
    <row r="330" spans="1:7" x14ac:dyDescent="0.25">
      <c r="A330" t="s">
        <v>238</v>
      </c>
      <c r="B330" s="358">
        <v>1</v>
      </c>
      <c r="C330" t="s">
        <v>1461</v>
      </c>
      <c r="D330" s="702" t="s">
        <v>1537</v>
      </c>
      <c r="E330" s="358">
        <f>VLOOKUP(A330,Data!C:I,7,FALSE)</f>
        <v>0</v>
      </c>
      <c r="F330" s="438" t="str">
        <f t="shared" si="58"/>
        <v>DE.DP-41</v>
      </c>
      <c r="G330" s="438" t="str">
        <f t="shared" si="59"/>
        <v>DE.DP-410</v>
      </c>
    </row>
    <row r="331" spans="1:7" x14ac:dyDescent="0.25">
      <c r="A331" t="s">
        <v>238</v>
      </c>
      <c r="B331" s="358">
        <v>1</v>
      </c>
      <c r="C331" t="s">
        <v>1462</v>
      </c>
      <c r="D331" s="706" t="s">
        <v>1532</v>
      </c>
      <c r="E331" s="358">
        <f>VLOOKUP(A331,Data!C:I,7,FALSE)</f>
        <v>0</v>
      </c>
      <c r="F331" s="438" t="str">
        <f t="shared" si="58"/>
        <v>RS.CO-21</v>
      </c>
      <c r="G331" s="438" t="str">
        <f t="shared" si="59"/>
        <v>RS.CO-210</v>
      </c>
    </row>
    <row r="332" spans="1:7" x14ac:dyDescent="0.25">
      <c r="A332" t="s">
        <v>239</v>
      </c>
      <c r="B332" s="358">
        <v>2</v>
      </c>
      <c r="C332" t="s">
        <v>1461</v>
      </c>
      <c r="D332" s="702" t="s">
        <v>1538</v>
      </c>
      <c r="E332" s="358">
        <f>VLOOKUP(A332,Data!C:I,7,FALSE)</f>
        <v>0</v>
      </c>
      <c r="F332" s="438" t="str">
        <f t="shared" si="58"/>
        <v>DE.DP-22</v>
      </c>
      <c r="G332" s="438" t="str">
        <f t="shared" si="59"/>
        <v>DE.DP-220</v>
      </c>
    </row>
    <row r="333" spans="1:7" x14ac:dyDescent="0.25">
      <c r="A333" t="s">
        <v>240</v>
      </c>
      <c r="B333" s="358">
        <v>2</v>
      </c>
      <c r="C333" t="s">
        <v>1461</v>
      </c>
      <c r="D333" s="702" t="s">
        <v>1538</v>
      </c>
      <c r="E333" s="358">
        <f>VLOOKUP(A333,Data!C:I,7,FALSE)</f>
        <v>0</v>
      </c>
      <c r="F333" s="438" t="str">
        <f t="shared" si="58"/>
        <v>DE.DP-22</v>
      </c>
      <c r="G333" s="438" t="str">
        <f t="shared" si="59"/>
        <v>DE.DP-220</v>
      </c>
    </row>
    <row r="334" spans="1:7" x14ac:dyDescent="0.25">
      <c r="A334" t="s">
        <v>240</v>
      </c>
      <c r="B334" s="358">
        <v>2</v>
      </c>
      <c r="C334" t="s">
        <v>1462</v>
      </c>
      <c r="D334" s="706" t="s">
        <v>1532</v>
      </c>
      <c r="E334" s="358">
        <f>VLOOKUP(A334,Data!C:I,7,FALSE)</f>
        <v>0</v>
      </c>
      <c r="F334" s="438" t="str">
        <f t="shared" si="58"/>
        <v>RS.CO-22</v>
      </c>
      <c r="G334" s="438" t="str">
        <f t="shared" si="59"/>
        <v>RS.CO-220</v>
      </c>
    </row>
    <row r="335" spans="1:7" x14ac:dyDescent="0.25">
      <c r="A335" t="s">
        <v>241</v>
      </c>
      <c r="B335" s="358">
        <v>3</v>
      </c>
      <c r="C335" t="s">
        <v>1461</v>
      </c>
      <c r="D335" s="702" t="s">
        <v>1540</v>
      </c>
      <c r="E335" s="358">
        <f>VLOOKUP(A335,Data!C:I,7,FALSE)</f>
        <v>0</v>
      </c>
      <c r="F335" s="438" t="str">
        <f t="shared" si="58"/>
        <v>DE.AE-23</v>
      </c>
      <c r="G335" s="438" t="str">
        <f t="shared" si="59"/>
        <v>DE.AE-230</v>
      </c>
    </row>
    <row r="336" spans="1:7" x14ac:dyDescent="0.25">
      <c r="A336" t="s">
        <v>241</v>
      </c>
      <c r="B336" s="358">
        <v>3</v>
      </c>
      <c r="C336" t="s">
        <v>1461</v>
      </c>
      <c r="D336" s="702" t="s">
        <v>1535</v>
      </c>
      <c r="E336" s="358">
        <f>VLOOKUP(A336,Data!C:I,7,FALSE)</f>
        <v>0</v>
      </c>
      <c r="F336" s="438" t="str">
        <f t="shared" si="58"/>
        <v>DE.AE-33</v>
      </c>
      <c r="G336" s="438" t="str">
        <f t="shared" si="59"/>
        <v>DE.AE-330</v>
      </c>
    </row>
    <row r="337" spans="1:7" x14ac:dyDescent="0.25">
      <c r="A337" t="s">
        <v>241</v>
      </c>
      <c r="B337" s="358">
        <v>3</v>
      </c>
      <c r="C337" t="s">
        <v>1462</v>
      </c>
      <c r="D337" s="706" t="s">
        <v>1539</v>
      </c>
      <c r="E337" s="358">
        <f>VLOOKUP(A337,Data!C:I,7,FALSE)</f>
        <v>0</v>
      </c>
      <c r="F337" s="438" t="str">
        <f t="shared" si="58"/>
        <v>RS.AN-13</v>
      </c>
      <c r="G337" s="438" t="str">
        <f t="shared" si="59"/>
        <v>RS.AN-130</v>
      </c>
    </row>
    <row r="338" spans="1:7" x14ac:dyDescent="0.25">
      <c r="A338" t="s">
        <v>241</v>
      </c>
      <c r="B338" s="358">
        <v>3</v>
      </c>
      <c r="C338" t="s">
        <v>1462</v>
      </c>
      <c r="D338" s="706" t="s">
        <v>1543</v>
      </c>
      <c r="E338" s="358">
        <f>VLOOKUP(A338,Data!C:I,7,FALSE)</f>
        <v>0</v>
      </c>
      <c r="F338" s="438" t="str">
        <f t="shared" si="58"/>
        <v>RS.AN-43</v>
      </c>
      <c r="G338" s="438" t="str">
        <f t="shared" si="59"/>
        <v>RS.AN-430</v>
      </c>
    </row>
    <row r="339" spans="1:7" x14ac:dyDescent="0.25">
      <c r="A339" t="s">
        <v>242</v>
      </c>
      <c r="B339" s="358">
        <v>3</v>
      </c>
      <c r="C339" t="s">
        <v>1461</v>
      </c>
      <c r="D339" s="702" t="s">
        <v>1541</v>
      </c>
      <c r="E339" s="358">
        <f>VLOOKUP(A339,Data!C:I,7,FALSE)</f>
        <v>0</v>
      </c>
      <c r="F339" s="438" t="str">
        <f t="shared" si="58"/>
        <v>DE.DP-53</v>
      </c>
      <c r="G339" s="438" t="str">
        <f t="shared" si="59"/>
        <v>DE.DP-530</v>
      </c>
    </row>
    <row r="340" spans="1:7" x14ac:dyDescent="0.25">
      <c r="A340" t="s">
        <v>243</v>
      </c>
      <c r="B340" s="358">
        <v>3</v>
      </c>
      <c r="C340" t="s">
        <v>1461</v>
      </c>
      <c r="D340" s="708" t="s">
        <v>1495</v>
      </c>
      <c r="E340" s="358">
        <f>VLOOKUP(A340,Data!C:I,7,FALSE)</f>
        <v>0</v>
      </c>
      <c r="F340" s="438" t="str">
        <f t="shared" si="58"/>
        <v>DE.CM-13</v>
      </c>
      <c r="G340" s="438" t="str">
        <f t="shared" si="59"/>
        <v>DE.CM-130</v>
      </c>
    </row>
    <row r="341" spans="1:7" x14ac:dyDescent="0.25">
      <c r="A341" t="s">
        <v>243</v>
      </c>
      <c r="B341" s="358">
        <v>3</v>
      </c>
      <c r="C341" t="s">
        <v>1461</v>
      </c>
      <c r="D341" s="702" t="s">
        <v>1485</v>
      </c>
      <c r="E341" s="358">
        <f>VLOOKUP(A341,Data!C:I,7,FALSE)</f>
        <v>0</v>
      </c>
      <c r="F341" s="438" t="str">
        <f t="shared" si="58"/>
        <v>DE.CM-23</v>
      </c>
      <c r="G341" s="438" t="str">
        <f t="shared" si="59"/>
        <v>DE.CM-230</v>
      </c>
    </row>
    <row r="342" spans="1:7" x14ac:dyDescent="0.25">
      <c r="A342" t="s">
        <v>243</v>
      </c>
      <c r="B342" s="358">
        <v>3</v>
      </c>
      <c r="C342" t="s">
        <v>1461</v>
      </c>
      <c r="D342" s="702" t="s">
        <v>1481</v>
      </c>
      <c r="E342" s="358">
        <f>VLOOKUP(A342,Data!C:I,7,FALSE)</f>
        <v>0</v>
      </c>
      <c r="F342" s="438" t="str">
        <f t="shared" si="58"/>
        <v>DE.CM-33</v>
      </c>
      <c r="G342" s="438" t="str">
        <f t="shared" si="59"/>
        <v>DE.CM-330</v>
      </c>
    </row>
    <row r="343" spans="1:7" x14ac:dyDescent="0.25">
      <c r="A343" t="s">
        <v>243</v>
      </c>
      <c r="B343" s="358">
        <v>3</v>
      </c>
      <c r="C343" t="s">
        <v>1461</v>
      </c>
      <c r="D343" s="702" t="s">
        <v>1482</v>
      </c>
      <c r="E343" s="358">
        <f>VLOOKUP(A343,Data!C:I,7,FALSE)</f>
        <v>0</v>
      </c>
      <c r="F343" s="438" t="str">
        <f t="shared" si="58"/>
        <v>DE.CM-63</v>
      </c>
      <c r="G343" s="438" t="str">
        <f t="shared" si="59"/>
        <v>DE.CM-630</v>
      </c>
    </row>
    <row r="344" spans="1:7" x14ac:dyDescent="0.25">
      <c r="A344" t="s">
        <v>243</v>
      </c>
      <c r="B344" s="358">
        <v>3</v>
      </c>
      <c r="C344" t="s">
        <v>1461</v>
      </c>
      <c r="D344" s="702" t="s">
        <v>1483</v>
      </c>
      <c r="E344" s="358">
        <f>VLOOKUP(A344,Data!C:I,7,FALSE)</f>
        <v>0</v>
      </c>
      <c r="F344" s="438" t="str">
        <f t="shared" si="58"/>
        <v>DE.CM-73</v>
      </c>
      <c r="G344" s="438" t="str">
        <f t="shared" si="59"/>
        <v>DE.CM-730</v>
      </c>
    </row>
    <row r="345" spans="1:7" x14ac:dyDescent="0.25">
      <c r="A345" t="s">
        <v>244</v>
      </c>
      <c r="B345" s="358">
        <v>1</v>
      </c>
      <c r="C345" t="s">
        <v>1460</v>
      </c>
      <c r="D345" s="701" t="s">
        <v>1527</v>
      </c>
      <c r="E345" s="358">
        <f>VLOOKUP(A345,Data!C:I,7,FALSE)</f>
        <v>0</v>
      </c>
      <c r="F345" s="438" t="str">
        <f t="shared" si="58"/>
        <v>PR.IP-91</v>
      </c>
      <c r="G345" s="438" t="str">
        <f t="shared" si="59"/>
        <v>PR.IP-910</v>
      </c>
    </row>
    <row r="346" spans="1:7" x14ac:dyDescent="0.25">
      <c r="A346" t="s">
        <v>244</v>
      </c>
      <c r="B346" s="358">
        <v>1</v>
      </c>
      <c r="C346" t="s">
        <v>1461</v>
      </c>
      <c r="D346" s="702" t="s">
        <v>1542</v>
      </c>
      <c r="E346" s="358">
        <f>VLOOKUP(A346,Data!C:I,7,FALSE)</f>
        <v>0</v>
      </c>
      <c r="F346" s="438" t="str">
        <f t="shared" si="58"/>
        <v>DE.AE-51</v>
      </c>
      <c r="G346" s="438" t="str">
        <f t="shared" si="59"/>
        <v>DE.AE-510</v>
      </c>
    </row>
    <row r="347" spans="1:7" x14ac:dyDescent="0.25">
      <c r="A347" t="s">
        <v>244</v>
      </c>
      <c r="B347" s="358">
        <v>1</v>
      </c>
      <c r="C347" t="s">
        <v>1462</v>
      </c>
      <c r="D347" s="706" t="s">
        <v>1543</v>
      </c>
      <c r="E347" s="358">
        <f>VLOOKUP(A347,Data!C:I,7,FALSE)</f>
        <v>0</v>
      </c>
      <c r="F347" s="438" t="str">
        <f t="shared" si="58"/>
        <v>RS.AN-41</v>
      </c>
      <c r="G347" s="438" t="str">
        <f t="shared" si="59"/>
        <v>RS.AN-410</v>
      </c>
    </row>
    <row r="348" spans="1:7" x14ac:dyDescent="0.25">
      <c r="A348" t="s">
        <v>245</v>
      </c>
      <c r="B348" s="358">
        <v>1</v>
      </c>
      <c r="C348" t="s">
        <v>1461</v>
      </c>
      <c r="D348" s="702" t="s">
        <v>1544</v>
      </c>
      <c r="E348" s="358">
        <f>VLOOKUP(A348,Data!C:I,7,FALSE)</f>
        <v>0</v>
      </c>
      <c r="F348" s="438" t="str">
        <f t="shared" si="58"/>
        <v>DE.AE-41</v>
      </c>
      <c r="G348" s="438" t="str">
        <f t="shared" si="59"/>
        <v>DE.AE-410</v>
      </c>
    </row>
    <row r="349" spans="1:7" x14ac:dyDescent="0.25">
      <c r="A349" t="s">
        <v>245</v>
      </c>
      <c r="B349" s="358">
        <v>1</v>
      </c>
      <c r="C349" t="s">
        <v>1462</v>
      </c>
      <c r="D349" s="706" t="s">
        <v>1539</v>
      </c>
      <c r="E349" s="358">
        <f>VLOOKUP(A349,Data!C:I,7,FALSE)</f>
        <v>0</v>
      </c>
      <c r="F349" s="438" t="str">
        <f t="shared" si="58"/>
        <v>RS.AN-11</v>
      </c>
      <c r="G349" s="438" t="str">
        <f t="shared" si="59"/>
        <v>RS.AN-110</v>
      </c>
    </row>
    <row r="350" spans="1:7" x14ac:dyDescent="0.25">
      <c r="A350" t="s">
        <v>246</v>
      </c>
      <c r="B350" s="358">
        <v>2</v>
      </c>
      <c r="C350" t="s">
        <v>1460</v>
      </c>
      <c r="D350" s="701" t="s">
        <v>1527</v>
      </c>
      <c r="E350" s="358">
        <f>VLOOKUP(A350,Data!C:I,7,FALSE)</f>
        <v>0</v>
      </c>
      <c r="F350" s="438" t="str">
        <f t="shared" si="58"/>
        <v>PR.IP-92</v>
      </c>
      <c r="G350" s="438" t="str">
        <f t="shared" si="59"/>
        <v>PR.IP-920</v>
      </c>
    </row>
    <row r="351" spans="1:7" x14ac:dyDescent="0.25">
      <c r="A351" t="s">
        <v>246</v>
      </c>
      <c r="B351" s="358">
        <v>2</v>
      </c>
      <c r="C351" t="s">
        <v>1461</v>
      </c>
      <c r="D351" s="702" t="s">
        <v>1544</v>
      </c>
      <c r="E351" s="358">
        <f>VLOOKUP(A351,Data!C:I,7,FALSE)</f>
        <v>0</v>
      </c>
      <c r="F351" s="438" t="str">
        <f t="shared" si="58"/>
        <v>DE.AE-42</v>
      </c>
      <c r="G351" s="438" t="str">
        <f t="shared" si="59"/>
        <v>DE.AE-420</v>
      </c>
    </row>
    <row r="352" spans="1:7" x14ac:dyDescent="0.25">
      <c r="A352" t="s">
        <v>246</v>
      </c>
      <c r="B352" s="358">
        <v>2</v>
      </c>
      <c r="C352" t="s">
        <v>1461</v>
      </c>
      <c r="D352" s="702" t="s">
        <v>1542</v>
      </c>
      <c r="E352" s="358">
        <f>VLOOKUP(A352,Data!C:I,7,FALSE)</f>
        <v>0</v>
      </c>
      <c r="F352" s="438" t="str">
        <f t="shared" si="58"/>
        <v>DE.AE-52</v>
      </c>
      <c r="G352" s="438" t="str">
        <f t="shared" si="59"/>
        <v>DE.AE-520</v>
      </c>
    </row>
    <row r="353" spans="1:7" x14ac:dyDescent="0.25">
      <c r="A353" t="s">
        <v>247</v>
      </c>
      <c r="B353" s="358">
        <v>2</v>
      </c>
      <c r="C353" t="s">
        <v>1461</v>
      </c>
      <c r="D353" s="702" t="s">
        <v>1544</v>
      </c>
      <c r="E353" s="358">
        <f>VLOOKUP(A353,Data!C:I,7,FALSE)</f>
        <v>0</v>
      </c>
      <c r="F353" s="438" t="str">
        <f t="shared" si="58"/>
        <v>DE.AE-42</v>
      </c>
      <c r="G353" s="438" t="str">
        <f t="shared" si="59"/>
        <v>DE.AE-420</v>
      </c>
    </row>
    <row r="354" spans="1:7" x14ac:dyDescent="0.25">
      <c r="A354" t="s">
        <v>248</v>
      </c>
      <c r="B354" s="358">
        <v>2</v>
      </c>
      <c r="C354" t="s">
        <v>1460</v>
      </c>
      <c r="D354" s="701" t="s">
        <v>1710</v>
      </c>
      <c r="E354" s="358">
        <f>VLOOKUP(A354,Data!C:I,7,FALSE)</f>
        <v>0</v>
      </c>
      <c r="F354" s="438" t="str">
        <f t="shared" si="58"/>
        <v>PR.IP-72</v>
      </c>
      <c r="G354" s="438" t="str">
        <f t="shared" si="59"/>
        <v>PR.IP-720</v>
      </c>
    </row>
    <row r="355" spans="1:7" x14ac:dyDescent="0.25">
      <c r="A355" t="s">
        <v>248</v>
      </c>
      <c r="B355" s="358">
        <v>2</v>
      </c>
      <c r="C355" t="s">
        <v>1460</v>
      </c>
      <c r="D355" s="701" t="s">
        <v>1527</v>
      </c>
      <c r="E355" s="358">
        <f>VLOOKUP(A355,Data!C:I,7,FALSE)</f>
        <v>0</v>
      </c>
      <c r="F355" s="438" t="str">
        <f t="shared" si="58"/>
        <v>PR.IP-92</v>
      </c>
      <c r="G355" s="438" t="str">
        <f t="shared" si="59"/>
        <v>PR.IP-920</v>
      </c>
    </row>
    <row r="356" spans="1:7" x14ac:dyDescent="0.25">
      <c r="A356" t="s">
        <v>248</v>
      </c>
      <c r="B356" s="358">
        <v>2</v>
      </c>
      <c r="C356" t="s">
        <v>1462</v>
      </c>
      <c r="D356" s="706" t="s">
        <v>1555</v>
      </c>
      <c r="E356" s="358">
        <f>VLOOKUP(A356,Data!C:I,7,FALSE)</f>
        <v>0</v>
      </c>
      <c r="F356" s="438" t="str">
        <f t="shared" si="58"/>
        <v>RS.IM-12</v>
      </c>
      <c r="G356" s="438" t="str">
        <f t="shared" si="59"/>
        <v>RS.IM-120</v>
      </c>
    </row>
    <row r="357" spans="1:7" x14ac:dyDescent="0.25">
      <c r="A357" t="s">
        <v>249</v>
      </c>
      <c r="B357" s="358">
        <v>2</v>
      </c>
      <c r="C357" t="s">
        <v>1462</v>
      </c>
      <c r="D357" s="709" t="s">
        <v>1532</v>
      </c>
      <c r="E357" s="358">
        <f>VLOOKUP(A357,Data!C:I,7,FALSE)</f>
        <v>0</v>
      </c>
      <c r="F357" s="438" t="str">
        <f t="shared" si="58"/>
        <v>RS.CO-22</v>
      </c>
      <c r="G357" s="438" t="str">
        <f t="shared" si="59"/>
        <v>RS.CO-220</v>
      </c>
    </row>
    <row r="358" spans="1:7" x14ac:dyDescent="0.25">
      <c r="A358" t="s">
        <v>250</v>
      </c>
      <c r="B358" s="358">
        <v>2</v>
      </c>
      <c r="C358" t="s">
        <v>1461</v>
      </c>
      <c r="D358" s="702" t="s">
        <v>1542</v>
      </c>
      <c r="E358" s="358">
        <f>VLOOKUP(A358,Data!C:I,7,FALSE)</f>
        <v>0</v>
      </c>
      <c r="F358" s="438" t="str">
        <f t="shared" si="58"/>
        <v>DE.AE-52</v>
      </c>
      <c r="G358" s="438" t="str">
        <f t="shared" si="59"/>
        <v>DE.AE-520</v>
      </c>
    </row>
    <row r="359" spans="1:7" x14ac:dyDescent="0.25">
      <c r="A359" t="s">
        <v>250</v>
      </c>
      <c r="B359" s="358">
        <v>2</v>
      </c>
      <c r="C359" t="s">
        <v>1461</v>
      </c>
      <c r="D359" s="702" t="s">
        <v>1537</v>
      </c>
      <c r="E359" s="358">
        <f>VLOOKUP(A359,Data!C:I,7,FALSE)</f>
        <v>0</v>
      </c>
      <c r="F359" s="438" t="str">
        <f t="shared" si="58"/>
        <v>DE.DP-42</v>
      </c>
      <c r="G359" s="438" t="str">
        <f t="shared" si="59"/>
        <v>DE.DP-420</v>
      </c>
    </row>
    <row r="360" spans="1:7" x14ac:dyDescent="0.25">
      <c r="A360" t="s">
        <v>250</v>
      </c>
      <c r="B360" s="358">
        <v>2</v>
      </c>
      <c r="C360" t="s">
        <v>1462</v>
      </c>
      <c r="D360" s="706" t="s">
        <v>1532</v>
      </c>
      <c r="E360" s="358">
        <f>VLOOKUP(A360,Data!C:I,7,FALSE)</f>
        <v>0</v>
      </c>
      <c r="F360" s="438" t="str">
        <f t="shared" si="58"/>
        <v>RS.CO-22</v>
      </c>
      <c r="G360" s="438" t="str">
        <f t="shared" si="59"/>
        <v>RS.CO-220</v>
      </c>
    </row>
    <row r="361" spans="1:7" x14ac:dyDescent="0.25">
      <c r="A361" t="s">
        <v>250</v>
      </c>
      <c r="B361" s="358">
        <v>2</v>
      </c>
      <c r="C361" t="s">
        <v>1462</v>
      </c>
      <c r="D361" s="706" t="s">
        <v>1533</v>
      </c>
      <c r="E361" s="358">
        <f>VLOOKUP(A361,Data!C:I,7,FALSE)</f>
        <v>0</v>
      </c>
      <c r="F361" s="438" t="str">
        <f t="shared" si="58"/>
        <v>RS.CO-32</v>
      </c>
      <c r="G361" s="438" t="str">
        <f t="shared" si="59"/>
        <v>RS.CO-320</v>
      </c>
    </row>
    <row r="362" spans="1:7" x14ac:dyDescent="0.25">
      <c r="A362" t="s">
        <v>250</v>
      </c>
      <c r="B362" s="358">
        <v>2</v>
      </c>
      <c r="C362" t="s">
        <v>1462</v>
      </c>
      <c r="D362" s="706" t="s">
        <v>1531</v>
      </c>
      <c r="E362" s="358">
        <f>VLOOKUP(A362,Data!C:I,7,FALSE)</f>
        <v>0</v>
      </c>
      <c r="F362" s="438" t="str">
        <f t="shared" si="58"/>
        <v>RS.CO-42</v>
      </c>
      <c r="G362" s="438" t="str">
        <f t="shared" si="59"/>
        <v>RS.CO-420</v>
      </c>
    </row>
    <row r="363" spans="1:7" x14ac:dyDescent="0.25">
      <c r="A363" t="s">
        <v>250</v>
      </c>
      <c r="B363" s="358">
        <v>2</v>
      </c>
      <c r="C363" t="s">
        <v>1462</v>
      </c>
      <c r="D363" s="706" t="s">
        <v>1564</v>
      </c>
      <c r="E363" s="358">
        <f>VLOOKUP(A363,Data!C:I,7,FALSE)</f>
        <v>0</v>
      </c>
      <c r="F363" s="438" t="str">
        <f t="shared" si="58"/>
        <v>RS.CO-52</v>
      </c>
      <c r="G363" s="438" t="str">
        <f t="shared" si="59"/>
        <v>RS.CO-520</v>
      </c>
    </row>
    <row r="364" spans="1:7" x14ac:dyDescent="0.25">
      <c r="A364" t="s">
        <v>250</v>
      </c>
      <c r="B364" s="358">
        <v>2</v>
      </c>
      <c r="C364" t="s">
        <v>1463</v>
      </c>
      <c r="D364" s="710" t="s">
        <v>1547</v>
      </c>
      <c r="E364" s="358">
        <f>VLOOKUP(A364,Data!C:I,7,FALSE)</f>
        <v>0</v>
      </c>
      <c r="F364" s="438" t="str">
        <f t="shared" si="58"/>
        <v>RC.CO-32</v>
      </c>
      <c r="G364" s="438" t="str">
        <f t="shared" si="59"/>
        <v>RC.CO-320</v>
      </c>
    </row>
    <row r="365" spans="1:7" x14ac:dyDescent="0.25">
      <c r="A365" t="s">
        <v>252</v>
      </c>
      <c r="B365" s="358">
        <v>3</v>
      </c>
      <c r="C365" t="s">
        <v>1461</v>
      </c>
      <c r="D365" s="708" t="s">
        <v>1540</v>
      </c>
      <c r="E365" s="358">
        <f>VLOOKUP(A365,Data!C:I,7,FALSE)</f>
        <v>0</v>
      </c>
      <c r="F365" s="438" t="str">
        <f t="shared" si="58"/>
        <v>DE.AE-23</v>
      </c>
      <c r="G365" s="438" t="str">
        <f t="shared" si="59"/>
        <v>DE.AE-230</v>
      </c>
    </row>
    <row r="366" spans="1:7" x14ac:dyDescent="0.25">
      <c r="A366" t="s">
        <v>252</v>
      </c>
      <c r="B366" s="358">
        <v>3</v>
      </c>
      <c r="C366" t="s">
        <v>1461</v>
      </c>
      <c r="D366" s="702" t="s">
        <v>1535</v>
      </c>
      <c r="E366" s="358">
        <f>VLOOKUP(A366,Data!C:I,7,FALSE)</f>
        <v>0</v>
      </c>
      <c r="F366" s="438" t="str">
        <f t="shared" si="58"/>
        <v>DE.AE-33</v>
      </c>
      <c r="G366" s="438" t="str">
        <f t="shared" si="59"/>
        <v>DE.AE-330</v>
      </c>
    </row>
    <row r="367" spans="1:7" x14ac:dyDescent="0.25">
      <c r="A367" t="s">
        <v>253</v>
      </c>
      <c r="B367" s="358">
        <v>1</v>
      </c>
      <c r="C367" t="s">
        <v>444</v>
      </c>
      <c r="D367" s="705" t="s">
        <v>1488</v>
      </c>
      <c r="E367" s="358">
        <f>VLOOKUP(A367,Data!C:I,7,FALSE)</f>
        <v>0</v>
      </c>
      <c r="F367" s="438" t="str">
        <f t="shared" si="58"/>
        <v>ID.GV-21</v>
      </c>
      <c r="G367" s="438" t="str">
        <f t="shared" si="59"/>
        <v>ID.GV-210</v>
      </c>
    </row>
    <row r="368" spans="1:7" x14ac:dyDescent="0.25">
      <c r="A368" t="s">
        <v>253</v>
      </c>
      <c r="B368" s="358">
        <v>1</v>
      </c>
      <c r="C368" t="s">
        <v>1460</v>
      </c>
      <c r="D368" s="703" t="s">
        <v>1574</v>
      </c>
      <c r="E368" s="358">
        <f>VLOOKUP(A368,Data!C:I,7,FALSE)</f>
        <v>0</v>
      </c>
      <c r="F368" s="438" t="str">
        <f t="shared" si="58"/>
        <v>PR.AT-31</v>
      </c>
      <c r="G368" s="438" t="str">
        <f t="shared" si="59"/>
        <v>PR.AT-310</v>
      </c>
    </row>
    <row r="369" spans="1:7" x14ac:dyDescent="0.25">
      <c r="A369" t="s">
        <v>253</v>
      </c>
      <c r="B369" s="358">
        <v>1</v>
      </c>
      <c r="C369" t="s">
        <v>1461</v>
      </c>
      <c r="D369" s="702" t="s">
        <v>1536</v>
      </c>
      <c r="E369" s="358">
        <f>VLOOKUP(A369,Data!C:I,7,FALSE)</f>
        <v>0</v>
      </c>
      <c r="F369" s="438" t="str">
        <f t="shared" si="58"/>
        <v>DE.DP-11</v>
      </c>
      <c r="G369" s="438" t="str">
        <f t="shared" si="59"/>
        <v>DE.DP-110</v>
      </c>
    </row>
    <row r="370" spans="1:7" x14ac:dyDescent="0.25">
      <c r="A370" t="s">
        <v>253</v>
      </c>
      <c r="B370" s="358">
        <v>1</v>
      </c>
      <c r="C370" t="s">
        <v>1462</v>
      </c>
      <c r="D370" s="706" t="s">
        <v>1529</v>
      </c>
      <c r="E370" s="358">
        <f>VLOOKUP(A370,Data!C:I,7,FALSE)</f>
        <v>0</v>
      </c>
      <c r="F370" s="438" t="str">
        <f t="shared" si="58"/>
        <v>RS.CO-11</v>
      </c>
      <c r="G370" s="438" t="str">
        <f t="shared" si="59"/>
        <v>RS.CO-110</v>
      </c>
    </row>
    <row r="371" spans="1:7" x14ac:dyDescent="0.25">
      <c r="A371" t="s">
        <v>254</v>
      </c>
      <c r="B371" s="358">
        <v>1</v>
      </c>
      <c r="C371" t="s">
        <v>1462</v>
      </c>
      <c r="D371" s="706" t="s">
        <v>1528</v>
      </c>
      <c r="E371" s="358">
        <f>VLOOKUP(A371,Data!C:I,7,FALSE)</f>
        <v>0</v>
      </c>
      <c r="F371" s="438" t="str">
        <f t="shared" si="58"/>
        <v>RS.RP-11</v>
      </c>
      <c r="G371" s="438" t="str">
        <f t="shared" si="59"/>
        <v>RS.RP-110</v>
      </c>
    </row>
    <row r="372" spans="1:7" x14ac:dyDescent="0.25">
      <c r="A372" t="s">
        <v>254</v>
      </c>
      <c r="B372" s="358">
        <v>1</v>
      </c>
      <c r="C372" t="s">
        <v>1462</v>
      </c>
      <c r="D372" s="706" t="s">
        <v>1549</v>
      </c>
      <c r="E372" s="358">
        <f>VLOOKUP(A372,Data!C:I,7,FALSE)</f>
        <v>0</v>
      </c>
      <c r="F372" s="438" t="str">
        <f t="shared" si="58"/>
        <v>RS.MI-11</v>
      </c>
      <c r="G372" s="438" t="str">
        <f t="shared" si="59"/>
        <v>RS.MI-110</v>
      </c>
    </row>
    <row r="373" spans="1:7" x14ac:dyDescent="0.25">
      <c r="A373" t="s">
        <v>254</v>
      </c>
      <c r="B373" s="358">
        <v>1</v>
      </c>
      <c r="C373" t="s">
        <v>1462</v>
      </c>
      <c r="D373" s="706" t="s">
        <v>1550</v>
      </c>
      <c r="E373" s="358">
        <f>VLOOKUP(A373,Data!C:I,7,FALSE)</f>
        <v>0</v>
      </c>
      <c r="F373" s="438" t="str">
        <f t="shared" si="58"/>
        <v>RS.MI-21</v>
      </c>
      <c r="G373" s="438" t="str">
        <f t="shared" si="59"/>
        <v>RS.MI-210</v>
      </c>
    </row>
    <row r="374" spans="1:7" x14ac:dyDescent="0.25">
      <c r="A374" t="s">
        <v>254</v>
      </c>
      <c r="B374" s="358">
        <v>1</v>
      </c>
      <c r="C374" t="s">
        <v>1463</v>
      </c>
      <c r="D374" s="710" t="s">
        <v>1548</v>
      </c>
      <c r="E374" s="358">
        <f>VLOOKUP(A374,Data!C:I,7,FALSE)</f>
        <v>0</v>
      </c>
      <c r="F374" s="438" t="str">
        <f t="shared" si="58"/>
        <v>RC.RP-11</v>
      </c>
      <c r="G374" s="438" t="str">
        <f t="shared" si="59"/>
        <v>RC.RP-110</v>
      </c>
    </row>
    <row r="375" spans="1:7" x14ac:dyDescent="0.25">
      <c r="A375" t="s">
        <v>255</v>
      </c>
      <c r="B375" s="358">
        <v>1</v>
      </c>
      <c r="C375" t="s">
        <v>444</v>
      </c>
      <c r="D375" s="705" t="s">
        <v>1534</v>
      </c>
      <c r="E375" s="358">
        <f>VLOOKUP(A375,Data!C:I,7,FALSE)</f>
        <v>0</v>
      </c>
      <c r="F375" s="438" t="str">
        <f t="shared" si="58"/>
        <v>ID.GV-31</v>
      </c>
      <c r="G375" s="438" t="str">
        <f t="shared" si="59"/>
        <v>ID.GV-310</v>
      </c>
    </row>
    <row r="376" spans="1:7" x14ac:dyDescent="0.25">
      <c r="A376" t="s">
        <v>255</v>
      </c>
      <c r="B376" s="358">
        <v>1</v>
      </c>
      <c r="C376" t="s">
        <v>1462</v>
      </c>
      <c r="D376" s="706" t="s">
        <v>1532</v>
      </c>
      <c r="E376" s="358">
        <f>VLOOKUP(A376,Data!C:I,7,FALSE)</f>
        <v>0</v>
      </c>
      <c r="F376" s="438" t="str">
        <f t="shared" si="58"/>
        <v>RS.CO-21</v>
      </c>
      <c r="G376" s="438" t="str">
        <f t="shared" si="59"/>
        <v>RS.CO-210</v>
      </c>
    </row>
    <row r="377" spans="1:7" x14ac:dyDescent="0.25">
      <c r="A377" t="s">
        <v>255</v>
      </c>
      <c r="B377" s="358">
        <v>1</v>
      </c>
      <c r="C377" t="s">
        <v>1462</v>
      </c>
      <c r="D377" s="706" t="s">
        <v>1533</v>
      </c>
      <c r="E377" s="358">
        <f>VLOOKUP(A377,Data!C:I,7,FALSE)</f>
        <v>0</v>
      </c>
      <c r="F377" s="438" t="str">
        <f t="shared" si="58"/>
        <v>RS.CO-31</v>
      </c>
      <c r="G377" s="438" t="str">
        <f t="shared" si="59"/>
        <v>RS.CO-310</v>
      </c>
    </row>
    <row r="378" spans="1:7" x14ac:dyDescent="0.25">
      <c r="A378" t="s">
        <v>255</v>
      </c>
      <c r="B378" s="358">
        <v>1</v>
      </c>
      <c r="C378" t="s">
        <v>1462</v>
      </c>
      <c r="D378" s="706" t="s">
        <v>1531</v>
      </c>
      <c r="E378" s="358">
        <f>VLOOKUP(A378,Data!C:I,7,FALSE)</f>
        <v>0</v>
      </c>
      <c r="F378" s="438" t="str">
        <f t="shared" si="58"/>
        <v>RS.CO-41</v>
      </c>
      <c r="G378" s="438" t="str">
        <f t="shared" si="59"/>
        <v>RS.CO-410</v>
      </c>
    </row>
    <row r="379" spans="1:7" x14ac:dyDescent="0.25">
      <c r="A379" t="s">
        <v>255</v>
      </c>
      <c r="B379" s="358">
        <v>1</v>
      </c>
      <c r="C379" t="s">
        <v>1462</v>
      </c>
      <c r="D379" s="706" t="s">
        <v>1564</v>
      </c>
      <c r="E379" s="358">
        <f>VLOOKUP(A379,Data!C:I,7,FALSE)</f>
        <v>0</v>
      </c>
      <c r="F379" s="438" t="str">
        <f t="shared" si="58"/>
        <v>RS.CO-51</v>
      </c>
      <c r="G379" s="438" t="str">
        <f t="shared" si="59"/>
        <v>RS.CO-510</v>
      </c>
    </row>
    <row r="380" spans="1:7" x14ac:dyDescent="0.25">
      <c r="A380" t="s">
        <v>256</v>
      </c>
      <c r="B380" s="358">
        <v>2</v>
      </c>
      <c r="C380" t="s">
        <v>1460</v>
      </c>
      <c r="D380" s="701" t="s">
        <v>1527</v>
      </c>
      <c r="E380" s="358">
        <f>VLOOKUP(A380,Data!C:I,7,FALSE)</f>
        <v>0</v>
      </c>
      <c r="F380" s="438" t="str">
        <f t="shared" si="58"/>
        <v>PR.IP-92</v>
      </c>
      <c r="G380" s="438" t="str">
        <f t="shared" si="59"/>
        <v>PR.IP-920</v>
      </c>
    </row>
    <row r="381" spans="1:7" x14ac:dyDescent="0.25">
      <c r="A381" t="s">
        <v>256</v>
      </c>
      <c r="B381" s="358">
        <v>2</v>
      </c>
      <c r="C381" t="s">
        <v>1460</v>
      </c>
      <c r="D381" s="701" t="s">
        <v>1552</v>
      </c>
      <c r="E381" s="358">
        <f>VLOOKUP(A381,Data!C:I,7,FALSE)</f>
        <v>0</v>
      </c>
      <c r="F381" s="438" t="str">
        <f t="shared" si="58"/>
        <v>PR.IP-102</v>
      </c>
      <c r="G381" s="438" t="str">
        <f t="shared" si="59"/>
        <v>PR.IP-1020</v>
      </c>
    </row>
    <row r="382" spans="1:7" x14ac:dyDescent="0.25">
      <c r="A382" t="s">
        <v>256</v>
      </c>
      <c r="B382" s="358">
        <v>2</v>
      </c>
      <c r="C382" t="s">
        <v>1462</v>
      </c>
      <c r="D382" s="706" t="s">
        <v>1557</v>
      </c>
      <c r="E382" s="358">
        <f>VLOOKUP(A382,Data!C:I,7,FALSE)</f>
        <v>0</v>
      </c>
      <c r="F382" s="438" t="str">
        <f t="shared" si="58"/>
        <v>RS.AN-32</v>
      </c>
      <c r="G382" s="438" t="str">
        <f t="shared" si="59"/>
        <v>RS.AN-320</v>
      </c>
    </row>
    <row r="383" spans="1:7" x14ac:dyDescent="0.25">
      <c r="A383" t="s">
        <v>256</v>
      </c>
      <c r="B383" s="358">
        <v>2</v>
      </c>
      <c r="C383" t="s">
        <v>1462</v>
      </c>
      <c r="D383" s="704" t="s">
        <v>1556</v>
      </c>
      <c r="E383" s="358">
        <f>VLOOKUP(A383,Data!C:I,7,FALSE)</f>
        <v>0</v>
      </c>
      <c r="F383" s="438" t="str">
        <f t="shared" si="58"/>
        <v>RS.IM-22</v>
      </c>
      <c r="G383" s="438" t="str">
        <f t="shared" si="59"/>
        <v>RS.IM-220</v>
      </c>
    </row>
    <row r="384" spans="1:7" x14ac:dyDescent="0.25">
      <c r="A384" t="s">
        <v>256</v>
      </c>
      <c r="B384" s="358">
        <v>2</v>
      </c>
      <c r="C384" t="s">
        <v>1463</v>
      </c>
      <c r="D384" s="710" t="s">
        <v>1553</v>
      </c>
      <c r="E384" s="358">
        <f>VLOOKUP(A384,Data!C:I,7,FALSE)</f>
        <v>0</v>
      </c>
      <c r="F384" s="438" t="str">
        <f t="shared" si="58"/>
        <v>RC.IM-12</v>
      </c>
      <c r="G384" s="438" t="str">
        <f t="shared" si="59"/>
        <v>RC.IM-120</v>
      </c>
    </row>
    <row r="385" spans="1:7" x14ac:dyDescent="0.25">
      <c r="A385" t="s">
        <v>257</v>
      </c>
      <c r="B385" s="358">
        <v>2</v>
      </c>
      <c r="C385" t="s">
        <v>1462</v>
      </c>
      <c r="D385" s="706" t="s">
        <v>1528</v>
      </c>
      <c r="E385" s="358">
        <f>VLOOKUP(A385,Data!C:I,7,FALSE)</f>
        <v>0</v>
      </c>
      <c r="F385" s="438" t="str">
        <f t="shared" si="58"/>
        <v>RS.RP-12</v>
      </c>
      <c r="G385" s="438" t="str">
        <f t="shared" si="59"/>
        <v>RS.RP-120</v>
      </c>
    </row>
    <row r="386" spans="1:7" x14ac:dyDescent="0.25">
      <c r="A386" t="s">
        <v>257</v>
      </c>
      <c r="B386" s="358">
        <v>2</v>
      </c>
      <c r="C386" t="s">
        <v>1462</v>
      </c>
      <c r="D386" s="706" t="s">
        <v>1529</v>
      </c>
      <c r="E386" s="358">
        <f>VLOOKUP(A386,Data!C:I,7,FALSE)</f>
        <v>0</v>
      </c>
      <c r="F386" s="438" t="str">
        <f t="shared" si="58"/>
        <v>RS.CO-12</v>
      </c>
      <c r="G386" s="438" t="str">
        <f t="shared" si="59"/>
        <v>RS.CO-120</v>
      </c>
    </row>
    <row r="387" spans="1:7" x14ac:dyDescent="0.25">
      <c r="A387" t="s">
        <v>257</v>
      </c>
      <c r="B387" s="358">
        <v>2</v>
      </c>
      <c r="C387" t="s">
        <v>1462</v>
      </c>
      <c r="D387" s="706" t="s">
        <v>1532</v>
      </c>
      <c r="E387" s="358">
        <f>VLOOKUP(A387,Data!C:I,7,FALSE)</f>
        <v>0</v>
      </c>
      <c r="F387" s="438" t="str">
        <f t="shared" ref="F387:F450" si="60">CONCATENATE($D387,$B387)</f>
        <v>RS.CO-22</v>
      </c>
      <c r="G387" s="438" t="str">
        <f t="shared" ref="G387:G450" si="61">_xlfn.IFNA(CONCATENATE(F387,$E387),CONCATENATE(F387,$E387,0))</f>
        <v>RS.CO-220</v>
      </c>
    </row>
    <row r="388" spans="1:7" x14ac:dyDescent="0.25">
      <c r="A388" t="s">
        <v>257</v>
      </c>
      <c r="B388" s="358">
        <v>2</v>
      </c>
      <c r="C388" t="s">
        <v>1462</v>
      </c>
      <c r="D388" s="706" t="s">
        <v>1533</v>
      </c>
      <c r="E388" s="358">
        <f>VLOOKUP(A388,Data!C:I,7,FALSE)</f>
        <v>0</v>
      </c>
      <c r="F388" s="438" t="str">
        <f t="shared" si="60"/>
        <v>RS.CO-32</v>
      </c>
      <c r="G388" s="438" t="str">
        <f t="shared" si="61"/>
        <v>RS.CO-320</v>
      </c>
    </row>
    <row r="389" spans="1:7" x14ac:dyDescent="0.25">
      <c r="A389" t="s">
        <v>257</v>
      </c>
      <c r="B389" s="358">
        <v>2</v>
      </c>
      <c r="C389" t="s">
        <v>1462</v>
      </c>
      <c r="D389" s="706" t="s">
        <v>1531</v>
      </c>
      <c r="E389" s="358">
        <f>VLOOKUP(A389,Data!C:I,7,FALSE)</f>
        <v>0</v>
      </c>
      <c r="F389" s="438" t="str">
        <f t="shared" si="60"/>
        <v>RS.CO-42</v>
      </c>
      <c r="G389" s="438" t="str">
        <f t="shared" si="61"/>
        <v>RS.CO-420</v>
      </c>
    </row>
    <row r="390" spans="1:7" x14ac:dyDescent="0.25">
      <c r="A390" t="s">
        <v>257</v>
      </c>
      <c r="B390" s="358">
        <v>2</v>
      </c>
      <c r="C390" t="s">
        <v>1462</v>
      </c>
      <c r="D390" s="706" t="s">
        <v>1543</v>
      </c>
      <c r="E390" s="358">
        <f>VLOOKUP(A390,Data!C:I,7,FALSE)</f>
        <v>0</v>
      </c>
      <c r="F390" s="438" t="str">
        <f t="shared" si="60"/>
        <v>RS.AN-42</v>
      </c>
      <c r="G390" s="438" t="str">
        <f t="shared" si="61"/>
        <v>RS.AN-420</v>
      </c>
    </row>
    <row r="391" spans="1:7" x14ac:dyDescent="0.25">
      <c r="A391" t="s">
        <v>257</v>
      </c>
      <c r="B391" s="358">
        <v>2</v>
      </c>
      <c r="C391" t="s">
        <v>1462</v>
      </c>
      <c r="D391" s="706" t="s">
        <v>1549</v>
      </c>
      <c r="E391" s="358">
        <f>VLOOKUP(A391,Data!C:I,7,FALSE)</f>
        <v>0</v>
      </c>
      <c r="F391" s="438" t="str">
        <f t="shared" si="60"/>
        <v>RS.MI-12</v>
      </c>
      <c r="G391" s="438" t="str">
        <f t="shared" si="61"/>
        <v>RS.MI-120</v>
      </c>
    </row>
    <row r="392" spans="1:7" x14ac:dyDescent="0.25">
      <c r="A392" t="s">
        <v>257</v>
      </c>
      <c r="B392" s="358">
        <v>2</v>
      </c>
      <c r="C392" t="s">
        <v>1462</v>
      </c>
      <c r="D392" s="706" t="s">
        <v>1550</v>
      </c>
      <c r="E392" s="358">
        <f>VLOOKUP(A392,Data!C:I,7,FALSE)</f>
        <v>0</v>
      </c>
      <c r="F392" s="438" t="str">
        <f t="shared" si="60"/>
        <v>RS.MI-22</v>
      </c>
      <c r="G392" s="438" t="str">
        <f t="shared" si="61"/>
        <v>RS.MI-220</v>
      </c>
    </row>
    <row r="393" spans="1:7" x14ac:dyDescent="0.25">
      <c r="A393" t="s">
        <v>257</v>
      </c>
      <c r="B393" s="358">
        <v>2</v>
      </c>
      <c r="C393" t="s">
        <v>1463</v>
      </c>
      <c r="D393" s="710" t="s">
        <v>1548</v>
      </c>
      <c r="E393" s="358">
        <f>VLOOKUP(A393,Data!C:I,7,FALSE)</f>
        <v>0</v>
      </c>
      <c r="F393" s="438" t="str">
        <f t="shared" si="60"/>
        <v>RC.RP-12</v>
      </c>
      <c r="G393" s="438" t="str">
        <f t="shared" si="61"/>
        <v>RC.RP-120</v>
      </c>
    </row>
    <row r="394" spans="1:7" x14ac:dyDescent="0.25">
      <c r="A394" t="s">
        <v>258</v>
      </c>
      <c r="B394" s="358">
        <v>2</v>
      </c>
      <c r="C394" t="s">
        <v>1463</v>
      </c>
      <c r="D394" s="710" t="s">
        <v>1798</v>
      </c>
      <c r="E394" s="358">
        <f>VLOOKUP(A394,Data!C:I,7,FALSE)</f>
        <v>0</v>
      </c>
      <c r="F394" s="438" t="str">
        <f t="shared" si="60"/>
        <v>RC.CO-12</v>
      </c>
      <c r="G394" s="438" t="str">
        <f t="shared" si="61"/>
        <v>RC.CO-120</v>
      </c>
    </row>
    <row r="395" spans="1:7" x14ac:dyDescent="0.25">
      <c r="A395" t="s">
        <v>258</v>
      </c>
      <c r="B395" s="358">
        <v>2</v>
      </c>
      <c r="C395" t="s">
        <v>1463</v>
      </c>
      <c r="D395" s="710" t="s">
        <v>1551</v>
      </c>
      <c r="E395" s="358">
        <f>VLOOKUP(A395,Data!C:I,7,FALSE)</f>
        <v>0</v>
      </c>
      <c r="F395" s="438" t="str">
        <f t="shared" si="60"/>
        <v>RC.CO-22</v>
      </c>
      <c r="G395" s="438" t="str">
        <f t="shared" si="61"/>
        <v>RC.CO-220</v>
      </c>
    </row>
    <row r="396" spans="1:7" x14ac:dyDescent="0.25">
      <c r="A396" t="s">
        <v>258</v>
      </c>
      <c r="B396" s="358">
        <v>2</v>
      </c>
      <c r="C396" t="s">
        <v>1463</v>
      </c>
      <c r="D396" s="710" t="s">
        <v>1547</v>
      </c>
      <c r="E396" s="358">
        <f>VLOOKUP(A396,Data!C:I,7,FALSE)</f>
        <v>0</v>
      </c>
      <c r="F396" s="438" t="str">
        <f t="shared" si="60"/>
        <v>RC.CO-32</v>
      </c>
      <c r="G396" s="438" t="str">
        <f t="shared" si="61"/>
        <v>RC.CO-320</v>
      </c>
    </row>
    <row r="397" spans="1:7" x14ac:dyDescent="0.25">
      <c r="A397" t="s">
        <v>259</v>
      </c>
      <c r="B397" s="358">
        <v>2</v>
      </c>
      <c r="C397" t="s">
        <v>444</v>
      </c>
      <c r="D397" s="705" t="s">
        <v>1530</v>
      </c>
      <c r="E397" s="358">
        <f>VLOOKUP(A397,Data!C:I,7,FALSE)</f>
        <v>0</v>
      </c>
      <c r="F397" s="438" t="str">
        <f t="shared" si="60"/>
        <v>ID.SC-52</v>
      </c>
      <c r="G397" s="438" t="str">
        <f t="shared" si="61"/>
        <v>ID.SC-520</v>
      </c>
    </row>
    <row r="398" spans="1:7" x14ac:dyDescent="0.25">
      <c r="A398" t="s">
        <v>259</v>
      </c>
      <c r="B398" s="358">
        <v>2</v>
      </c>
      <c r="C398" t="s">
        <v>1460</v>
      </c>
      <c r="D398" s="701" t="s">
        <v>1710</v>
      </c>
      <c r="E398" s="358">
        <f>VLOOKUP(A398,Data!C:I,7,FALSE)</f>
        <v>0</v>
      </c>
      <c r="F398" s="438" t="str">
        <f t="shared" si="60"/>
        <v>PR.IP-72</v>
      </c>
      <c r="G398" s="438" t="str">
        <f t="shared" si="61"/>
        <v>PR.IP-720</v>
      </c>
    </row>
    <row r="399" spans="1:7" x14ac:dyDescent="0.25">
      <c r="A399" t="s">
        <v>259</v>
      </c>
      <c r="B399" s="358">
        <v>2</v>
      </c>
      <c r="C399" t="s">
        <v>1460</v>
      </c>
      <c r="D399" s="701" t="s">
        <v>1552</v>
      </c>
      <c r="E399" s="358">
        <f>VLOOKUP(A399,Data!C:I,7,FALSE)</f>
        <v>0</v>
      </c>
      <c r="F399" s="438" t="str">
        <f t="shared" si="60"/>
        <v>PR.IP-102</v>
      </c>
      <c r="G399" s="438" t="str">
        <f t="shared" si="61"/>
        <v>PR.IP-1020</v>
      </c>
    </row>
    <row r="400" spans="1:7" x14ac:dyDescent="0.25">
      <c r="A400" t="s">
        <v>259</v>
      </c>
      <c r="B400" s="358">
        <v>2</v>
      </c>
      <c r="C400" t="s">
        <v>1461</v>
      </c>
      <c r="D400" s="702" t="s">
        <v>1546</v>
      </c>
      <c r="E400" s="358">
        <f>VLOOKUP(A400,Data!C:I,7,FALSE)</f>
        <v>0</v>
      </c>
      <c r="F400" s="438" t="str">
        <f t="shared" si="60"/>
        <v>DE.DP-32</v>
      </c>
      <c r="G400" s="438" t="str">
        <f t="shared" si="61"/>
        <v>DE.DP-320</v>
      </c>
    </row>
    <row r="401" spans="1:7" x14ac:dyDescent="0.25">
      <c r="A401" t="s">
        <v>260</v>
      </c>
      <c r="B401" s="358">
        <v>2</v>
      </c>
      <c r="C401" t="s">
        <v>1460</v>
      </c>
      <c r="D401" s="701" t="s">
        <v>1710</v>
      </c>
      <c r="E401" s="358">
        <f>VLOOKUP(A401,Data!C:I,7,FALSE)</f>
        <v>0</v>
      </c>
      <c r="F401" s="438" t="str">
        <f t="shared" si="60"/>
        <v>PR.IP-72</v>
      </c>
      <c r="G401" s="438" t="str">
        <f t="shared" si="61"/>
        <v>PR.IP-720</v>
      </c>
    </row>
    <row r="402" spans="1:7" x14ac:dyDescent="0.25">
      <c r="A402" t="s">
        <v>260</v>
      </c>
      <c r="B402" s="358">
        <v>2</v>
      </c>
      <c r="C402" t="s">
        <v>1460</v>
      </c>
      <c r="D402" s="701" t="s">
        <v>1527</v>
      </c>
      <c r="E402" s="358">
        <f>VLOOKUP(A402,Data!C:I,7,FALSE)</f>
        <v>0</v>
      </c>
      <c r="F402" s="438" t="str">
        <f t="shared" si="60"/>
        <v>PR.IP-92</v>
      </c>
      <c r="G402" s="438" t="str">
        <f t="shared" si="61"/>
        <v>PR.IP-920</v>
      </c>
    </row>
    <row r="403" spans="1:7" x14ac:dyDescent="0.25">
      <c r="A403" t="s">
        <v>260</v>
      </c>
      <c r="B403" s="358">
        <v>2</v>
      </c>
      <c r="C403" t="s">
        <v>1461</v>
      </c>
      <c r="D403" s="708" t="s">
        <v>1541</v>
      </c>
      <c r="E403" s="358">
        <f>VLOOKUP(A403,Data!C:I,7,FALSE)</f>
        <v>0</v>
      </c>
      <c r="F403" s="438" t="str">
        <f t="shared" si="60"/>
        <v>DE.DP-52</v>
      </c>
      <c r="G403" s="438" t="str">
        <f t="shared" si="61"/>
        <v>DE.DP-520</v>
      </c>
    </row>
    <row r="404" spans="1:7" x14ac:dyDescent="0.25">
      <c r="A404" t="s">
        <v>260</v>
      </c>
      <c r="B404" s="358">
        <v>2</v>
      </c>
      <c r="C404" t="s">
        <v>1462</v>
      </c>
      <c r="D404" s="706" t="s">
        <v>1555</v>
      </c>
      <c r="E404" s="358">
        <f>VLOOKUP(A404,Data!C:I,7,FALSE)</f>
        <v>0</v>
      </c>
      <c r="F404" s="438" t="str">
        <f t="shared" si="60"/>
        <v>RS.IM-12</v>
      </c>
      <c r="G404" s="438" t="str">
        <f t="shared" si="61"/>
        <v>RS.IM-120</v>
      </c>
    </row>
    <row r="405" spans="1:7" x14ac:dyDescent="0.25">
      <c r="A405" t="s">
        <v>260</v>
      </c>
      <c r="B405" s="358">
        <v>2</v>
      </c>
      <c r="C405" t="s">
        <v>1462</v>
      </c>
      <c r="D405" s="706" t="s">
        <v>1556</v>
      </c>
      <c r="E405" s="358">
        <f>VLOOKUP(A405,Data!C:I,7,FALSE)</f>
        <v>0</v>
      </c>
      <c r="F405" s="438" t="str">
        <f t="shared" si="60"/>
        <v>RS.IM-22</v>
      </c>
      <c r="G405" s="438" t="str">
        <f t="shared" si="61"/>
        <v>RS.IM-220</v>
      </c>
    </row>
    <row r="406" spans="1:7" x14ac:dyDescent="0.25">
      <c r="A406" t="s">
        <v>260</v>
      </c>
      <c r="B406" s="358">
        <v>2</v>
      </c>
      <c r="C406" t="s">
        <v>1463</v>
      </c>
      <c r="D406" s="710" t="s">
        <v>1553</v>
      </c>
      <c r="E406" s="358">
        <f>VLOOKUP(A406,Data!C:I,7,FALSE)</f>
        <v>0</v>
      </c>
      <c r="F406" s="438" t="str">
        <f t="shared" si="60"/>
        <v>RC.IM-12</v>
      </c>
      <c r="G406" s="438" t="str">
        <f t="shared" si="61"/>
        <v>RC.IM-120</v>
      </c>
    </row>
    <row r="407" spans="1:7" x14ac:dyDescent="0.25">
      <c r="A407" t="s">
        <v>260</v>
      </c>
      <c r="B407" s="358">
        <v>2</v>
      </c>
      <c r="C407" t="s">
        <v>1463</v>
      </c>
      <c r="D407" s="710" t="s">
        <v>1554</v>
      </c>
      <c r="E407" s="358">
        <f>VLOOKUP(A407,Data!C:I,7,FALSE)</f>
        <v>0</v>
      </c>
      <c r="F407" s="438" t="str">
        <f t="shared" si="60"/>
        <v>RC.IM-22</v>
      </c>
      <c r="G407" s="438" t="str">
        <f t="shared" si="61"/>
        <v>RC.IM-220</v>
      </c>
    </row>
    <row r="408" spans="1:7" x14ac:dyDescent="0.25">
      <c r="A408" t="s">
        <v>261</v>
      </c>
      <c r="B408" s="358">
        <v>3</v>
      </c>
      <c r="C408" t="s">
        <v>1460</v>
      </c>
      <c r="D408" s="701" t="s">
        <v>1710</v>
      </c>
      <c r="E408" s="358">
        <f>VLOOKUP(A408,Data!C:I,7,FALSE)</f>
        <v>0</v>
      </c>
      <c r="F408" s="438" t="str">
        <f t="shared" si="60"/>
        <v>PR.IP-73</v>
      </c>
      <c r="G408" s="438" t="str">
        <f t="shared" si="61"/>
        <v>PR.IP-730</v>
      </c>
    </row>
    <row r="409" spans="1:7" x14ac:dyDescent="0.25">
      <c r="A409" t="s">
        <v>261</v>
      </c>
      <c r="B409" s="358">
        <v>3</v>
      </c>
      <c r="C409" t="s">
        <v>1460</v>
      </c>
      <c r="D409" s="701" t="s">
        <v>1527</v>
      </c>
      <c r="E409" s="358">
        <f>VLOOKUP(A409,Data!C:I,7,FALSE)</f>
        <v>0</v>
      </c>
      <c r="F409" s="438" t="str">
        <f t="shared" si="60"/>
        <v>PR.IP-93</v>
      </c>
      <c r="G409" s="438" t="str">
        <f t="shared" si="61"/>
        <v>PR.IP-930</v>
      </c>
    </row>
    <row r="410" spans="1:7" x14ac:dyDescent="0.25">
      <c r="A410" t="s">
        <v>261</v>
      </c>
      <c r="B410" s="358">
        <v>3</v>
      </c>
      <c r="C410" t="s">
        <v>1461</v>
      </c>
      <c r="D410" s="708" t="s">
        <v>1540</v>
      </c>
      <c r="E410" s="358">
        <f>VLOOKUP(A410,Data!C:I,7,FALSE)</f>
        <v>0</v>
      </c>
      <c r="F410" s="438" t="str">
        <f t="shared" si="60"/>
        <v>DE.AE-23</v>
      </c>
      <c r="G410" s="438" t="str">
        <f t="shared" si="61"/>
        <v>DE.AE-230</v>
      </c>
    </row>
    <row r="411" spans="1:7" x14ac:dyDescent="0.25">
      <c r="A411" t="s">
        <v>261</v>
      </c>
      <c r="B411" s="358">
        <v>3</v>
      </c>
      <c r="C411" t="s">
        <v>1461</v>
      </c>
      <c r="D411" s="708" t="s">
        <v>1541</v>
      </c>
      <c r="E411" s="358">
        <f>VLOOKUP(A411,Data!C:I,7,FALSE)</f>
        <v>0</v>
      </c>
      <c r="F411" s="438" t="str">
        <f t="shared" si="60"/>
        <v>DE.DP-53</v>
      </c>
      <c r="G411" s="438" t="str">
        <f t="shared" si="61"/>
        <v>DE.DP-530</v>
      </c>
    </row>
    <row r="412" spans="1:7" x14ac:dyDescent="0.25">
      <c r="A412" t="s">
        <v>261</v>
      </c>
      <c r="B412" s="358">
        <v>3</v>
      </c>
      <c r="C412" t="s">
        <v>1462</v>
      </c>
      <c r="D412" s="706" t="s">
        <v>1528</v>
      </c>
      <c r="E412" s="358">
        <f>VLOOKUP(A412,Data!C:I,7,FALSE)</f>
        <v>0</v>
      </c>
      <c r="F412" s="438" t="str">
        <f t="shared" si="60"/>
        <v>RS.RP-13</v>
      </c>
      <c r="G412" s="438" t="str">
        <f t="shared" si="61"/>
        <v>RS.RP-130</v>
      </c>
    </row>
    <row r="413" spans="1:7" x14ac:dyDescent="0.25">
      <c r="A413" t="s">
        <v>261</v>
      </c>
      <c r="B413" s="358">
        <v>3</v>
      </c>
      <c r="C413" t="s">
        <v>1462</v>
      </c>
      <c r="D413" s="709" t="s">
        <v>1539</v>
      </c>
      <c r="E413" s="358">
        <f>VLOOKUP(A413,Data!C:I,7,FALSE)</f>
        <v>0</v>
      </c>
      <c r="F413" s="438" t="str">
        <f t="shared" si="60"/>
        <v>RS.AN-13</v>
      </c>
      <c r="G413" s="438" t="str">
        <f t="shared" si="61"/>
        <v>RS.AN-130</v>
      </c>
    </row>
    <row r="414" spans="1:7" x14ac:dyDescent="0.25">
      <c r="A414" t="s">
        <v>261</v>
      </c>
      <c r="B414" s="358">
        <v>3</v>
      </c>
      <c r="C414" t="s">
        <v>1462</v>
      </c>
      <c r="D414" s="706" t="s">
        <v>1545</v>
      </c>
      <c r="E414" s="358">
        <f>VLOOKUP(A414,Data!C:I,7,FALSE)</f>
        <v>0</v>
      </c>
      <c r="F414" s="438" t="str">
        <f t="shared" si="60"/>
        <v>RS.AN-23</v>
      </c>
      <c r="G414" s="438" t="str">
        <f t="shared" si="61"/>
        <v>RS.AN-230</v>
      </c>
    </row>
    <row r="415" spans="1:7" x14ac:dyDescent="0.25">
      <c r="A415" t="s">
        <v>261</v>
      </c>
      <c r="B415" s="358">
        <v>3</v>
      </c>
      <c r="C415" t="s">
        <v>1462</v>
      </c>
      <c r="D415" s="706" t="s">
        <v>1557</v>
      </c>
      <c r="E415" s="358">
        <f>VLOOKUP(A415,Data!C:I,7,FALSE)</f>
        <v>0</v>
      </c>
      <c r="F415" s="438" t="str">
        <f t="shared" si="60"/>
        <v>RS.AN-33</v>
      </c>
      <c r="G415" s="438" t="str">
        <f t="shared" si="61"/>
        <v>RS.AN-330</v>
      </c>
    </row>
    <row r="416" spans="1:7" x14ac:dyDescent="0.25">
      <c r="A416" t="s">
        <v>261</v>
      </c>
      <c r="B416" s="358">
        <v>3</v>
      </c>
      <c r="C416" t="s">
        <v>1462</v>
      </c>
      <c r="D416" s="706" t="s">
        <v>1555</v>
      </c>
      <c r="E416" s="358">
        <f>VLOOKUP(A416,Data!C:I,7,FALSE)</f>
        <v>0</v>
      </c>
      <c r="F416" s="438" t="str">
        <f t="shared" si="60"/>
        <v>RS.IM-13</v>
      </c>
      <c r="G416" s="438" t="str">
        <f t="shared" si="61"/>
        <v>RS.IM-130</v>
      </c>
    </row>
    <row r="417" spans="1:7" x14ac:dyDescent="0.25">
      <c r="A417" t="s">
        <v>261</v>
      </c>
      <c r="B417" s="358">
        <v>3</v>
      </c>
      <c r="C417" t="s">
        <v>1462</v>
      </c>
      <c r="D417" s="706" t="s">
        <v>1556</v>
      </c>
      <c r="E417" s="358">
        <f>VLOOKUP(A417,Data!C:I,7,FALSE)</f>
        <v>0</v>
      </c>
      <c r="F417" s="438" t="str">
        <f t="shared" si="60"/>
        <v>RS.IM-23</v>
      </c>
      <c r="G417" s="438" t="str">
        <f t="shared" si="61"/>
        <v>RS.IM-230</v>
      </c>
    </row>
    <row r="418" spans="1:7" x14ac:dyDescent="0.25">
      <c r="A418" t="s">
        <v>261</v>
      </c>
      <c r="B418" s="358">
        <v>3</v>
      </c>
      <c r="C418" t="s">
        <v>1463</v>
      </c>
      <c r="D418" s="710" t="s">
        <v>1553</v>
      </c>
      <c r="E418" s="358">
        <f>VLOOKUP(A418,Data!C:I,7,FALSE)</f>
        <v>0</v>
      </c>
      <c r="F418" s="438" t="str">
        <f t="shared" si="60"/>
        <v>RC.IM-13</v>
      </c>
      <c r="G418" s="438" t="str">
        <f t="shared" si="61"/>
        <v>RC.IM-130</v>
      </c>
    </row>
    <row r="419" spans="1:7" x14ac:dyDescent="0.25">
      <c r="A419" t="s">
        <v>261</v>
      </c>
      <c r="B419" s="358">
        <v>3</v>
      </c>
      <c r="C419" t="s">
        <v>1463</v>
      </c>
      <c r="D419" s="710" t="s">
        <v>1554</v>
      </c>
      <c r="E419" s="358">
        <f>VLOOKUP(A419,Data!C:I,7,FALSE)</f>
        <v>0</v>
      </c>
      <c r="F419" s="438" t="str">
        <f t="shared" si="60"/>
        <v>RC.IM-23</v>
      </c>
      <c r="G419" s="438" t="str">
        <f t="shared" si="61"/>
        <v>RC.IM-230</v>
      </c>
    </row>
    <row r="420" spans="1:7" x14ac:dyDescent="0.25">
      <c r="A420" t="s">
        <v>263</v>
      </c>
      <c r="B420" s="358">
        <v>3</v>
      </c>
      <c r="C420" t="s">
        <v>444</v>
      </c>
      <c r="D420" s="705" t="s">
        <v>1530</v>
      </c>
      <c r="E420" s="358">
        <f>VLOOKUP(A420,Data!C:I,7,FALSE)</f>
        <v>0</v>
      </c>
      <c r="F420" s="438" t="str">
        <f t="shared" si="60"/>
        <v>ID.SC-53</v>
      </c>
      <c r="G420" s="438" t="str">
        <f t="shared" si="61"/>
        <v>ID.SC-530</v>
      </c>
    </row>
    <row r="421" spans="1:7" x14ac:dyDescent="0.25">
      <c r="A421" t="s">
        <v>263</v>
      </c>
      <c r="B421" s="358">
        <v>3</v>
      </c>
      <c r="C421" t="s">
        <v>1461</v>
      </c>
      <c r="D421" s="708" t="s">
        <v>1537</v>
      </c>
      <c r="E421" s="358">
        <f>VLOOKUP(A421,Data!C:I,7,FALSE)</f>
        <v>0</v>
      </c>
      <c r="F421" s="438" t="str">
        <f t="shared" si="60"/>
        <v>DE.DP-43</v>
      </c>
      <c r="G421" s="438" t="str">
        <f t="shared" si="61"/>
        <v>DE.DP-430</v>
      </c>
    </row>
    <row r="422" spans="1:7" x14ac:dyDescent="0.25">
      <c r="A422" t="s">
        <v>263</v>
      </c>
      <c r="B422" s="358">
        <v>3</v>
      </c>
      <c r="C422" t="s">
        <v>1462</v>
      </c>
      <c r="D422" s="709" t="s">
        <v>1528</v>
      </c>
      <c r="E422" s="358">
        <f>VLOOKUP(A422,Data!C:I,7,FALSE)</f>
        <v>0</v>
      </c>
      <c r="F422" s="438" t="str">
        <f t="shared" si="60"/>
        <v>RS.RP-13</v>
      </c>
      <c r="G422" s="438" t="str">
        <f t="shared" si="61"/>
        <v>RS.RP-130</v>
      </c>
    </row>
    <row r="423" spans="1:7" x14ac:dyDescent="0.25">
      <c r="A423" t="s">
        <v>263</v>
      </c>
      <c r="B423" s="358">
        <v>3</v>
      </c>
      <c r="C423" t="s">
        <v>1462</v>
      </c>
      <c r="D423" s="706" t="s">
        <v>1533</v>
      </c>
      <c r="E423" s="358">
        <f>VLOOKUP(A423,Data!C:I,7,FALSE)</f>
        <v>0</v>
      </c>
      <c r="F423" s="438" t="str">
        <f t="shared" si="60"/>
        <v>RS.CO-33</v>
      </c>
      <c r="G423" s="438" t="str">
        <f t="shared" si="61"/>
        <v>RS.CO-330</v>
      </c>
    </row>
    <row r="424" spans="1:7" x14ac:dyDescent="0.25">
      <c r="A424" t="s">
        <v>263</v>
      </c>
      <c r="B424" s="358">
        <v>3</v>
      </c>
      <c r="C424" t="s">
        <v>1462</v>
      </c>
      <c r="D424" s="706" t="s">
        <v>1531</v>
      </c>
      <c r="E424" s="358">
        <f>VLOOKUP(A424,Data!C:I,7,FALSE)</f>
        <v>0</v>
      </c>
      <c r="F424" s="438" t="str">
        <f t="shared" si="60"/>
        <v>RS.CO-43</v>
      </c>
      <c r="G424" s="438" t="str">
        <f t="shared" si="61"/>
        <v>RS.CO-430</v>
      </c>
    </row>
    <row r="425" spans="1:7" x14ac:dyDescent="0.25">
      <c r="A425" t="s">
        <v>263</v>
      </c>
      <c r="B425" s="358">
        <v>3</v>
      </c>
      <c r="C425" t="s">
        <v>1462</v>
      </c>
      <c r="D425" s="706" t="s">
        <v>1564</v>
      </c>
      <c r="E425" s="358">
        <f>VLOOKUP(A425,Data!C:I,7,FALSE)</f>
        <v>0</v>
      </c>
      <c r="F425" s="438" t="str">
        <f t="shared" si="60"/>
        <v>RS.CO-53</v>
      </c>
      <c r="G425" s="438" t="str">
        <f t="shared" si="61"/>
        <v>RS.CO-530</v>
      </c>
    </row>
    <row r="426" spans="1:7" x14ac:dyDescent="0.25">
      <c r="A426" t="s">
        <v>263</v>
      </c>
      <c r="B426" s="358">
        <v>3</v>
      </c>
      <c r="C426" t="s">
        <v>1462</v>
      </c>
      <c r="D426" s="706" t="s">
        <v>1557</v>
      </c>
      <c r="E426" s="358">
        <f>VLOOKUP(A426,Data!C:I,7,FALSE)</f>
        <v>0</v>
      </c>
      <c r="F426" s="438" t="str">
        <f t="shared" si="60"/>
        <v>RS.AN-33</v>
      </c>
      <c r="G426" s="438" t="str">
        <f t="shared" si="61"/>
        <v>RS.AN-330</v>
      </c>
    </row>
    <row r="427" spans="1:7" x14ac:dyDescent="0.25">
      <c r="A427" t="s">
        <v>263</v>
      </c>
      <c r="B427" s="358">
        <v>3</v>
      </c>
      <c r="C427" t="s">
        <v>1463</v>
      </c>
      <c r="D427" s="710" t="s">
        <v>1548</v>
      </c>
      <c r="E427" s="358">
        <f>VLOOKUP(A427,Data!C:I,7,FALSE)</f>
        <v>0</v>
      </c>
      <c r="F427" s="438" t="str">
        <f t="shared" si="60"/>
        <v>RC.RP-13</v>
      </c>
      <c r="G427" s="438" t="str">
        <f t="shared" si="61"/>
        <v>RC.RP-130</v>
      </c>
    </row>
    <row r="428" spans="1:7" x14ac:dyDescent="0.25">
      <c r="A428" t="s">
        <v>263</v>
      </c>
      <c r="B428" s="358">
        <v>3</v>
      </c>
      <c r="C428" t="s">
        <v>1463</v>
      </c>
      <c r="D428" s="710" t="s">
        <v>1547</v>
      </c>
      <c r="E428" s="358">
        <f>VLOOKUP(A428,Data!C:I,7,FALSE)</f>
        <v>0</v>
      </c>
      <c r="F428" s="438" t="str">
        <f t="shared" si="60"/>
        <v>RC.CO-33</v>
      </c>
      <c r="G428" s="438" t="str">
        <f t="shared" si="61"/>
        <v>RC.CO-330</v>
      </c>
    </row>
    <row r="429" spans="1:7" x14ac:dyDescent="0.25">
      <c r="A429" t="s">
        <v>941</v>
      </c>
      <c r="B429" s="358">
        <v>3</v>
      </c>
      <c r="C429" t="s">
        <v>444</v>
      </c>
      <c r="D429" s="705" t="s">
        <v>1530</v>
      </c>
      <c r="E429" s="358">
        <f>VLOOKUP(A429,Data!C:I,7,FALSE)</f>
        <v>0</v>
      </c>
      <c r="F429" s="438" t="str">
        <f t="shared" si="60"/>
        <v>ID.SC-53</v>
      </c>
      <c r="G429" s="438" t="str">
        <f t="shared" si="61"/>
        <v>ID.SC-530</v>
      </c>
    </row>
    <row r="430" spans="1:7" x14ac:dyDescent="0.25">
      <c r="A430" t="s">
        <v>941</v>
      </c>
      <c r="B430" s="358">
        <v>3</v>
      </c>
      <c r="C430" t="s">
        <v>1460</v>
      </c>
      <c r="D430" s="701" t="s">
        <v>1552</v>
      </c>
      <c r="E430" s="358">
        <f>VLOOKUP(A430,Data!C:I,7,FALSE)</f>
        <v>0</v>
      </c>
      <c r="F430" s="438" t="str">
        <f t="shared" si="60"/>
        <v>PR.IP-103</v>
      </c>
      <c r="G430" s="438" t="str">
        <f t="shared" si="61"/>
        <v>PR.IP-1030</v>
      </c>
    </row>
    <row r="431" spans="1:7" x14ac:dyDescent="0.25">
      <c r="A431" t="s">
        <v>2536</v>
      </c>
      <c r="B431" s="358">
        <v>3</v>
      </c>
      <c r="C431" t="s">
        <v>1460</v>
      </c>
      <c r="D431" s="701" t="s">
        <v>1494</v>
      </c>
      <c r="E431" s="358">
        <f>VLOOKUP(A431,Data!C:I,7,FALSE)</f>
        <v>0</v>
      </c>
      <c r="F431" s="438" t="str">
        <f t="shared" si="60"/>
        <v>PR.PT-53</v>
      </c>
      <c r="G431" s="438" t="str">
        <f t="shared" si="61"/>
        <v>PR.PT-530</v>
      </c>
    </row>
    <row r="432" spans="1:7" x14ac:dyDescent="0.25">
      <c r="A432" t="s">
        <v>265</v>
      </c>
      <c r="B432" s="358">
        <v>1</v>
      </c>
      <c r="C432" t="s">
        <v>444</v>
      </c>
      <c r="D432" s="707" t="s">
        <v>1526</v>
      </c>
      <c r="E432" s="358">
        <f>VLOOKUP(A432,Data!C:I,7,FALSE)</f>
        <v>0</v>
      </c>
      <c r="F432" s="438" t="str">
        <f t="shared" si="60"/>
        <v>ID.BE-51</v>
      </c>
      <c r="G432" s="438" t="str">
        <f t="shared" si="61"/>
        <v>ID.BE-510</v>
      </c>
    </row>
    <row r="433" spans="1:7" x14ac:dyDescent="0.25">
      <c r="A433" t="s">
        <v>265</v>
      </c>
      <c r="B433" s="358">
        <v>1</v>
      </c>
      <c r="C433" t="s">
        <v>1460</v>
      </c>
      <c r="D433" s="701" t="s">
        <v>1527</v>
      </c>
      <c r="E433" s="358">
        <f>VLOOKUP(A433,Data!C:I,7,FALSE)</f>
        <v>0</v>
      </c>
      <c r="F433" s="438" t="str">
        <f t="shared" si="60"/>
        <v>PR.IP-91</v>
      </c>
      <c r="G433" s="438" t="str">
        <f t="shared" si="61"/>
        <v>PR.IP-910</v>
      </c>
    </row>
    <row r="434" spans="1:7" x14ac:dyDescent="0.25">
      <c r="A434" t="s">
        <v>265</v>
      </c>
      <c r="B434" s="358">
        <v>1</v>
      </c>
      <c r="C434" t="s">
        <v>1460</v>
      </c>
      <c r="D434" s="701" t="s">
        <v>1494</v>
      </c>
      <c r="E434" s="358">
        <f>VLOOKUP(A434,Data!C:I,7,FALSE)</f>
        <v>0</v>
      </c>
      <c r="F434" s="438" t="str">
        <f t="shared" si="60"/>
        <v>PR.PT-51</v>
      </c>
      <c r="G434" s="438" t="str">
        <f t="shared" si="61"/>
        <v>PR.PT-510</v>
      </c>
    </row>
    <row r="435" spans="1:7" x14ac:dyDescent="0.25">
      <c r="A435" t="s">
        <v>265</v>
      </c>
      <c r="B435" s="358">
        <v>1</v>
      </c>
      <c r="C435" t="s">
        <v>1462</v>
      </c>
      <c r="D435" s="706" t="s">
        <v>1528</v>
      </c>
      <c r="E435" s="358">
        <f>VLOOKUP(A435,Data!C:I,7,FALSE)</f>
        <v>0</v>
      </c>
      <c r="F435" s="438" t="str">
        <f t="shared" si="60"/>
        <v>RS.RP-11</v>
      </c>
      <c r="G435" s="438" t="str">
        <f t="shared" si="61"/>
        <v>RS.RP-110</v>
      </c>
    </row>
    <row r="436" spans="1:7" x14ac:dyDescent="0.25">
      <c r="A436" t="s">
        <v>265</v>
      </c>
      <c r="B436" s="358">
        <v>1</v>
      </c>
      <c r="C436" t="s">
        <v>1463</v>
      </c>
      <c r="D436" s="710" t="s">
        <v>1548</v>
      </c>
      <c r="E436" s="358">
        <f>VLOOKUP(A436,Data!C:I,7,FALSE)</f>
        <v>0</v>
      </c>
      <c r="F436" s="438" t="str">
        <f t="shared" si="60"/>
        <v>RC.RP-11</v>
      </c>
      <c r="G436" s="438" t="str">
        <f t="shared" si="61"/>
        <v>RC.RP-110</v>
      </c>
    </row>
    <row r="437" spans="1:7" x14ac:dyDescent="0.25">
      <c r="A437" t="s">
        <v>266</v>
      </c>
      <c r="B437" s="358">
        <v>1</v>
      </c>
      <c r="C437" t="s">
        <v>1460</v>
      </c>
      <c r="D437" s="701" t="s">
        <v>1492</v>
      </c>
      <c r="E437" s="358">
        <f>VLOOKUP(A437,Data!C:I,7,FALSE)</f>
        <v>0</v>
      </c>
      <c r="F437" s="438" t="str">
        <f t="shared" si="60"/>
        <v>PR.DS-41</v>
      </c>
      <c r="G437" s="438" t="str">
        <f t="shared" si="61"/>
        <v>PR.DS-410</v>
      </c>
    </row>
    <row r="438" spans="1:7" x14ac:dyDescent="0.25">
      <c r="A438" t="s">
        <v>266</v>
      </c>
      <c r="B438" s="358">
        <v>1</v>
      </c>
      <c r="C438" t="s">
        <v>1460</v>
      </c>
      <c r="D438" s="701" t="s">
        <v>1558</v>
      </c>
      <c r="E438" s="358">
        <f>VLOOKUP(A438,Data!C:I,7,FALSE)</f>
        <v>0</v>
      </c>
      <c r="F438" s="438" t="str">
        <f t="shared" si="60"/>
        <v>PR.IP-41</v>
      </c>
      <c r="G438" s="438" t="str">
        <f t="shared" si="61"/>
        <v>PR.IP-410</v>
      </c>
    </row>
    <row r="439" spans="1:7" x14ac:dyDescent="0.25">
      <c r="A439" t="s">
        <v>266</v>
      </c>
      <c r="B439" s="358">
        <v>1</v>
      </c>
      <c r="C439" t="s">
        <v>1460</v>
      </c>
      <c r="D439" s="701" t="s">
        <v>1494</v>
      </c>
      <c r="E439" s="358">
        <f>VLOOKUP(A439,Data!C:I,7,FALSE)</f>
        <v>0</v>
      </c>
      <c r="F439" s="438" t="str">
        <f t="shared" si="60"/>
        <v>PR.PT-51</v>
      </c>
      <c r="G439" s="438" t="str">
        <f t="shared" si="61"/>
        <v>PR.PT-510</v>
      </c>
    </row>
    <row r="440" spans="1:7" x14ac:dyDescent="0.25">
      <c r="A440" t="s">
        <v>267</v>
      </c>
      <c r="B440" s="358">
        <v>1</v>
      </c>
      <c r="C440" t="s">
        <v>1460</v>
      </c>
      <c r="D440" s="701" t="s">
        <v>1492</v>
      </c>
      <c r="E440" s="358">
        <f>VLOOKUP(A440,Data!C:I,7,FALSE)</f>
        <v>0</v>
      </c>
      <c r="F440" s="438" t="str">
        <f t="shared" si="60"/>
        <v>PR.DS-41</v>
      </c>
      <c r="G440" s="438" t="str">
        <f t="shared" si="61"/>
        <v>PR.DS-410</v>
      </c>
    </row>
    <row r="441" spans="1:7" x14ac:dyDescent="0.25">
      <c r="A441" t="s">
        <v>267</v>
      </c>
      <c r="B441" s="358">
        <v>1</v>
      </c>
      <c r="C441" t="s">
        <v>1460</v>
      </c>
      <c r="D441" s="701" t="s">
        <v>1494</v>
      </c>
      <c r="E441" s="358">
        <f>VLOOKUP(A441,Data!C:I,7,FALSE)</f>
        <v>0</v>
      </c>
      <c r="F441" s="438" t="str">
        <f t="shared" si="60"/>
        <v>PR.PT-51</v>
      </c>
      <c r="G441" s="438" t="str">
        <f t="shared" si="61"/>
        <v>PR.PT-510</v>
      </c>
    </row>
    <row r="442" spans="1:7" x14ac:dyDescent="0.25">
      <c r="A442" t="s">
        <v>268</v>
      </c>
      <c r="B442" s="358">
        <v>2</v>
      </c>
      <c r="C442" t="s">
        <v>444</v>
      </c>
      <c r="D442" s="705" t="s">
        <v>1571</v>
      </c>
      <c r="E442" s="358">
        <f>VLOOKUP(A442,Data!C:I,7,FALSE)</f>
        <v>0</v>
      </c>
      <c r="F442" s="438" t="str">
        <f t="shared" si="60"/>
        <v>ID.RA-42</v>
      </c>
      <c r="G442" s="438" t="str">
        <f t="shared" si="61"/>
        <v>ID.RA-420</v>
      </c>
    </row>
    <row r="443" spans="1:7" x14ac:dyDescent="0.25">
      <c r="A443" t="s">
        <v>268</v>
      </c>
      <c r="B443" s="358">
        <v>2</v>
      </c>
      <c r="C443" t="s">
        <v>1460</v>
      </c>
      <c r="D443" s="701" t="s">
        <v>1527</v>
      </c>
      <c r="E443" s="358">
        <f>VLOOKUP(A443,Data!C:I,7,FALSE)</f>
        <v>0</v>
      </c>
      <c r="F443" s="438" t="str">
        <f t="shared" si="60"/>
        <v>PR.IP-92</v>
      </c>
      <c r="G443" s="438" t="str">
        <f t="shared" si="61"/>
        <v>PR.IP-920</v>
      </c>
    </row>
    <row r="444" spans="1:7" x14ac:dyDescent="0.25">
      <c r="A444" t="s">
        <v>268</v>
      </c>
      <c r="B444" s="358">
        <v>2</v>
      </c>
      <c r="C444" t="s">
        <v>1462</v>
      </c>
      <c r="D444" s="706" t="s">
        <v>1545</v>
      </c>
      <c r="E444" s="358">
        <f>VLOOKUP(A444,Data!C:I,7,FALSE)</f>
        <v>0</v>
      </c>
      <c r="F444" s="438" t="str">
        <f t="shared" si="60"/>
        <v>RS.AN-22</v>
      </c>
      <c r="G444" s="438" t="str">
        <f t="shared" si="61"/>
        <v>RS.AN-220</v>
      </c>
    </row>
    <row r="445" spans="1:7" x14ac:dyDescent="0.25">
      <c r="A445" t="s">
        <v>268</v>
      </c>
      <c r="B445" s="358">
        <v>2</v>
      </c>
      <c r="C445" t="s">
        <v>1462</v>
      </c>
      <c r="D445" s="706" t="s">
        <v>1556</v>
      </c>
      <c r="E445" s="358">
        <f>VLOOKUP(A445,Data!C:I,7,FALSE)</f>
        <v>0</v>
      </c>
      <c r="F445" s="438" t="str">
        <f t="shared" si="60"/>
        <v>RS.IM-22</v>
      </c>
      <c r="G445" s="438" t="str">
        <f t="shared" si="61"/>
        <v>RS.IM-220</v>
      </c>
    </row>
    <row r="446" spans="1:7" x14ac:dyDescent="0.25">
      <c r="A446" t="s">
        <v>268</v>
      </c>
      <c r="B446" s="358">
        <v>2</v>
      </c>
      <c r="C446" t="s">
        <v>1463</v>
      </c>
      <c r="D446" s="710" t="s">
        <v>1554</v>
      </c>
      <c r="E446" s="358">
        <f>VLOOKUP(A446,Data!C:I,7,FALSE)</f>
        <v>0</v>
      </c>
      <c r="F446" s="438" t="str">
        <f t="shared" si="60"/>
        <v>RC.IM-22</v>
      </c>
      <c r="G446" s="438" t="str">
        <f t="shared" si="61"/>
        <v>RC.IM-220</v>
      </c>
    </row>
    <row r="447" spans="1:7" x14ac:dyDescent="0.25">
      <c r="A447" t="s">
        <v>269</v>
      </c>
      <c r="B447" s="358">
        <v>2</v>
      </c>
      <c r="C447" t="s">
        <v>444</v>
      </c>
      <c r="D447" s="705" t="s">
        <v>1509</v>
      </c>
      <c r="E447" s="358">
        <f>VLOOKUP(A447,Data!C:I,7,FALSE)</f>
        <v>0</v>
      </c>
      <c r="F447" s="438" t="str">
        <f t="shared" si="60"/>
        <v>ID.BE-42</v>
      </c>
      <c r="G447" s="438" t="str">
        <f t="shared" si="61"/>
        <v>ID.BE-420</v>
      </c>
    </row>
    <row r="448" spans="1:7" x14ac:dyDescent="0.25">
      <c r="A448" t="s">
        <v>269</v>
      </c>
      <c r="B448" s="358">
        <v>2</v>
      </c>
      <c r="C448" t="s">
        <v>444</v>
      </c>
      <c r="D448" s="705" t="s">
        <v>1526</v>
      </c>
      <c r="E448" s="358">
        <f>VLOOKUP(A448,Data!C:I,7,FALSE)</f>
        <v>0</v>
      </c>
      <c r="F448" s="438" t="str">
        <f t="shared" si="60"/>
        <v>ID.BE-52</v>
      </c>
      <c r="G448" s="438" t="str">
        <f t="shared" si="61"/>
        <v>ID.BE-520</v>
      </c>
    </row>
    <row r="449" spans="1:7" x14ac:dyDescent="0.25">
      <c r="A449" t="s">
        <v>269</v>
      </c>
      <c r="B449" s="358">
        <v>2</v>
      </c>
      <c r="C449" t="s">
        <v>1460</v>
      </c>
      <c r="D449" s="701" t="s">
        <v>1492</v>
      </c>
      <c r="E449" s="358">
        <f>VLOOKUP(A449,Data!C:I,7,FALSE)</f>
        <v>0</v>
      </c>
      <c r="F449" s="438" t="str">
        <f t="shared" si="60"/>
        <v>PR.DS-42</v>
      </c>
      <c r="G449" s="438" t="str">
        <f t="shared" si="61"/>
        <v>PR.DS-420</v>
      </c>
    </row>
    <row r="450" spans="1:7" x14ac:dyDescent="0.25">
      <c r="A450" t="s">
        <v>269</v>
      </c>
      <c r="B450" s="358">
        <v>2</v>
      </c>
      <c r="C450" t="s">
        <v>1460</v>
      </c>
      <c r="D450" s="701" t="s">
        <v>1527</v>
      </c>
      <c r="E450" s="358">
        <f>VLOOKUP(A450,Data!C:I,7,FALSE)</f>
        <v>0</v>
      </c>
      <c r="F450" s="438" t="str">
        <f t="shared" si="60"/>
        <v>PR.IP-92</v>
      </c>
      <c r="G450" s="438" t="str">
        <f t="shared" si="61"/>
        <v>PR.IP-920</v>
      </c>
    </row>
    <row r="451" spans="1:7" x14ac:dyDescent="0.25">
      <c r="A451" t="s">
        <v>269</v>
      </c>
      <c r="B451" s="358">
        <v>2</v>
      </c>
      <c r="C451" t="s">
        <v>1460</v>
      </c>
      <c r="D451" s="701" t="s">
        <v>1494</v>
      </c>
      <c r="E451" s="358">
        <f>VLOOKUP(A451,Data!C:I,7,FALSE)</f>
        <v>0</v>
      </c>
      <c r="F451" s="438" t="str">
        <f t="shared" ref="F451:F514" si="62">CONCATENATE($D451,$B451)</f>
        <v>PR.PT-52</v>
      </c>
      <c r="G451" s="438" t="str">
        <f t="shared" ref="G451:G514" si="63">_xlfn.IFNA(CONCATENATE(F451,$E451),CONCATENATE(F451,$E451,0))</f>
        <v>PR.PT-520</v>
      </c>
    </row>
    <row r="452" spans="1:7" x14ac:dyDescent="0.25">
      <c r="A452" t="s">
        <v>270</v>
      </c>
      <c r="B452" s="358">
        <v>2</v>
      </c>
      <c r="C452" t="s">
        <v>444</v>
      </c>
      <c r="D452" s="705" t="s">
        <v>1509</v>
      </c>
      <c r="E452" s="358">
        <f>VLOOKUP(A452,Data!C:I,7,FALSE)</f>
        <v>0</v>
      </c>
      <c r="F452" s="438" t="str">
        <f t="shared" si="62"/>
        <v>ID.BE-42</v>
      </c>
      <c r="G452" s="438" t="str">
        <f t="shared" si="63"/>
        <v>ID.BE-420</v>
      </c>
    </row>
    <row r="453" spans="1:7" x14ac:dyDescent="0.25">
      <c r="A453" t="s">
        <v>270</v>
      </c>
      <c r="B453" s="358">
        <v>2</v>
      </c>
      <c r="C453" t="s">
        <v>444</v>
      </c>
      <c r="D453" s="705" t="s">
        <v>1526</v>
      </c>
      <c r="E453" s="358">
        <f>VLOOKUP(A453,Data!C:I,7,FALSE)</f>
        <v>0</v>
      </c>
      <c r="F453" s="438" t="str">
        <f t="shared" si="62"/>
        <v>ID.BE-52</v>
      </c>
      <c r="G453" s="438" t="str">
        <f t="shared" si="63"/>
        <v>ID.BE-520</v>
      </c>
    </row>
    <row r="454" spans="1:7" x14ac:dyDescent="0.25">
      <c r="A454" t="s">
        <v>270</v>
      </c>
      <c r="B454" s="358">
        <v>2</v>
      </c>
      <c r="C454" t="s">
        <v>1460</v>
      </c>
      <c r="D454" s="701" t="s">
        <v>1492</v>
      </c>
      <c r="E454" s="358">
        <f>VLOOKUP(A454,Data!C:I,7,FALSE)</f>
        <v>0</v>
      </c>
      <c r="F454" s="438" t="str">
        <f t="shared" si="62"/>
        <v>PR.DS-42</v>
      </c>
      <c r="G454" s="438" t="str">
        <f t="shared" si="63"/>
        <v>PR.DS-420</v>
      </c>
    </row>
    <row r="455" spans="1:7" x14ac:dyDescent="0.25">
      <c r="A455" t="s">
        <v>270</v>
      </c>
      <c r="B455" s="358">
        <v>2</v>
      </c>
      <c r="C455" t="s">
        <v>1460</v>
      </c>
      <c r="D455" s="701" t="s">
        <v>1527</v>
      </c>
      <c r="E455" s="358">
        <f>VLOOKUP(A455,Data!C:I,7,FALSE)</f>
        <v>0</v>
      </c>
      <c r="F455" s="438" t="str">
        <f t="shared" si="62"/>
        <v>PR.IP-92</v>
      </c>
      <c r="G455" s="438" t="str">
        <f t="shared" si="63"/>
        <v>PR.IP-920</v>
      </c>
    </row>
    <row r="456" spans="1:7" x14ac:dyDescent="0.25">
      <c r="A456" t="s">
        <v>270</v>
      </c>
      <c r="B456" s="358">
        <v>2</v>
      </c>
      <c r="C456" t="s">
        <v>1460</v>
      </c>
      <c r="D456" s="701" t="s">
        <v>1494</v>
      </c>
      <c r="E456" s="358">
        <f>VLOOKUP(A456,Data!C:I,7,FALSE)</f>
        <v>0</v>
      </c>
      <c r="F456" s="438" t="str">
        <f t="shared" si="62"/>
        <v>PR.PT-52</v>
      </c>
      <c r="G456" s="438" t="str">
        <f t="shared" si="63"/>
        <v>PR.PT-520</v>
      </c>
    </row>
    <row r="457" spans="1:7" x14ac:dyDescent="0.25">
      <c r="A457" t="s">
        <v>271</v>
      </c>
      <c r="B457" s="358">
        <v>2</v>
      </c>
      <c r="C457" t="s">
        <v>444</v>
      </c>
      <c r="D457" s="705" t="s">
        <v>1526</v>
      </c>
      <c r="E457" s="358">
        <f>VLOOKUP(A457,Data!C:I,7,FALSE)</f>
        <v>0</v>
      </c>
      <c r="F457" s="438" t="str">
        <f t="shared" si="62"/>
        <v>ID.BE-52</v>
      </c>
      <c r="G457" s="438" t="str">
        <f t="shared" si="63"/>
        <v>ID.BE-520</v>
      </c>
    </row>
    <row r="458" spans="1:7" x14ac:dyDescent="0.25">
      <c r="A458" t="s">
        <v>271</v>
      </c>
      <c r="B458" s="358">
        <v>2</v>
      </c>
      <c r="C458" t="s">
        <v>444</v>
      </c>
      <c r="D458" s="705" t="s">
        <v>1530</v>
      </c>
      <c r="E458" s="358">
        <f>VLOOKUP(A458,Data!C:I,7,FALSE)</f>
        <v>0</v>
      </c>
      <c r="F458" s="438" t="str">
        <f t="shared" si="62"/>
        <v>ID.SC-52</v>
      </c>
      <c r="G458" s="438" t="str">
        <f t="shared" si="63"/>
        <v>ID.SC-520</v>
      </c>
    </row>
    <row r="459" spans="1:7" x14ac:dyDescent="0.25">
      <c r="A459" t="s">
        <v>942</v>
      </c>
      <c r="B459" s="358">
        <v>2</v>
      </c>
      <c r="C459" t="s">
        <v>1460</v>
      </c>
      <c r="D459" s="701" t="s">
        <v>1527</v>
      </c>
      <c r="E459" s="358">
        <f>VLOOKUP(A459,Data!C:I,7,FALSE)</f>
        <v>0</v>
      </c>
      <c r="F459" s="438" t="str">
        <f t="shared" si="62"/>
        <v>PR.IP-92</v>
      </c>
      <c r="G459" s="438" t="str">
        <f t="shared" si="63"/>
        <v>PR.IP-920</v>
      </c>
    </row>
    <row r="460" spans="1:7" x14ac:dyDescent="0.25">
      <c r="A460" t="s">
        <v>942</v>
      </c>
      <c r="B460" s="358">
        <v>2</v>
      </c>
      <c r="C460" t="s">
        <v>1461</v>
      </c>
      <c r="D460" s="702" t="s">
        <v>1542</v>
      </c>
      <c r="E460" s="358">
        <f>VLOOKUP(A460,Data!C:I,7,FALSE)</f>
        <v>0</v>
      </c>
      <c r="F460" s="438" t="str">
        <f t="shared" si="62"/>
        <v>DE.AE-52</v>
      </c>
      <c r="G460" s="438" t="str">
        <f t="shared" si="63"/>
        <v>DE.AE-520</v>
      </c>
    </row>
    <row r="461" spans="1:7" x14ac:dyDescent="0.25">
      <c r="A461" t="s">
        <v>942</v>
      </c>
      <c r="B461" s="358">
        <v>2</v>
      </c>
      <c r="C461" t="s">
        <v>1462</v>
      </c>
      <c r="D461" s="706" t="s">
        <v>1545</v>
      </c>
      <c r="E461" s="358">
        <f>VLOOKUP(A461,Data!C:I,7,FALSE)</f>
        <v>0</v>
      </c>
      <c r="F461" s="438" t="str">
        <f t="shared" si="62"/>
        <v>RS.AN-22</v>
      </c>
      <c r="G461" s="438" t="str">
        <f t="shared" si="63"/>
        <v>RS.AN-220</v>
      </c>
    </row>
    <row r="462" spans="1:7" x14ac:dyDescent="0.25">
      <c r="A462" t="s">
        <v>942</v>
      </c>
      <c r="B462" s="358">
        <v>2</v>
      </c>
      <c r="C462" t="s">
        <v>1462</v>
      </c>
      <c r="D462" s="706" t="s">
        <v>1543</v>
      </c>
      <c r="E462" s="358">
        <f>VLOOKUP(A462,Data!C:I,7,FALSE)</f>
        <v>0</v>
      </c>
      <c r="F462" s="438" t="str">
        <f t="shared" si="62"/>
        <v>RS.AN-42</v>
      </c>
      <c r="G462" s="438" t="str">
        <f t="shared" si="63"/>
        <v>RS.AN-420</v>
      </c>
    </row>
    <row r="463" spans="1:7" x14ac:dyDescent="0.25">
      <c r="A463" t="s">
        <v>943</v>
      </c>
      <c r="B463" s="358">
        <v>2</v>
      </c>
      <c r="C463" t="s">
        <v>444</v>
      </c>
      <c r="D463" s="705" t="s">
        <v>1530</v>
      </c>
      <c r="E463" s="358">
        <f>VLOOKUP(A463,Data!C:I,7,FALSE)</f>
        <v>0</v>
      </c>
      <c r="F463" s="438" t="str">
        <f t="shared" si="62"/>
        <v>ID.SC-52</v>
      </c>
      <c r="G463" s="438" t="str">
        <f t="shared" si="63"/>
        <v>ID.SC-520</v>
      </c>
    </row>
    <row r="464" spans="1:7" x14ac:dyDescent="0.25">
      <c r="A464" t="s">
        <v>943</v>
      </c>
      <c r="B464" s="358">
        <v>2</v>
      </c>
      <c r="C464" t="s">
        <v>1460</v>
      </c>
      <c r="D464" s="701" t="s">
        <v>1527</v>
      </c>
      <c r="E464" s="358">
        <f>VLOOKUP(A464,Data!C:I,7,FALSE)</f>
        <v>0</v>
      </c>
      <c r="F464" s="438" t="str">
        <f t="shared" si="62"/>
        <v>PR.IP-92</v>
      </c>
      <c r="G464" s="438" t="str">
        <f t="shared" si="63"/>
        <v>PR.IP-920</v>
      </c>
    </row>
    <row r="465" spans="1:7" x14ac:dyDescent="0.25">
      <c r="A465" t="s">
        <v>943</v>
      </c>
      <c r="B465" s="358">
        <v>2</v>
      </c>
      <c r="C465" t="s">
        <v>1460</v>
      </c>
      <c r="D465" s="701" t="s">
        <v>1552</v>
      </c>
      <c r="E465" s="358">
        <f>VLOOKUP(A465,Data!C:I,7,FALSE)</f>
        <v>0</v>
      </c>
      <c r="F465" s="438" t="str">
        <f t="shared" si="62"/>
        <v>PR.IP-102</v>
      </c>
      <c r="G465" s="438" t="str">
        <f t="shared" si="63"/>
        <v>PR.IP-1020</v>
      </c>
    </row>
    <row r="466" spans="1:7" x14ac:dyDescent="0.25">
      <c r="A466" t="s">
        <v>943</v>
      </c>
      <c r="B466" s="358">
        <v>2</v>
      </c>
      <c r="C466" t="s">
        <v>1460</v>
      </c>
      <c r="D466" s="701" t="s">
        <v>1494</v>
      </c>
      <c r="E466" s="358">
        <f>VLOOKUP(A466,Data!C:I,7,FALSE)</f>
        <v>0</v>
      </c>
      <c r="F466" s="438" t="str">
        <f t="shared" si="62"/>
        <v>PR.PT-52</v>
      </c>
      <c r="G466" s="438" t="str">
        <f t="shared" si="63"/>
        <v>PR.PT-520</v>
      </c>
    </row>
    <row r="467" spans="1:7" x14ac:dyDescent="0.25">
      <c r="A467" t="s">
        <v>943</v>
      </c>
      <c r="B467" s="358">
        <v>2</v>
      </c>
      <c r="C467" t="s">
        <v>1463</v>
      </c>
      <c r="D467" s="704" t="s">
        <v>1553</v>
      </c>
      <c r="E467" s="358">
        <f>VLOOKUP(A467,Data!C:I,7,FALSE)</f>
        <v>0</v>
      </c>
      <c r="F467" s="438" t="str">
        <f t="shared" si="62"/>
        <v>RC.IM-12</v>
      </c>
      <c r="G467" s="438" t="str">
        <f t="shared" si="63"/>
        <v>RC.IM-120</v>
      </c>
    </row>
    <row r="468" spans="1:7" x14ac:dyDescent="0.25">
      <c r="A468" t="s">
        <v>944</v>
      </c>
      <c r="B468" s="358">
        <v>2</v>
      </c>
      <c r="C468" t="s">
        <v>1460</v>
      </c>
      <c r="D468" s="701" t="s">
        <v>1504</v>
      </c>
      <c r="E468" s="358">
        <f>VLOOKUP(A468,Data!C:I,7,FALSE)</f>
        <v>0</v>
      </c>
      <c r="F468" s="438" t="str">
        <f t="shared" si="62"/>
        <v>PR.DS-12</v>
      </c>
      <c r="G468" s="438" t="str">
        <f t="shared" si="63"/>
        <v>PR.DS-120</v>
      </c>
    </row>
    <row r="469" spans="1:7" x14ac:dyDescent="0.25">
      <c r="A469" t="s">
        <v>945</v>
      </c>
      <c r="B469" s="358">
        <v>2</v>
      </c>
      <c r="C469" t="s">
        <v>1460</v>
      </c>
      <c r="D469" s="701" t="s">
        <v>1504</v>
      </c>
      <c r="E469" s="358">
        <f>VLOOKUP(A469,Data!C:I,7,FALSE)</f>
        <v>0</v>
      </c>
      <c r="F469" s="438" t="str">
        <f t="shared" si="62"/>
        <v>PR.DS-12</v>
      </c>
      <c r="G469" s="438" t="str">
        <f t="shared" si="63"/>
        <v>PR.DS-120</v>
      </c>
    </row>
    <row r="470" spans="1:7" x14ac:dyDescent="0.25">
      <c r="A470" t="s">
        <v>946</v>
      </c>
      <c r="B470" s="358">
        <v>2</v>
      </c>
      <c r="C470" t="s">
        <v>1460</v>
      </c>
      <c r="D470" s="701" t="s">
        <v>1492</v>
      </c>
      <c r="E470" s="358">
        <f>VLOOKUP(A470,Data!C:I,7,FALSE)</f>
        <v>0</v>
      </c>
      <c r="F470" s="438" t="str">
        <f t="shared" si="62"/>
        <v>PR.DS-42</v>
      </c>
      <c r="G470" s="438" t="str">
        <f t="shared" si="63"/>
        <v>PR.DS-420</v>
      </c>
    </row>
    <row r="471" spans="1:7" x14ac:dyDescent="0.25">
      <c r="A471" t="s">
        <v>946</v>
      </c>
      <c r="B471" s="358">
        <v>2</v>
      </c>
      <c r="C471" t="s">
        <v>1460</v>
      </c>
      <c r="D471" s="701" t="s">
        <v>1494</v>
      </c>
      <c r="E471" s="358">
        <f>VLOOKUP(A471,Data!C:I,7,FALSE)</f>
        <v>0</v>
      </c>
      <c r="F471" s="438" t="str">
        <f t="shared" si="62"/>
        <v>PR.PT-52</v>
      </c>
      <c r="G471" s="438" t="str">
        <f t="shared" si="63"/>
        <v>PR.PT-520</v>
      </c>
    </row>
    <row r="472" spans="1:7" x14ac:dyDescent="0.25">
      <c r="A472" t="s">
        <v>948</v>
      </c>
      <c r="B472" s="358">
        <v>3</v>
      </c>
      <c r="C472" t="s">
        <v>1460</v>
      </c>
      <c r="D472" s="701" t="s">
        <v>1552</v>
      </c>
      <c r="E472" s="358">
        <f>VLOOKUP(A472,Data!C:I,7,FALSE)</f>
        <v>0</v>
      </c>
      <c r="F472" s="438" t="str">
        <f t="shared" si="62"/>
        <v>PR.IP-103</v>
      </c>
      <c r="G472" s="438" t="str">
        <f t="shared" si="63"/>
        <v>PR.IP-1030</v>
      </c>
    </row>
    <row r="473" spans="1:7" x14ac:dyDescent="0.25">
      <c r="A473" t="s">
        <v>949</v>
      </c>
      <c r="B473" s="358">
        <v>3</v>
      </c>
      <c r="C473" t="s">
        <v>1460</v>
      </c>
      <c r="D473" s="701" t="s">
        <v>1527</v>
      </c>
      <c r="E473" s="358">
        <f>VLOOKUP(A473,Data!C:I,7,FALSE)</f>
        <v>0</v>
      </c>
      <c r="F473" s="438" t="str">
        <f t="shared" si="62"/>
        <v>PR.IP-93</v>
      </c>
      <c r="G473" s="438" t="str">
        <f t="shared" si="63"/>
        <v>PR.IP-930</v>
      </c>
    </row>
    <row r="474" spans="1:7" x14ac:dyDescent="0.25">
      <c r="A474" t="s">
        <v>949</v>
      </c>
      <c r="B474" s="358">
        <v>3</v>
      </c>
      <c r="C474" t="s">
        <v>1462</v>
      </c>
      <c r="D474" s="706" t="s">
        <v>1555</v>
      </c>
      <c r="E474" s="358">
        <f>VLOOKUP(A474,Data!C:I,7,FALSE)</f>
        <v>0</v>
      </c>
      <c r="F474" s="438" t="str">
        <f t="shared" si="62"/>
        <v>RS.IM-13</v>
      </c>
      <c r="G474" s="438" t="str">
        <f t="shared" si="63"/>
        <v>RS.IM-130</v>
      </c>
    </row>
    <row r="475" spans="1:7" x14ac:dyDescent="0.25">
      <c r="A475" t="s">
        <v>949</v>
      </c>
      <c r="B475" s="358">
        <v>3</v>
      </c>
      <c r="C475" t="s">
        <v>1462</v>
      </c>
      <c r="D475" s="706" t="s">
        <v>1556</v>
      </c>
      <c r="E475" s="358">
        <f>VLOOKUP(A475,Data!C:I,7,FALSE)</f>
        <v>0</v>
      </c>
      <c r="F475" s="438" t="str">
        <f t="shared" si="62"/>
        <v>RS.IM-23</v>
      </c>
      <c r="G475" s="438" t="str">
        <f t="shared" si="63"/>
        <v>RS.IM-230</v>
      </c>
    </row>
    <row r="476" spans="1:7" x14ac:dyDescent="0.25">
      <c r="A476" t="s">
        <v>949</v>
      </c>
      <c r="B476" s="358">
        <v>3</v>
      </c>
      <c r="C476" t="s">
        <v>1463</v>
      </c>
      <c r="D476" s="710" t="s">
        <v>1553</v>
      </c>
      <c r="E476" s="358">
        <f>VLOOKUP(A476,Data!C:I,7,FALSE)</f>
        <v>0</v>
      </c>
      <c r="F476" s="438" t="str">
        <f t="shared" si="62"/>
        <v>RC.IM-13</v>
      </c>
      <c r="G476" s="438" t="str">
        <f t="shared" si="63"/>
        <v>RC.IM-130</v>
      </c>
    </row>
    <row r="477" spans="1:7" x14ac:dyDescent="0.25">
      <c r="A477" t="s">
        <v>949</v>
      </c>
      <c r="B477" s="358">
        <v>3</v>
      </c>
      <c r="C477" t="s">
        <v>1463</v>
      </c>
      <c r="D477" s="710" t="s">
        <v>1554</v>
      </c>
      <c r="E477" s="358">
        <f>VLOOKUP(A477,Data!C:I,7,FALSE)</f>
        <v>0</v>
      </c>
      <c r="F477" s="438" t="str">
        <f t="shared" si="62"/>
        <v>RC.IM-23</v>
      </c>
      <c r="G477" s="438" t="str">
        <f t="shared" si="63"/>
        <v>RC.IM-230</v>
      </c>
    </row>
    <row r="478" spans="1:7" x14ac:dyDescent="0.25">
      <c r="A478" t="s">
        <v>950</v>
      </c>
      <c r="B478" s="358">
        <v>3</v>
      </c>
      <c r="C478" t="s">
        <v>1460</v>
      </c>
      <c r="D478" s="701" t="s">
        <v>1527</v>
      </c>
      <c r="E478" s="358">
        <f>VLOOKUP(A478,Data!C:I,7,FALSE)</f>
        <v>0</v>
      </c>
      <c r="F478" s="438" t="str">
        <f t="shared" si="62"/>
        <v>PR.IP-93</v>
      </c>
      <c r="G478" s="438" t="str">
        <f t="shared" si="63"/>
        <v>PR.IP-930</v>
      </c>
    </row>
    <row r="479" spans="1:7" x14ac:dyDescent="0.25">
      <c r="A479" t="s">
        <v>950</v>
      </c>
      <c r="B479" s="358">
        <v>3</v>
      </c>
      <c r="C479" t="s">
        <v>1462</v>
      </c>
      <c r="D479" s="706" t="s">
        <v>1555</v>
      </c>
      <c r="E479" s="358">
        <f>VLOOKUP(A479,Data!C:I,7,FALSE)</f>
        <v>0</v>
      </c>
      <c r="F479" s="438" t="str">
        <f t="shared" si="62"/>
        <v>RS.IM-13</v>
      </c>
      <c r="G479" s="438" t="str">
        <f t="shared" si="63"/>
        <v>RS.IM-130</v>
      </c>
    </row>
    <row r="480" spans="1:7" x14ac:dyDescent="0.25">
      <c r="A480" t="s">
        <v>950</v>
      </c>
      <c r="B480" s="358">
        <v>3</v>
      </c>
      <c r="C480" t="s">
        <v>1462</v>
      </c>
      <c r="D480" s="706" t="s">
        <v>1556</v>
      </c>
      <c r="E480" s="358">
        <f>VLOOKUP(A480,Data!C:I,7,FALSE)</f>
        <v>0</v>
      </c>
      <c r="F480" s="438" t="str">
        <f t="shared" si="62"/>
        <v>RS.IM-23</v>
      </c>
      <c r="G480" s="438" t="str">
        <f t="shared" si="63"/>
        <v>RS.IM-230</v>
      </c>
    </row>
    <row r="481" spans="1:7" x14ac:dyDescent="0.25">
      <c r="A481" t="s">
        <v>950</v>
      </c>
      <c r="B481" s="358">
        <v>3</v>
      </c>
      <c r="C481" t="s">
        <v>1463</v>
      </c>
      <c r="D481" s="710" t="s">
        <v>1553</v>
      </c>
      <c r="E481" s="358">
        <f>VLOOKUP(A481,Data!C:I,7,FALSE)</f>
        <v>0</v>
      </c>
      <c r="F481" s="438" t="str">
        <f t="shared" si="62"/>
        <v>RC.IM-13</v>
      </c>
      <c r="G481" s="438" t="str">
        <f t="shared" si="63"/>
        <v>RC.IM-130</v>
      </c>
    </row>
    <row r="482" spans="1:7" x14ac:dyDescent="0.25">
      <c r="A482" t="s">
        <v>950</v>
      </c>
      <c r="B482" s="358">
        <v>3</v>
      </c>
      <c r="C482" t="s">
        <v>1463</v>
      </c>
      <c r="D482" s="710" t="s">
        <v>1554</v>
      </c>
      <c r="E482" s="358">
        <f>VLOOKUP(A482,Data!C:I,7,FALSE)</f>
        <v>0</v>
      </c>
      <c r="F482" s="438" t="str">
        <f t="shared" si="62"/>
        <v>RC.IM-23</v>
      </c>
      <c r="G482" s="438" t="str">
        <f t="shared" si="63"/>
        <v>RC.IM-230</v>
      </c>
    </row>
    <row r="483" spans="1:7" x14ac:dyDescent="0.25">
      <c r="A483" t="s">
        <v>952</v>
      </c>
      <c r="B483" s="358">
        <v>2</v>
      </c>
      <c r="C483" t="s">
        <v>1460</v>
      </c>
      <c r="D483" s="701" t="s">
        <v>1527</v>
      </c>
      <c r="E483" s="358">
        <f>VLOOKUP(A483,Data!C:I,7,FALSE)</f>
        <v>0</v>
      </c>
      <c r="F483" s="438" t="str">
        <f t="shared" si="62"/>
        <v>PR.IP-92</v>
      </c>
      <c r="G483" s="438" t="str">
        <f t="shared" si="63"/>
        <v>PR.IP-920</v>
      </c>
    </row>
    <row r="484" spans="1:7" x14ac:dyDescent="0.25">
      <c r="A484" t="s">
        <v>952</v>
      </c>
      <c r="B484" s="358">
        <v>2</v>
      </c>
      <c r="C484" t="s">
        <v>1462</v>
      </c>
      <c r="D484" s="709" t="s">
        <v>1528</v>
      </c>
      <c r="E484" s="358">
        <f>VLOOKUP(A484,Data!C:I,7,FALSE)</f>
        <v>0</v>
      </c>
      <c r="F484" s="438" t="str">
        <f t="shared" si="62"/>
        <v>RS.RP-12</v>
      </c>
      <c r="G484" s="438" t="str">
        <f t="shared" si="63"/>
        <v>RS.RP-120</v>
      </c>
    </row>
    <row r="485" spans="1:7" x14ac:dyDescent="0.25">
      <c r="A485" t="s">
        <v>952</v>
      </c>
      <c r="B485" s="358">
        <v>2</v>
      </c>
      <c r="C485" t="s">
        <v>1462</v>
      </c>
      <c r="D485" s="706" t="s">
        <v>1555</v>
      </c>
      <c r="E485" s="358">
        <f>VLOOKUP(A485,Data!C:I,7,FALSE)</f>
        <v>0</v>
      </c>
      <c r="F485" s="438" t="str">
        <f t="shared" si="62"/>
        <v>RS.IM-12</v>
      </c>
      <c r="G485" s="438" t="str">
        <f t="shared" si="63"/>
        <v>RS.IM-120</v>
      </c>
    </row>
    <row r="486" spans="1:7" x14ac:dyDescent="0.25">
      <c r="A486" t="s">
        <v>952</v>
      </c>
      <c r="B486" s="358">
        <v>2</v>
      </c>
      <c r="C486" t="s">
        <v>1463</v>
      </c>
      <c r="D486" s="711" t="s">
        <v>1548</v>
      </c>
      <c r="E486" s="358">
        <f>VLOOKUP(A486,Data!C:I,7,FALSE)</f>
        <v>0</v>
      </c>
      <c r="F486" s="438" t="str">
        <f t="shared" si="62"/>
        <v>RC.RP-12</v>
      </c>
      <c r="G486" s="438" t="str">
        <f t="shared" si="63"/>
        <v>RC.RP-120</v>
      </c>
    </row>
    <row r="487" spans="1:7" x14ac:dyDescent="0.25">
      <c r="A487" t="s">
        <v>952</v>
      </c>
      <c r="B487" s="358">
        <v>2</v>
      </c>
      <c r="C487" t="s">
        <v>1463</v>
      </c>
      <c r="D487" s="710" t="s">
        <v>1553</v>
      </c>
      <c r="E487" s="358">
        <f>VLOOKUP(A487,Data!C:I,7,FALSE)</f>
        <v>0</v>
      </c>
      <c r="F487" s="438" t="str">
        <f t="shared" si="62"/>
        <v>RC.IM-12</v>
      </c>
      <c r="G487" s="438" t="str">
        <f t="shared" si="63"/>
        <v>RC.IM-120</v>
      </c>
    </row>
    <row r="488" spans="1:7" x14ac:dyDescent="0.25">
      <c r="A488" t="s">
        <v>954</v>
      </c>
      <c r="B488" s="358">
        <v>3</v>
      </c>
      <c r="C488" t="s">
        <v>444</v>
      </c>
      <c r="D488" s="705" t="s">
        <v>1520</v>
      </c>
      <c r="E488" s="358">
        <f>VLOOKUP(A488,Data!C:I,7,FALSE)</f>
        <v>0</v>
      </c>
      <c r="F488" s="438" t="str">
        <f t="shared" si="62"/>
        <v>ID.GV-13</v>
      </c>
      <c r="G488" s="438" t="str">
        <f t="shared" si="63"/>
        <v>ID.GV-130</v>
      </c>
    </row>
    <row r="489" spans="1:7" x14ac:dyDescent="0.25">
      <c r="A489" t="s">
        <v>954</v>
      </c>
      <c r="B489" s="358">
        <v>3</v>
      </c>
      <c r="C489" t="s">
        <v>444</v>
      </c>
      <c r="D489" s="705" t="s">
        <v>1534</v>
      </c>
      <c r="E489" s="358">
        <f>VLOOKUP(A489,Data!C:I,7,FALSE)</f>
        <v>0</v>
      </c>
      <c r="F489" s="438" t="str">
        <f t="shared" si="62"/>
        <v>ID.GV-33</v>
      </c>
      <c r="G489" s="438" t="str">
        <f t="shared" si="63"/>
        <v>ID.GV-330</v>
      </c>
    </row>
    <row r="490" spans="1:7" x14ac:dyDescent="0.25">
      <c r="A490" t="s">
        <v>954</v>
      </c>
      <c r="B490" s="358">
        <v>3</v>
      </c>
      <c r="C490" t="s">
        <v>1461</v>
      </c>
      <c r="D490" s="702" t="s">
        <v>1538</v>
      </c>
      <c r="E490" s="358">
        <f>VLOOKUP(A490,Data!C:I,7,FALSE)</f>
        <v>0</v>
      </c>
      <c r="F490" s="438" t="str">
        <f t="shared" si="62"/>
        <v>DE.DP-23</v>
      </c>
      <c r="G490" s="438" t="str">
        <f t="shared" si="63"/>
        <v>DE.DP-230</v>
      </c>
    </row>
    <row r="491" spans="1:7" x14ac:dyDescent="0.25">
      <c r="A491" t="s">
        <v>954</v>
      </c>
      <c r="B491" s="358">
        <v>3</v>
      </c>
      <c r="C491" t="s">
        <v>1462</v>
      </c>
      <c r="D491" s="706" t="s">
        <v>1556</v>
      </c>
      <c r="E491" s="358">
        <f>VLOOKUP(A491,Data!C:I,7,FALSE)</f>
        <v>0</v>
      </c>
      <c r="F491" s="438" t="str">
        <f t="shared" si="62"/>
        <v>RS.IM-23</v>
      </c>
      <c r="G491" s="438" t="str">
        <f t="shared" si="63"/>
        <v>RS.IM-230</v>
      </c>
    </row>
    <row r="492" spans="1:7" x14ac:dyDescent="0.25">
      <c r="A492" t="s">
        <v>954</v>
      </c>
      <c r="B492" s="358">
        <v>3</v>
      </c>
      <c r="C492" t="s">
        <v>1463</v>
      </c>
      <c r="D492" s="710" t="s">
        <v>1554</v>
      </c>
      <c r="E492" s="358">
        <f>VLOOKUP(A492,Data!C:I,7,FALSE)</f>
        <v>0</v>
      </c>
      <c r="F492" s="438" t="str">
        <f t="shared" si="62"/>
        <v>RC.IM-23</v>
      </c>
      <c r="G492" s="438" t="str">
        <f t="shared" si="63"/>
        <v>RC.IM-230</v>
      </c>
    </row>
    <row r="493" spans="1:7" x14ac:dyDescent="0.25">
      <c r="A493" t="s">
        <v>955</v>
      </c>
      <c r="B493" s="358">
        <v>3</v>
      </c>
      <c r="C493" t="s">
        <v>444</v>
      </c>
      <c r="D493" s="705" t="s">
        <v>1487</v>
      </c>
      <c r="E493" s="358">
        <f>VLOOKUP(A493,Data!C:I,7,FALSE)</f>
        <v>0</v>
      </c>
      <c r="F493" s="438" t="str">
        <f t="shared" si="62"/>
        <v>ID.AM-63</v>
      </c>
      <c r="G493" s="438" t="str">
        <f t="shared" si="63"/>
        <v>ID.AM-630</v>
      </c>
    </row>
    <row r="494" spans="1:7" x14ac:dyDescent="0.25">
      <c r="A494" t="s">
        <v>955</v>
      </c>
      <c r="B494" s="358">
        <v>3</v>
      </c>
      <c r="C494" t="s">
        <v>444</v>
      </c>
      <c r="D494" s="705" t="s">
        <v>1520</v>
      </c>
      <c r="E494" s="358">
        <f>VLOOKUP(A494,Data!C:I,7,FALSE)</f>
        <v>0</v>
      </c>
      <c r="F494" s="438" t="str">
        <f t="shared" si="62"/>
        <v>ID.GV-13</v>
      </c>
      <c r="G494" s="438" t="str">
        <f t="shared" si="63"/>
        <v>ID.GV-130</v>
      </c>
    </row>
    <row r="495" spans="1:7" x14ac:dyDescent="0.25">
      <c r="A495" t="s">
        <v>955</v>
      </c>
      <c r="B495" s="358">
        <v>3</v>
      </c>
      <c r="C495" t="s">
        <v>444</v>
      </c>
      <c r="D495" s="705" t="s">
        <v>1488</v>
      </c>
      <c r="E495" s="358">
        <f>VLOOKUP(A495,Data!C:I,7,FALSE)</f>
        <v>0</v>
      </c>
      <c r="F495" s="438" t="str">
        <f t="shared" si="62"/>
        <v>ID.GV-23</v>
      </c>
      <c r="G495" s="438" t="str">
        <f t="shared" si="63"/>
        <v>ID.GV-230</v>
      </c>
    </row>
    <row r="496" spans="1:7" x14ac:dyDescent="0.25">
      <c r="A496" t="s">
        <v>955</v>
      </c>
      <c r="B496" s="358">
        <v>3</v>
      </c>
      <c r="C496" t="s">
        <v>444</v>
      </c>
      <c r="D496" s="705" t="s">
        <v>1534</v>
      </c>
      <c r="E496" s="358">
        <f>VLOOKUP(A496,Data!C:I,7,FALSE)</f>
        <v>0</v>
      </c>
      <c r="F496" s="438" t="str">
        <f t="shared" si="62"/>
        <v>ID.GV-33</v>
      </c>
      <c r="G496" s="438" t="str">
        <f t="shared" si="63"/>
        <v>ID.GV-330</v>
      </c>
    </row>
    <row r="497" spans="1:7" x14ac:dyDescent="0.25">
      <c r="A497" t="s">
        <v>955</v>
      </c>
      <c r="B497" s="358">
        <v>3</v>
      </c>
      <c r="C497" t="s">
        <v>1460</v>
      </c>
      <c r="D497" s="701" t="s">
        <v>1573</v>
      </c>
      <c r="E497" s="358">
        <f>VLOOKUP(A497,Data!C:I,7,FALSE)</f>
        <v>0</v>
      </c>
      <c r="F497" s="438" t="str">
        <f t="shared" si="62"/>
        <v>PR.AT-23</v>
      </c>
      <c r="G497" s="438" t="str">
        <f t="shared" si="63"/>
        <v>PR.AT-230</v>
      </c>
    </row>
    <row r="498" spans="1:7" x14ac:dyDescent="0.25">
      <c r="A498" t="s">
        <v>955</v>
      </c>
      <c r="B498" s="358">
        <v>3</v>
      </c>
      <c r="C498" t="s">
        <v>1460</v>
      </c>
      <c r="D498" s="701" t="s">
        <v>1574</v>
      </c>
      <c r="E498" s="358">
        <f>VLOOKUP(A498,Data!C:I,7,FALSE)</f>
        <v>0</v>
      </c>
      <c r="F498" s="438" t="str">
        <f t="shared" si="62"/>
        <v>PR.AT-33</v>
      </c>
      <c r="G498" s="438" t="str">
        <f t="shared" si="63"/>
        <v>PR.AT-330</v>
      </c>
    </row>
    <row r="499" spans="1:7" x14ac:dyDescent="0.25">
      <c r="A499" t="s">
        <v>955</v>
      </c>
      <c r="B499" s="358">
        <v>3</v>
      </c>
      <c r="C499" t="s">
        <v>1460</v>
      </c>
      <c r="D499" s="701" t="s">
        <v>1523</v>
      </c>
      <c r="E499" s="358">
        <f>VLOOKUP(A499,Data!C:I,7,FALSE)</f>
        <v>0</v>
      </c>
      <c r="F499" s="438" t="str">
        <f t="shared" si="62"/>
        <v>PR.AT-43</v>
      </c>
      <c r="G499" s="438" t="str">
        <f t="shared" si="63"/>
        <v>PR.AT-430</v>
      </c>
    </row>
    <row r="500" spans="1:7" x14ac:dyDescent="0.25">
      <c r="A500" t="s">
        <v>955</v>
      </c>
      <c r="B500" s="358">
        <v>3</v>
      </c>
      <c r="C500" t="s">
        <v>1460</v>
      </c>
      <c r="D500" s="701" t="s">
        <v>1575</v>
      </c>
      <c r="E500" s="358">
        <f>VLOOKUP(A500,Data!C:I,7,FALSE)</f>
        <v>0</v>
      </c>
      <c r="F500" s="438" t="str">
        <f t="shared" si="62"/>
        <v>PR.AT-53</v>
      </c>
      <c r="G500" s="438" t="str">
        <f t="shared" si="63"/>
        <v>PR.AT-530</v>
      </c>
    </row>
    <row r="501" spans="1:7" x14ac:dyDescent="0.25">
      <c r="A501" t="s">
        <v>955</v>
      </c>
      <c r="B501" s="358">
        <v>3</v>
      </c>
      <c r="C501" t="s">
        <v>1461</v>
      </c>
      <c r="D501" s="702" t="s">
        <v>1536</v>
      </c>
      <c r="E501" s="358">
        <f>VLOOKUP(A501,Data!C:I,7,FALSE)</f>
        <v>0</v>
      </c>
      <c r="F501" s="438" t="str">
        <f t="shared" si="62"/>
        <v>DE.DP-13</v>
      </c>
      <c r="G501" s="438" t="str">
        <f t="shared" si="63"/>
        <v>DE.DP-130</v>
      </c>
    </row>
    <row r="502" spans="1:7" x14ac:dyDescent="0.25">
      <c r="A502" t="s">
        <v>955</v>
      </c>
      <c r="B502" s="358">
        <v>3</v>
      </c>
      <c r="C502" t="s">
        <v>1462</v>
      </c>
      <c r="D502" s="706" t="s">
        <v>1529</v>
      </c>
      <c r="E502" s="358">
        <f>VLOOKUP(A502,Data!C:I,7,FALSE)</f>
        <v>0</v>
      </c>
      <c r="F502" s="438" t="str">
        <f t="shared" si="62"/>
        <v>RS.CO-13</v>
      </c>
      <c r="G502" s="438" t="str">
        <f t="shared" si="63"/>
        <v>RS.CO-130</v>
      </c>
    </row>
    <row r="503" spans="1:7" x14ac:dyDescent="0.25">
      <c r="A503" t="s">
        <v>956</v>
      </c>
      <c r="B503" s="358">
        <v>3</v>
      </c>
      <c r="C503" t="s">
        <v>1460</v>
      </c>
      <c r="D503" s="701" t="s">
        <v>1577</v>
      </c>
      <c r="E503" s="358">
        <f>VLOOKUP(A503,Data!C:I,7,FALSE)</f>
        <v>0</v>
      </c>
      <c r="F503" s="438" t="str">
        <f t="shared" si="62"/>
        <v>PR.AT-13</v>
      </c>
      <c r="G503" s="438" t="str">
        <f t="shared" si="63"/>
        <v>PR.AT-130</v>
      </c>
    </row>
    <row r="504" spans="1:7" x14ac:dyDescent="0.25">
      <c r="A504" t="s">
        <v>956</v>
      </c>
      <c r="B504" s="358">
        <v>3</v>
      </c>
      <c r="C504" t="s">
        <v>1462</v>
      </c>
      <c r="D504" s="706" t="s">
        <v>1529</v>
      </c>
      <c r="E504" s="358">
        <f>VLOOKUP(A504,Data!C:I,7,FALSE)</f>
        <v>0</v>
      </c>
      <c r="F504" s="438" t="str">
        <f t="shared" si="62"/>
        <v>RS.CO-13</v>
      </c>
      <c r="G504" s="438" t="str">
        <f t="shared" si="63"/>
        <v>RS.CO-130</v>
      </c>
    </row>
    <row r="505" spans="1:7" x14ac:dyDescent="0.25">
      <c r="A505" t="s">
        <v>957</v>
      </c>
      <c r="B505" s="358">
        <v>3</v>
      </c>
      <c r="C505" t="s">
        <v>1460</v>
      </c>
      <c r="D505" s="701" t="s">
        <v>1710</v>
      </c>
      <c r="E505" s="358">
        <f>VLOOKUP(A505,Data!C:I,7,FALSE)</f>
        <v>0</v>
      </c>
      <c r="F505" s="438" t="str">
        <f t="shared" si="62"/>
        <v>PR.IP-73</v>
      </c>
      <c r="G505" s="438" t="str">
        <f t="shared" si="63"/>
        <v>PR.IP-730</v>
      </c>
    </row>
    <row r="506" spans="1:7" x14ac:dyDescent="0.25">
      <c r="A506" t="s">
        <v>957</v>
      </c>
      <c r="B506" s="358">
        <v>3</v>
      </c>
      <c r="C506" t="s">
        <v>1461</v>
      </c>
      <c r="D506" s="702" t="s">
        <v>1541</v>
      </c>
      <c r="E506" s="358">
        <f>VLOOKUP(A506,Data!C:I,7,FALSE)</f>
        <v>0</v>
      </c>
      <c r="F506" s="438" t="str">
        <f t="shared" si="62"/>
        <v>DE.DP-53</v>
      </c>
      <c r="G506" s="438" t="str">
        <f t="shared" si="63"/>
        <v>DE.DP-530</v>
      </c>
    </row>
    <row r="507" spans="1:7" x14ac:dyDescent="0.25">
      <c r="A507" t="s">
        <v>39</v>
      </c>
      <c r="B507" s="358">
        <v>1</v>
      </c>
      <c r="C507" t="s">
        <v>444</v>
      </c>
      <c r="D507" s="705" t="s">
        <v>1524</v>
      </c>
      <c r="E507" s="358">
        <f>VLOOKUP(A507,Data!C:I,7,FALSE)</f>
        <v>0</v>
      </c>
      <c r="F507" s="438" t="str">
        <f t="shared" si="62"/>
        <v>ID.GV-41</v>
      </c>
      <c r="G507" s="438" t="str">
        <f t="shared" si="63"/>
        <v>ID.GV-410</v>
      </c>
    </row>
    <row r="508" spans="1:7" x14ac:dyDescent="0.25">
      <c r="A508" t="s">
        <v>39</v>
      </c>
      <c r="B508" s="358">
        <v>1</v>
      </c>
      <c r="C508" t="s">
        <v>444</v>
      </c>
      <c r="D508" s="705" t="s">
        <v>1525</v>
      </c>
      <c r="E508" s="358">
        <f>VLOOKUP(A508,Data!C:I,7,FALSE)</f>
        <v>0</v>
      </c>
      <c r="F508" s="438" t="str">
        <f t="shared" si="62"/>
        <v>ID.RM-11</v>
      </c>
      <c r="G508" s="438" t="str">
        <f t="shared" si="63"/>
        <v>ID.RM-110</v>
      </c>
    </row>
    <row r="509" spans="1:7" x14ac:dyDescent="0.25">
      <c r="A509" t="s">
        <v>39</v>
      </c>
      <c r="B509" s="358">
        <v>1</v>
      </c>
      <c r="C509" t="s">
        <v>444</v>
      </c>
      <c r="D509" s="705" t="s">
        <v>1562</v>
      </c>
      <c r="E509" s="358">
        <f>VLOOKUP(A509,Data!C:I,7,FALSE)</f>
        <v>0</v>
      </c>
      <c r="F509" s="438" t="str">
        <f t="shared" si="62"/>
        <v>ID.RM-21</v>
      </c>
      <c r="G509" s="438" t="str">
        <f t="shared" si="63"/>
        <v>ID.RM-210</v>
      </c>
    </row>
    <row r="510" spans="1:7" x14ac:dyDescent="0.25">
      <c r="A510" t="s">
        <v>39</v>
      </c>
      <c r="B510" s="358">
        <v>1</v>
      </c>
      <c r="C510" t="s">
        <v>444</v>
      </c>
      <c r="D510" s="705" t="s">
        <v>1662</v>
      </c>
      <c r="E510" s="358">
        <f>VLOOKUP(A510,Data!C:I,7,FALSE)</f>
        <v>0</v>
      </c>
      <c r="F510" s="438" t="str">
        <f t="shared" si="62"/>
        <v>ID.RM-31</v>
      </c>
      <c r="G510" s="438" t="str">
        <f t="shared" si="63"/>
        <v>ID.RM-310</v>
      </c>
    </row>
    <row r="511" spans="1:7" x14ac:dyDescent="0.25">
      <c r="A511" t="s">
        <v>40</v>
      </c>
      <c r="B511" s="358">
        <v>2</v>
      </c>
      <c r="C511" t="s">
        <v>444</v>
      </c>
      <c r="D511" s="705" t="s">
        <v>1525</v>
      </c>
      <c r="E511" s="358">
        <f>VLOOKUP(A511,Data!C:I,7,FALSE)</f>
        <v>0</v>
      </c>
      <c r="F511" s="438" t="str">
        <f t="shared" si="62"/>
        <v>ID.RM-12</v>
      </c>
      <c r="G511" s="438" t="str">
        <f t="shared" si="63"/>
        <v>ID.RM-120</v>
      </c>
    </row>
    <row r="512" spans="1:7" x14ac:dyDescent="0.25">
      <c r="A512" t="s">
        <v>40</v>
      </c>
      <c r="B512" s="358">
        <v>2</v>
      </c>
      <c r="C512" t="s">
        <v>444</v>
      </c>
      <c r="D512" s="705" t="s">
        <v>1562</v>
      </c>
      <c r="E512" s="358">
        <f>VLOOKUP(A512,Data!C:I,7,FALSE)</f>
        <v>0</v>
      </c>
      <c r="F512" s="438" t="str">
        <f t="shared" si="62"/>
        <v>ID.RM-22</v>
      </c>
      <c r="G512" s="438" t="str">
        <f t="shared" si="63"/>
        <v>ID.RM-220</v>
      </c>
    </row>
    <row r="513" spans="1:7" x14ac:dyDescent="0.25">
      <c r="A513" t="s">
        <v>40</v>
      </c>
      <c r="B513" s="358">
        <v>2</v>
      </c>
      <c r="C513" t="s">
        <v>444</v>
      </c>
      <c r="D513" s="705" t="s">
        <v>1662</v>
      </c>
      <c r="E513" s="358">
        <f>VLOOKUP(A513,Data!C:I,7,FALSE)</f>
        <v>0</v>
      </c>
      <c r="F513" s="438" t="str">
        <f t="shared" si="62"/>
        <v>ID.RM-32</v>
      </c>
      <c r="G513" s="438" t="str">
        <f t="shared" si="63"/>
        <v>ID.RM-320</v>
      </c>
    </row>
    <row r="514" spans="1:7" x14ac:dyDescent="0.25">
      <c r="A514" t="s">
        <v>41</v>
      </c>
      <c r="B514" s="358">
        <v>2</v>
      </c>
      <c r="C514" t="s">
        <v>444</v>
      </c>
      <c r="D514" s="705" t="s">
        <v>1524</v>
      </c>
      <c r="E514" s="358">
        <f>VLOOKUP(A514,Data!C:I,7,FALSE)</f>
        <v>0</v>
      </c>
      <c r="F514" s="438" t="str">
        <f t="shared" si="62"/>
        <v>ID.GV-42</v>
      </c>
      <c r="G514" s="438" t="str">
        <f t="shared" si="63"/>
        <v>ID.GV-420</v>
      </c>
    </row>
    <row r="515" spans="1:7" x14ac:dyDescent="0.25">
      <c r="A515" t="s">
        <v>43</v>
      </c>
      <c r="B515" s="358">
        <v>2</v>
      </c>
      <c r="C515" t="s">
        <v>444</v>
      </c>
      <c r="D515" s="705" t="s">
        <v>1524</v>
      </c>
      <c r="E515" s="358">
        <f>VLOOKUP(A515,Data!C:I,7,FALSE)</f>
        <v>0</v>
      </c>
      <c r="F515" s="438" t="str">
        <f t="shared" ref="F515:F578" si="64">CONCATENATE($D515,$B515)</f>
        <v>ID.GV-42</v>
      </c>
      <c r="G515" s="438" t="str">
        <f t="shared" ref="G515:G578" si="65">_xlfn.IFNA(CONCATENATE(F515,$E515),CONCATENATE(F515,$E515,0))</f>
        <v>ID.GV-420</v>
      </c>
    </row>
    <row r="516" spans="1:7" x14ac:dyDescent="0.25">
      <c r="A516" t="s">
        <v>43</v>
      </c>
      <c r="B516" s="358">
        <v>2</v>
      </c>
      <c r="C516" t="s">
        <v>1460</v>
      </c>
      <c r="D516" s="701" t="s">
        <v>1489</v>
      </c>
      <c r="E516" s="358">
        <f>VLOOKUP(A516,Data!C:I,7,FALSE)</f>
        <v>0</v>
      </c>
      <c r="F516" s="438" t="str">
        <f t="shared" si="64"/>
        <v>PR.IP-82</v>
      </c>
      <c r="G516" s="438" t="str">
        <f t="shared" si="65"/>
        <v>PR.IP-820</v>
      </c>
    </row>
    <row r="517" spans="1:7" x14ac:dyDescent="0.25">
      <c r="A517" t="s">
        <v>45</v>
      </c>
      <c r="B517" s="358">
        <v>2</v>
      </c>
      <c r="C517" t="s">
        <v>444</v>
      </c>
      <c r="D517" s="705" t="s">
        <v>1520</v>
      </c>
      <c r="E517" s="358">
        <f>VLOOKUP(A517,Data!C:I,7,FALSE)</f>
        <v>0</v>
      </c>
      <c r="F517" s="438" t="str">
        <f t="shared" si="64"/>
        <v>ID.GV-12</v>
      </c>
      <c r="G517" s="438" t="str">
        <f t="shared" si="65"/>
        <v>ID.GV-120</v>
      </c>
    </row>
    <row r="518" spans="1:7" x14ac:dyDescent="0.25">
      <c r="A518" t="s">
        <v>45</v>
      </c>
      <c r="B518" s="358">
        <v>2</v>
      </c>
      <c r="C518" t="s">
        <v>444</v>
      </c>
      <c r="D518" s="705" t="s">
        <v>1524</v>
      </c>
      <c r="E518" s="358">
        <f>VLOOKUP(A518,Data!C:I,7,FALSE)</f>
        <v>0</v>
      </c>
      <c r="F518" s="438" t="str">
        <f t="shared" si="64"/>
        <v>ID.GV-42</v>
      </c>
      <c r="G518" s="438" t="str">
        <f t="shared" si="65"/>
        <v>ID.GV-420</v>
      </c>
    </row>
    <row r="519" spans="1:7" x14ac:dyDescent="0.25">
      <c r="A519" t="s">
        <v>45</v>
      </c>
      <c r="B519" s="358">
        <v>2</v>
      </c>
      <c r="C519" t="s">
        <v>444</v>
      </c>
      <c r="D519" s="705" t="s">
        <v>1525</v>
      </c>
      <c r="E519" s="358">
        <f>VLOOKUP(A519,Data!C:I,7,FALSE)</f>
        <v>0</v>
      </c>
      <c r="F519" s="438" t="str">
        <f t="shared" si="64"/>
        <v>ID.RM-12</v>
      </c>
      <c r="G519" s="438" t="str">
        <f t="shared" si="65"/>
        <v>ID.RM-120</v>
      </c>
    </row>
    <row r="520" spans="1:7" x14ac:dyDescent="0.25">
      <c r="A520" t="s">
        <v>47</v>
      </c>
      <c r="B520" s="358">
        <v>2</v>
      </c>
      <c r="C520" t="s">
        <v>444</v>
      </c>
      <c r="D520" s="705" t="s">
        <v>1562</v>
      </c>
      <c r="E520" s="358">
        <f>VLOOKUP(A520,Data!C:I,7,FALSE)</f>
        <v>0</v>
      </c>
      <c r="F520" s="438" t="str">
        <f t="shared" si="64"/>
        <v>ID.RM-22</v>
      </c>
      <c r="G520" s="438" t="str">
        <f t="shared" si="65"/>
        <v>ID.RM-220</v>
      </c>
    </row>
    <row r="521" spans="1:7" x14ac:dyDescent="0.25">
      <c r="A521" t="s">
        <v>47</v>
      </c>
      <c r="B521" s="358">
        <v>2</v>
      </c>
      <c r="C521" t="s">
        <v>444</v>
      </c>
      <c r="D521" s="705" t="s">
        <v>1662</v>
      </c>
      <c r="E521" s="358">
        <f>VLOOKUP(A521,Data!C:I,7,FALSE)</f>
        <v>0</v>
      </c>
      <c r="F521" s="438" t="str">
        <f t="shared" si="64"/>
        <v>ID.RM-32</v>
      </c>
      <c r="G521" s="438" t="str">
        <f t="shared" si="65"/>
        <v>ID.RM-320</v>
      </c>
    </row>
    <row r="522" spans="1:7" x14ac:dyDescent="0.25">
      <c r="A522" t="s">
        <v>47</v>
      </c>
      <c r="B522" s="358">
        <v>2</v>
      </c>
      <c r="C522" t="s">
        <v>444</v>
      </c>
      <c r="D522" s="705" t="s">
        <v>1521</v>
      </c>
      <c r="E522" s="358">
        <f>VLOOKUP(A522,Data!C:I,7,FALSE)</f>
        <v>0</v>
      </c>
      <c r="F522" s="438" t="str">
        <f t="shared" si="64"/>
        <v>ID.SC-12</v>
      </c>
      <c r="G522" s="438" t="str">
        <f t="shared" si="65"/>
        <v>ID.SC-120</v>
      </c>
    </row>
    <row r="523" spans="1:7" x14ac:dyDescent="0.25">
      <c r="A523" t="s">
        <v>49</v>
      </c>
      <c r="B523" s="358">
        <v>3</v>
      </c>
      <c r="C523" t="s">
        <v>444</v>
      </c>
      <c r="D523" s="705" t="s">
        <v>1524</v>
      </c>
      <c r="E523" s="358">
        <f>VLOOKUP(A523,Data!C:I,7,FALSE)</f>
        <v>0</v>
      </c>
      <c r="F523" s="438" t="str">
        <f t="shared" si="64"/>
        <v>ID.GV-43</v>
      </c>
      <c r="G523" s="438" t="str">
        <f t="shared" si="65"/>
        <v>ID.GV-430</v>
      </c>
    </row>
    <row r="524" spans="1:7" x14ac:dyDescent="0.25">
      <c r="A524" t="s">
        <v>49</v>
      </c>
      <c r="B524" s="358">
        <v>3</v>
      </c>
      <c r="C524" t="s">
        <v>444</v>
      </c>
      <c r="D524" s="705" t="s">
        <v>1525</v>
      </c>
      <c r="E524" s="358">
        <f>VLOOKUP(A524,Data!C:I,7,FALSE)</f>
        <v>0</v>
      </c>
      <c r="F524" s="438" t="str">
        <f t="shared" si="64"/>
        <v>ID.RM-13</v>
      </c>
      <c r="G524" s="438" t="str">
        <f t="shared" si="65"/>
        <v>ID.RM-130</v>
      </c>
    </row>
    <row r="525" spans="1:7" x14ac:dyDescent="0.25">
      <c r="A525" t="s">
        <v>51</v>
      </c>
      <c r="B525" s="358">
        <v>3</v>
      </c>
      <c r="C525" t="s">
        <v>444</v>
      </c>
      <c r="D525" s="705" t="s">
        <v>1524</v>
      </c>
      <c r="E525" s="358">
        <f>VLOOKUP(A525,Data!C:I,7,FALSE)</f>
        <v>0</v>
      </c>
      <c r="F525" s="438" t="str">
        <f t="shared" si="64"/>
        <v>ID.GV-43</v>
      </c>
      <c r="G525" s="438" t="str">
        <f t="shared" si="65"/>
        <v>ID.GV-430</v>
      </c>
    </row>
    <row r="526" spans="1:7" x14ac:dyDescent="0.25">
      <c r="A526" t="s">
        <v>56</v>
      </c>
      <c r="B526" s="358">
        <v>1</v>
      </c>
      <c r="C526" t="s">
        <v>444</v>
      </c>
      <c r="D526" s="705" t="s">
        <v>1524</v>
      </c>
      <c r="E526" s="358">
        <f>VLOOKUP(A526,Data!C:I,7,FALSE)</f>
        <v>0</v>
      </c>
      <c r="F526" s="438" t="str">
        <f t="shared" si="64"/>
        <v>ID.GV-41</v>
      </c>
      <c r="G526" s="438" t="str">
        <f t="shared" si="65"/>
        <v>ID.GV-410</v>
      </c>
    </row>
    <row r="527" spans="1:7" x14ac:dyDescent="0.25">
      <c r="A527" t="s">
        <v>58</v>
      </c>
      <c r="B527" s="358">
        <v>2</v>
      </c>
      <c r="C527" t="s">
        <v>444</v>
      </c>
      <c r="D527" s="705" t="s">
        <v>1571</v>
      </c>
      <c r="E527" s="358">
        <f>VLOOKUP(A527,Data!C:I,7,FALSE)</f>
        <v>0</v>
      </c>
      <c r="F527" s="438" t="str">
        <f t="shared" si="64"/>
        <v>ID.RA-42</v>
      </c>
      <c r="G527" s="438" t="str">
        <f t="shared" si="65"/>
        <v>ID.RA-420</v>
      </c>
    </row>
    <row r="528" spans="1:7" x14ac:dyDescent="0.25">
      <c r="A528" t="s">
        <v>58</v>
      </c>
      <c r="B528" s="358">
        <v>2</v>
      </c>
      <c r="C528" t="s">
        <v>444</v>
      </c>
      <c r="D528" s="705" t="s">
        <v>1510</v>
      </c>
      <c r="E528" s="358">
        <f>VLOOKUP(A528,Data!C:I,7,FALSE)</f>
        <v>0</v>
      </c>
      <c r="F528" s="438" t="str">
        <f t="shared" si="64"/>
        <v>ID.RA-52</v>
      </c>
      <c r="G528" s="438" t="str">
        <f t="shared" si="65"/>
        <v>ID.RA-520</v>
      </c>
    </row>
    <row r="529" spans="1:7" x14ac:dyDescent="0.25">
      <c r="A529" t="s">
        <v>58</v>
      </c>
      <c r="B529" s="358">
        <v>2</v>
      </c>
      <c r="C529" t="s">
        <v>444</v>
      </c>
      <c r="D529" s="704" t="s">
        <v>1525</v>
      </c>
      <c r="E529" s="358">
        <f>VLOOKUP(A529,Data!C:I,7,FALSE)</f>
        <v>0</v>
      </c>
      <c r="F529" s="438" t="str">
        <f t="shared" si="64"/>
        <v>ID.RM-12</v>
      </c>
      <c r="G529" s="438" t="str">
        <f t="shared" si="65"/>
        <v>ID.RM-120</v>
      </c>
    </row>
    <row r="530" spans="1:7" x14ac:dyDescent="0.25">
      <c r="A530" t="s">
        <v>913</v>
      </c>
      <c r="B530" s="358">
        <v>2</v>
      </c>
      <c r="C530" t="s">
        <v>444</v>
      </c>
      <c r="D530" s="704" t="s">
        <v>1525</v>
      </c>
      <c r="E530" s="358">
        <f>VLOOKUP(A530,Data!C:I,7,FALSE)</f>
        <v>0</v>
      </c>
      <c r="F530" s="438" t="str">
        <f t="shared" si="64"/>
        <v>ID.RM-12</v>
      </c>
      <c r="G530" s="438" t="str">
        <f t="shared" si="65"/>
        <v>ID.RM-120</v>
      </c>
    </row>
    <row r="531" spans="1:7" x14ac:dyDescent="0.25">
      <c r="A531" t="s">
        <v>915</v>
      </c>
      <c r="B531" s="358">
        <v>3</v>
      </c>
      <c r="C531" t="s">
        <v>444</v>
      </c>
      <c r="D531" s="705" t="s">
        <v>1510</v>
      </c>
      <c r="E531" s="358">
        <f>VLOOKUP(A531,Data!C:I,7,FALSE)</f>
        <v>0</v>
      </c>
      <c r="F531" s="438" t="str">
        <f t="shared" si="64"/>
        <v>ID.RA-53</v>
      </c>
      <c r="G531" s="438" t="str">
        <f t="shared" si="65"/>
        <v>ID.RA-530</v>
      </c>
    </row>
    <row r="532" spans="1:7" x14ac:dyDescent="0.25">
      <c r="A532" t="s">
        <v>915</v>
      </c>
      <c r="B532" s="358">
        <v>3</v>
      </c>
      <c r="C532" t="s">
        <v>1462</v>
      </c>
      <c r="D532" s="706" t="s">
        <v>1559</v>
      </c>
      <c r="E532" s="358">
        <f>VLOOKUP(A532,Data!C:I,7,FALSE)</f>
        <v>0</v>
      </c>
      <c r="F532" s="438" t="str">
        <f t="shared" si="64"/>
        <v>RS.MI-33</v>
      </c>
      <c r="G532" s="438" t="str">
        <f t="shared" si="65"/>
        <v>RS.MI-330</v>
      </c>
    </row>
    <row r="533" spans="1:7" x14ac:dyDescent="0.25">
      <c r="A533" t="s">
        <v>916</v>
      </c>
      <c r="B533" s="358">
        <v>3</v>
      </c>
      <c r="C533" t="s">
        <v>444</v>
      </c>
      <c r="D533" s="705" t="s">
        <v>1510</v>
      </c>
      <c r="E533" s="358">
        <f>VLOOKUP(A533,Data!C:I,7,FALSE)</f>
        <v>0</v>
      </c>
      <c r="F533" s="438" t="str">
        <f t="shared" si="64"/>
        <v>ID.RA-53</v>
      </c>
      <c r="G533" s="438" t="str">
        <f t="shared" si="65"/>
        <v>ID.RA-530</v>
      </c>
    </row>
    <row r="534" spans="1:7" x14ac:dyDescent="0.25">
      <c r="A534" t="s">
        <v>917</v>
      </c>
      <c r="B534" s="358">
        <v>3</v>
      </c>
      <c r="C534" t="s">
        <v>444</v>
      </c>
      <c r="D534" s="705" t="s">
        <v>1521</v>
      </c>
      <c r="E534" s="358">
        <f>VLOOKUP(A534,Data!C:I,7,FALSE)</f>
        <v>0</v>
      </c>
      <c r="F534" s="438" t="str">
        <f t="shared" si="64"/>
        <v>ID.SC-13</v>
      </c>
      <c r="G534" s="438" t="str">
        <f t="shared" si="65"/>
        <v>ID.SC-130</v>
      </c>
    </row>
    <row r="535" spans="1:7" x14ac:dyDescent="0.25">
      <c r="A535" t="s">
        <v>919</v>
      </c>
      <c r="B535" s="358">
        <v>3</v>
      </c>
      <c r="C535" t="s">
        <v>444</v>
      </c>
      <c r="D535" s="705" t="s">
        <v>1519</v>
      </c>
      <c r="E535" s="358">
        <f>VLOOKUP(A535,Data!C:I,7,FALSE)</f>
        <v>0</v>
      </c>
      <c r="F535" s="438" t="str">
        <f t="shared" si="64"/>
        <v>ID.BE-13</v>
      </c>
      <c r="G535" s="438" t="str">
        <f t="shared" si="65"/>
        <v>ID.BE-130</v>
      </c>
    </row>
    <row r="536" spans="1:7" x14ac:dyDescent="0.25">
      <c r="A536" t="s">
        <v>919</v>
      </c>
      <c r="B536" s="358">
        <v>3</v>
      </c>
      <c r="C536" t="s">
        <v>444</v>
      </c>
      <c r="D536" s="705" t="s">
        <v>1517</v>
      </c>
      <c r="E536" s="358">
        <f>VLOOKUP(A536,Data!C:I,7,FALSE)</f>
        <v>0</v>
      </c>
      <c r="F536" s="438" t="str">
        <f t="shared" si="64"/>
        <v>ID.BE-23</v>
      </c>
      <c r="G536" s="438" t="str">
        <f t="shared" si="65"/>
        <v>ID.BE-230</v>
      </c>
    </row>
    <row r="537" spans="1:7" x14ac:dyDescent="0.25">
      <c r="A537" t="s">
        <v>919</v>
      </c>
      <c r="B537" s="358">
        <v>3</v>
      </c>
      <c r="C537" t="s">
        <v>444</v>
      </c>
      <c r="D537" s="705" t="s">
        <v>1509</v>
      </c>
      <c r="E537" s="358">
        <f>VLOOKUP(A537,Data!C:I,7,FALSE)</f>
        <v>0</v>
      </c>
      <c r="F537" s="438" t="str">
        <f t="shared" si="64"/>
        <v>ID.BE-43</v>
      </c>
      <c r="G537" s="438" t="str">
        <f t="shared" si="65"/>
        <v>ID.BE-430</v>
      </c>
    </row>
    <row r="538" spans="1:7" x14ac:dyDescent="0.25">
      <c r="A538" t="s">
        <v>919</v>
      </c>
      <c r="B538" s="358">
        <v>3</v>
      </c>
      <c r="C538" t="s">
        <v>444</v>
      </c>
      <c r="D538" s="707" t="s">
        <v>1510</v>
      </c>
      <c r="E538" s="358">
        <f>VLOOKUP(A538,Data!C:I,7,FALSE)</f>
        <v>0</v>
      </c>
      <c r="F538" s="438" t="str">
        <f t="shared" si="64"/>
        <v>ID.RA-53</v>
      </c>
      <c r="G538" s="438" t="str">
        <f t="shared" si="65"/>
        <v>ID.RA-530</v>
      </c>
    </row>
    <row r="539" spans="1:7" x14ac:dyDescent="0.25">
      <c r="A539" t="s">
        <v>919</v>
      </c>
      <c r="B539" s="358">
        <v>3</v>
      </c>
      <c r="C539" t="s">
        <v>444</v>
      </c>
      <c r="D539" s="705" t="s">
        <v>1662</v>
      </c>
      <c r="E539" s="358">
        <f>VLOOKUP(A539,Data!C:I,7,FALSE)</f>
        <v>0</v>
      </c>
      <c r="F539" s="438" t="str">
        <f t="shared" si="64"/>
        <v>ID.RM-33</v>
      </c>
      <c r="G539" s="438" t="str">
        <f t="shared" si="65"/>
        <v>ID.RM-330</v>
      </c>
    </row>
    <row r="540" spans="1:7" x14ac:dyDescent="0.25">
      <c r="A540" t="s">
        <v>68</v>
      </c>
      <c r="B540" s="358">
        <v>1</v>
      </c>
      <c r="C540" t="s">
        <v>444</v>
      </c>
      <c r="D540" s="705" t="s">
        <v>1571</v>
      </c>
      <c r="E540" s="358">
        <f>VLOOKUP(A540,Data!C:I,7,FALSE)</f>
        <v>0</v>
      </c>
      <c r="F540" s="438" t="str">
        <f t="shared" si="64"/>
        <v>ID.RA-41</v>
      </c>
      <c r="G540" s="438" t="str">
        <f t="shared" si="65"/>
        <v>ID.RA-410</v>
      </c>
    </row>
    <row r="541" spans="1:7" x14ac:dyDescent="0.25">
      <c r="A541" t="s">
        <v>68</v>
      </c>
      <c r="B541" s="358">
        <v>1</v>
      </c>
      <c r="C541" t="s">
        <v>444</v>
      </c>
      <c r="D541" s="705" t="s">
        <v>1510</v>
      </c>
      <c r="E541" s="358">
        <f>VLOOKUP(A541,Data!C:I,7,FALSE)</f>
        <v>0</v>
      </c>
      <c r="F541" s="438" t="str">
        <f t="shared" si="64"/>
        <v>ID.RA-51</v>
      </c>
      <c r="G541" s="438" t="str">
        <f t="shared" si="65"/>
        <v>ID.RA-510</v>
      </c>
    </row>
    <row r="542" spans="1:7" x14ac:dyDescent="0.25">
      <c r="A542" t="s">
        <v>70</v>
      </c>
      <c r="B542" s="358">
        <v>2</v>
      </c>
      <c r="C542" t="s">
        <v>444</v>
      </c>
      <c r="D542" s="705" t="s">
        <v>1571</v>
      </c>
      <c r="E542" s="358">
        <f>VLOOKUP(A542,Data!C:I,7,FALSE)</f>
        <v>0</v>
      </c>
      <c r="F542" s="438" t="str">
        <f t="shared" si="64"/>
        <v>ID.RA-42</v>
      </c>
      <c r="G542" s="438" t="str">
        <f t="shared" si="65"/>
        <v>ID.RA-420</v>
      </c>
    </row>
    <row r="543" spans="1:7" x14ac:dyDescent="0.25">
      <c r="A543" t="s">
        <v>70</v>
      </c>
      <c r="B543" s="358">
        <v>2</v>
      </c>
      <c r="C543" t="s">
        <v>444</v>
      </c>
      <c r="D543" s="705" t="s">
        <v>1510</v>
      </c>
      <c r="E543" s="358">
        <f>VLOOKUP(A543,Data!C:I,7,FALSE)</f>
        <v>0</v>
      </c>
      <c r="F543" s="438" t="str">
        <f t="shared" si="64"/>
        <v>ID.RA-52</v>
      </c>
      <c r="G543" s="438" t="str">
        <f t="shared" si="65"/>
        <v>ID.RA-520</v>
      </c>
    </row>
    <row r="544" spans="1:7" x14ac:dyDescent="0.25">
      <c r="A544" t="s">
        <v>70</v>
      </c>
      <c r="B544" s="358">
        <v>2</v>
      </c>
      <c r="C544" t="s">
        <v>444</v>
      </c>
      <c r="D544" s="705" t="s">
        <v>1525</v>
      </c>
      <c r="E544" s="358">
        <f>VLOOKUP(A544,Data!C:I,7,FALSE)</f>
        <v>0</v>
      </c>
      <c r="F544" s="438" t="str">
        <f t="shared" si="64"/>
        <v>ID.RM-12</v>
      </c>
      <c r="G544" s="438" t="str">
        <f t="shared" si="65"/>
        <v>ID.RM-120</v>
      </c>
    </row>
    <row r="545" spans="1:7" x14ac:dyDescent="0.25">
      <c r="A545" t="s">
        <v>70</v>
      </c>
      <c r="B545" s="358">
        <v>2</v>
      </c>
      <c r="C545" t="s">
        <v>444</v>
      </c>
      <c r="D545" s="705" t="s">
        <v>1562</v>
      </c>
      <c r="E545" s="358">
        <f>VLOOKUP(A545,Data!C:I,7,FALSE)</f>
        <v>0</v>
      </c>
      <c r="F545" s="438" t="str">
        <f t="shared" si="64"/>
        <v>ID.RM-22</v>
      </c>
      <c r="G545" s="438" t="str">
        <f t="shared" si="65"/>
        <v>ID.RM-220</v>
      </c>
    </row>
    <row r="546" spans="1:7" x14ac:dyDescent="0.25">
      <c r="A546" t="s">
        <v>70</v>
      </c>
      <c r="B546" s="358">
        <v>2</v>
      </c>
      <c r="C546" t="s">
        <v>444</v>
      </c>
      <c r="D546" s="705" t="s">
        <v>1662</v>
      </c>
      <c r="E546" s="358">
        <f>VLOOKUP(A546,Data!C:I,7,FALSE)</f>
        <v>0</v>
      </c>
      <c r="F546" s="438" t="str">
        <f t="shared" si="64"/>
        <v>ID.RM-32</v>
      </c>
      <c r="G546" s="438" t="str">
        <f t="shared" si="65"/>
        <v>ID.RM-320</v>
      </c>
    </row>
    <row r="547" spans="1:7" x14ac:dyDescent="0.25">
      <c r="A547" t="s">
        <v>73</v>
      </c>
      <c r="B547" s="358">
        <v>2</v>
      </c>
      <c r="C547" t="s">
        <v>444</v>
      </c>
      <c r="D547" s="705" t="s">
        <v>1571</v>
      </c>
      <c r="E547" s="358">
        <f>VLOOKUP(A547,Data!C:I,7,FALSE)</f>
        <v>0</v>
      </c>
      <c r="F547" s="438" t="str">
        <f t="shared" si="64"/>
        <v>ID.RA-42</v>
      </c>
      <c r="G547" s="438" t="str">
        <f t="shared" si="65"/>
        <v>ID.RA-420</v>
      </c>
    </row>
    <row r="548" spans="1:7" x14ac:dyDescent="0.25">
      <c r="A548" t="s">
        <v>73</v>
      </c>
      <c r="B548" s="358">
        <v>2</v>
      </c>
      <c r="C548" t="s">
        <v>444</v>
      </c>
      <c r="D548" s="705" t="s">
        <v>1510</v>
      </c>
      <c r="E548" s="358">
        <f>VLOOKUP(A548,Data!C:I,7,FALSE)</f>
        <v>0</v>
      </c>
      <c r="F548" s="438" t="str">
        <f t="shared" si="64"/>
        <v>ID.RA-52</v>
      </c>
      <c r="G548" s="438" t="str">
        <f t="shared" si="65"/>
        <v>ID.RA-520</v>
      </c>
    </row>
    <row r="549" spans="1:7" x14ac:dyDescent="0.25">
      <c r="A549" t="s">
        <v>73</v>
      </c>
      <c r="B549" s="358">
        <v>2</v>
      </c>
      <c r="C549" t="s">
        <v>444</v>
      </c>
      <c r="D549" s="705" t="s">
        <v>1525</v>
      </c>
      <c r="E549" s="358">
        <f>VLOOKUP(A549,Data!C:I,7,FALSE)</f>
        <v>0</v>
      </c>
      <c r="F549" s="438" t="str">
        <f t="shared" si="64"/>
        <v>ID.RM-12</v>
      </c>
      <c r="G549" s="438" t="str">
        <f t="shared" si="65"/>
        <v>ID.RM-120</v>
      </c>
    </row>
    <row r="550" spans="1:7" x14ac:dyDescent="0.25">
      <c r="A550" t="s">
        <v>76</v>
      </c>
      <c r="B550" s="358">
        <v>2</v>
      </c>
      <c r="C550" t="s">
        <v>444</v>
      </c>
      <c r="D550" s="705" t="s">
        <v>1571</v>
      </c>
      <c r="E550" s="358">
        <f>VLOOKUP(A550,Data!C:I,7,FALSE)</f>
        <v>0</v>
      </c>
      <c r="F550" s="438" t="str">
        <f t="shared" si="64"/>
        <v>ID.RA-42</v>
      </c>
      <c r="G550" s="438" t="str">
        <f t="shared" si="65"/>
        <v>ID.RA-420</v>
      </c>
    </row>
    <row r="551" spans="1:7" x14ac:dyDescent="0.25">
      <c r="A551" t="s">
        <v>76</v>
      </c>
      <c r="B551" s="358">
        <v>2</v>
      </c>
      <c r="C551" t="s">
        <v>444</v>
      </c>
      <c r="D551" s="705" t="s">
        <v>1510</v>
      </c>
      <c r="E551" s="358">
        <f>VLOOKUP(A551,Data!C:I,7,FALSE)</f>
        <v>0</v>
      </c>
      <c r="F551" s="438" t="str">
        <f t="shared" si="64"/>
        <v>ID.RA-52</v>
      </c>
      <c r="G551" s="438" t="str">
        <f t="shared" si="65"/>
        <v>ID.RA-520</v>
      </c>
    </row>
    <row r="552" spans="1:7" x14ac:dyDescent="0.25">
      <c r="A552" t="s">
        <v>76</v>
      </c>
      <c r="B552" s="358">
        <v>2</v>
      </c>
      <c r="C552" t="s">
        <v>444</v>
      </c>
      <c r="D552" s="705" t="s">
        <v>1525</v>
      </c>
      <c r="E552" s="358">
        <f>VLOOKUP(A552,Data!C:I,7,FALSE)</f>
        <v>0</v>
      </c>
      <c r="F552" s="438" t="str">
        <f t="shared" si="64"/>
        <v>ID.RM-12</v>
      </c>
      <c r="G552" s="438" t="str">
        <f t="shared" si="65"/>
        <v>ID.RM-120</v>
      </c>
    </row>
    <row r="553" spans="1:7" x14ac:dyDescent="0.25">
      <c r="A553" t="s">
        <v>920</v>
      </c>
      <c r="B553" s="358">
        <v>1</v>
      </c>
      <c r="C553" t="s">
        <v>444</v>
      </c>
      <c r="D553" s="705" t="s">
        <v>1524</v>
      </c>
      <c r="E553" s="358">
        <f>VLOOKUP(A553,Data!C:I,7,FALSE)</f>
        <v>0</v>
      </c>
      <c r="F553" s="438" t="str">
        <f t="shared" si="64"/>
        <v>ID.GV-41</v>
      </c>
      <c r="G553" s="438" t="str">
        <f t="shared" si="65"/>
        <v>ID.GV-410</v>
      </c>
    </row>
    <row r="554" spans="1:7" x14ac:dyDescent="0.25">
      <c r="A554" t="s">
        <v>920</v>
      </c>
      <c r="B554" s="358">
        <v>1</v>
      </c>
      <c r="C554" t="s">
        <v>444</v>
      </c>
      <c r="D554" s="705" t="s">
        <v>1560</v>
      </c>
      <c r="E554" s="358">
        <f>VLOOKUP(A554,Data!C:I,7,FALSE)</f>
        <v>0</v>
      </c>
      <c r="F554" s="438" t="str">
        <f t="shared" si="64"/>
        <v>ID.RA-61</v>
      </c>
      <c r="G554" s="438" t="str">
        <f t="shared" si="65"/>
        <v>ID.RA-610</v>
      </c>
    </row>
    <row r="555" spans="1:7" x14ac:dyDescent="0.25">
      <c r="A555" t="s">
        <v>921</v>
      </c>
      <c r="B555" s="358">
        <v>2</v>
      </c>
      <c r="C555" t="s">
        <v>444</v>
      </c>
      <c r="D555" s="705" t="s">
        <v>1560</v>
      </c>
      <c r="E555" s="358">
        <f>VLOOKUP(A555,Data!C:I,7,FALSE)</f>
        <v>0</v>
      </c>
      <c r="F555" s="438" t="str">
        <f t="shared" si="64"/>
        <v>ID.RA-62</v>
      </c>
      <c r="G555" s="438" t="str">
        <f t="shared" si="65"/>
        <v>ID.RA-620</v>
      </c>
    </row>
    <row r="556" spans="1:7" x14ac:dyDescent="0.25">
      <c r="A556" t="s">
        <v>921</v>
      </c>
      <c r="B556" s="358">
        <v>2</v>
      </c>
      <c r="C556" t="s">
        <v>444</v>
      </c>
      <c r="D556" s="705" t="s">
        <v>1525</v>
      </c>
      <c r="E556" s="358">
        <f>VLOOKUP(A556,Data!C:I,7,FALSE)</f>
        <v>0</v>
      </c>
      <c r="F556" s="438" t="str">
        <f t="shared" si="64"/>
        <v>ID.RM-12</v>
      </c>
      <c r="G556" s="438" t="str">
        <f t="shared" si="65"/>
        <v>ID.RM-120</v>
      </c>
    </row>
    <row r="557" spans="1:7" x14ac:dyDescent="0.25">
      <c r="A557" t="s">
        <v>922</v>
      </c>
      <c r="B557" s="358">
        <v>3</v>
      </c>
      <c r="C557" t="s">
        <v>1460</v>
      </c>
      <c r="D557" s="701" t="s">
        <v>1710</v>
      </c>
      <c r="E557" s="358">
        <f>VLOOKUP(A557,Data!C:I,7,FALSE)</f>
        <v>0</v>
      </c>
      <c r="F557" s="438" t="str">
        <f t="shared" si="64"/>
        <v>PR.IP-73</v>
      </c>
      <c r="G557" s="438" t="str">
        <f t="shared" si="65"/>
        <v>PR.IP-730</v>
      </c>
    </row>
    <row r="558" spans="1:7" x14ac:dyDescent="0.25">
      <c r="A558" t="s">
        <v>922</v>
      </c>
      <c r="B558" s="358">
        <v>3</v>
      </c>
      <c r="C558" t="s">
        <v>1461</v>
      </c>
      <c r="D558" s="702" t="s">
        <v>1546</v>
      </c>
      <c r="E558" s="358">
        <f>VLOOKUP(A558,Data!C:I,7,FALSE)</f>
        <v>0</v>
      </c>
      <c r="F558" s="438" t="str">
        <f t="shared" si="64"/>
        <v>DE.DP-33</v>
      </c>
      <c r="G558" s="438" t="str">
        <f t="shared" si="65"/>
        <v>DE.DP-330</v>
      </c>
    </row>
    <row r="559" spans="1:7" x14ac:dyDescent="0.25">
      <c r="A559" t="s">
        <v>923</v>
      </c>
      <c r="B559" s="358">
        <v>3</v>
      </c>
      <c r="C559" t="s">
        <v>1460</v>
      </c>
      <c r="D559" s="701" t="s">
        <v>1710</v>
      </c>
      <c r="E559" s="358">
        <f>VLOOKUP(A559,Data!C:I,7,FALSE)</f>
        <v>0</v>
      </c>
      <c r="F559" s="438" t="str">
        <f t="shared" si="64"/>
        <v>PR.IP-73</v>
      </c>
      <c r="G559" s="438" t="str">
        <f t="shared" si="65"/>
        <v>PR.IP-730</v>
      </c>
    </row>
    <row r="560" spans="1:7" x14ac:dyDescent="0.25">
      <c r="A560" t="s">
        <v>923</v>
      </c>
      <c r="B560" s="358">
        <v>3</v>
      </c>
      <c r="C560" t="s">
        <v>1460</v>
      </c>
      <c r="D560" s="701" t="s">
        <v>1489</v>
      </c>
      <c r="E560" s="358">
        <f>VLOOKUP(A560,Data!C:I,7,FALSE)</f>
        <v>0</v>
      </c>
      <c r="F560" s="438" t="str">
        <f t="shared" si="64"/>
        <v>PR.IP-83</v>
      </c>
      <c r="G560" s="438" t="str">
        <f t="shared" si="65"/>
        <v>PR.IP-830</v>
      </c>
    </row>
    <row r="561" spans="1:7" x14ac:dyDescent="0.25">
      <c r="A561" t="s">
        <v>923</v>
      </c>
      <c r="B561" s="358">
        <v>3</v>
      </c>
      <c r="C561" t="s">
        <v>1462</v>
      </c>
      <c r="D561" s="706" t="s">
        <v>1545</v>
      </c>
      <c r="E561" s="358">
        <f>VLOOKUP(A561,Data!C:I,7,FALSE)</f>
        <v>0</v>
      </c>
      <c r="F561" s="438" t="str">
        <f t="shared" si="64"/>
        <v>RS.AN-23</v>
      </c>
      <c r="G561" s="438" t="str">
        <f t="shared" si="65"/>
        <v>RS.AN-230</v>
      </c>
    </row>
    <row r="562" spans="1:7" x14ac:dyDescent="0.25">
      <c r="A562" t="s">
        <v>924</v>
      </c>
      <c r="B562" s="358">
        <v>3</v>
      </c>
      <c r="C562" t="s">
        <v>1460</v>
      </c>
      <c r="D562" s="701" t="s">
        <v>1710</v>
      </c>
      <c r="E562" s="358">
        <f>VLOOKUP(A562,Data!C:I,7,FALSE)</f>
        <v>0</v>
      </c>
      <c r="F562" s="438" t="str">
        <f t="shared" si="64"/>
        <v>PR.IP-73</v>
      </c>
      <c r="G562" s="438" t="str">
        <f t="shared" si="65"/>
        <v>PR.IP-730</v>
      </c>
    </row>
    <row r="563" spans="1:7" x14ac:dyDescent="0.25">
      <c r="A563" t="s">
        <v>925</v>
      </c>
      <c r="B563" s="358">
        <v>2</v>
      </c>
      <c r="C563" t="s">
        <v>444</v>
      </c>
      <c r="D563" s="705" t="s">
        <v>1525</v>
      </c>
      <c r="E563" s="358">
        <f>VLOOKUP(A563,Data!C:I,7,FALSE)</f>
        <v>0</v>
      </c>
      <c r="F563" s="438" t="str">
        <f t="shared" si="64"/>
        <v>ID.RM-12</v>
      </c>
      <c r="G563" s="438" t="str">
        <f t="shared" si="65"/>
        <v>ID.RM-120</v>
      </c>
    </row>
    <row r="564" spans="1:7" x14ac:dyDescent="0.25">
      <c r="A564" t="s">
        <v>925</v>
      </c>
      <c r="B564" s="358">
        <v>2</v>
      </c>
      <c r="C564" t="s">
        <v>444</v>
      </c>
      <c r="D564" s="705" t="s">
        <v>1521</v>
      </c>
      <c r="E564" s="358">
        <f>VLOOKUP(A564,Data!C:I,7,FALSE)</f>
        <v>0</v>
      </c>
      <c r="F564" s="438" t="str">
        <f t="shared" si="64"/>
        <v>ID.SC-12</v>
      </c>
      <c r="G564" s="438" t="str">
        <f t="shared" si="65"/>
        <v>ID.SC-120</v>
      </c>
    </row>
    <row r="565" spans="1:7" x14ac:dyDescent="0.25">
      <c r="A565" t="s">
        <v>927</v>
      </c>
      <c r="B565" s="358">
        <v>3</v>
      </c>
      <c r="C565" t="s">
        <v>444</v>
      </c>
      <c r="D565" s="705" t="s">
        <v>1520</v>
      </c>
      <c r="E565" s="358">
        <f>VLOOKUP(A565,Data!C:I,7,FALSE)</f>
        <v>0</v>
      </c>
      <c r="F565" s="438" t="str">
        <f t="shared" si="64"/>
        <v>ID.GV-13</v>
      </c>
      <c r="G565" s="438" t="str">
        <f t="shared" si="65"/>
        <v>ID.GV-130</v>
      </c>
    </row>
    <row r="566" spans="1:7" x14ac:dyDescent="0.25">
      <c r="A566" t="s">
        <v>927</v>
      </c>
      <c r="B566" s="358">
        <v>3</v>
      </c>
      <c r="C566" t="s">
        <v>444</v>
      </c>
      <c r="D566" s="705" t="s">
        <v>1534</v>
      </c>
      <c r="E566" s="358">
        <f>VLOOKUP(A566,Data!C:I,7,FALSE)</f>
        <v>0</v>
      </c>
      <c r="F566" s="438" t="str">
        <f t="shared" si="64"/>
        <v>ID.GV-33</v>
      </c>
      <c r="G566" s="438" t="str">
        <f t="shared" si="65"/>
        <v>ID.GV-330</v>
      </c>
    </row>
    <row r="567" spans="1:7" x14ac:dyDescent="0.25">
      <c r="A567" t="s">
        <v>927</v>
      </c>
      <c r="B567" s="358">
        <v>3</v>
      </c>
      <c r="C567" t="s">
        <v>444</v>
      </c>
      <c r="D567" s="705" t="s">
        <v>1524</v>
      </c>
      <c r="E567" s="358">
        <f>VLOOKUP(A567,Data!C:I,7,FALSE)</f>
        <v>0</v>
      </c>
      <c r="F567" s="438" t="str">
        <f t="shared" si="64"/>
        <v>ID.GV-43</v>
      </c>
      <c r="G567" s="438" t="str">
        <f t="shared" si="65"/>
        <v>ID.GV-430</v>
      </c>
    </row>
    <row r="568" spans="1:7" x14ac:dyDescent="0.25">
      <c r="A568" t="s">
        <v>927</v>
      </c>
      <c r="B568" s="358">
        <v>3</v>
      </c>
      <c r="C568" t="s">
        <v>444</v>
      </c>
      <c r="D568" s="705" t="s">
        <v>1525</v>
      </c>
      <c r="E568" s="358">
        <f>VLOOKUP(A568,Data!C:I,7,FALSE)</f>
        <v>0</v>
      </c>
      <c r="F568" s="438" t="str">
        <f t="shared" si="64"/>
        <v>ID.RM-13</v>
      </c>
      <c r="G568" s="438" t="str">
        <f t="shared" si="65"/>
        <v>ID.RM-130</v>
      </c>
    </row>
    <row r="569" spans="1:7" x14ac:dyDescent="0.25">
      <c r="A569" t="s">
        <v>928</v>
      </c>
      <c r="B569" s="358">
        <v>3</v>
      </c>
      <c r="C569" t="s">
        <v>444</v>
      </c>
      <c r="D569" s="705" t="s">
        <v>1487</v>
      </c>
      <c r="E569" s="358">
        <f>VLOOKUP(A569,Data!C:I,7,FALSE)</f>
        <v>0</v>
      </c>
      <c r="F569" s="438" t="str">
        <f t="shared" si="64"/>
        <v>ID.AM-63</v>
      </c>
      <c r="G569" s="438" t="str">
        <f t="shared" si="65"/>
        <v>ID.AM-630</v>
      </c>
    </row>
    <row r="570" spans="1:7" x14ac:dyDescent="0.25">
      <c r="A570" t="s">
        <v>928</v>
      </c>
      <c r="B570" s="358">
        <v>3</v>
      </c>
      <c r="C570" t="s">
        <v>444</v>
      </c>
      <c r="D570" s="705" t="s">
        <v>1520</v>
      </c>
      <c r="E570" s="358">
        <f>VLOOKUP(A570,Data!C:I,7,FALSE)</f>
        <v>0</v>
      </c>
      <c r="F570" s="438" t="str">
        <f t="shared" si="64"/>
        <v>ID.GV-13</v>
      </c>
      <c r="G570" s="438" t="str">
        <f t="shared" si="65"/>
        <v>ID.GV-130</v>
      </c>
    </row>
    <row r="571" spans="1:7" x14ac:dyDescent="0.25">
      <c r="A571" t="s">
        <v>928</v>
      </c>
      <c r="B571" s="358">
        <v>3</v>
      </c>
      <c r="C571" t="s">
        <v>444</v>
      </c>
      <c r="D571" s="705" t="s">
        <v>1488</v>
      </c>
      <c r="E571" s="358">
        <f>VLOOKUP(A571,Data!C:I,7,FALSE)</f>
        <v>0</v>
      </c>
      <c r="F571" s="438" t="str">
        <f t="shared" si="64"/>
        <v>ID.GV-23</v>
      </c>
      <c r="G571" s="438" t="str">
        <f t="shared" si="65"/>
        <v>ID.GV-230</v>
      </c>
    </row>
    <row r="572" spans="1:7" x14ac:dyDescent="0.25">
      <c r="A572" t="s">
        <v>928</v>
      </c>
      <c r="B572" s="358">
        <v>3</v>
      </c>
      <c r="C572" t="s">
        <v>444</v>
      </c>
      <c r="D572" s="705" t="s">
        <v>1534</v>
      </c>
      <c r="E572" s="358">
        <f>VLOOKUP(A572,Data!C:I,7,FALSE)</f>
        <v>0</v>
      </c>
      <c r="F572" s="438" t="str">
        <f t="shared" si="64"/>
        <v>ID.GV-33</v>
      </c>
      <c r="G572" s="438" t="str">
        <f t="shared" si="65"/>
        <v>ID.GV-330</v>
      </c>
    </row>
    <row r="573" spans="1:7" x14ac:dyDescent="0.25">
      <c r="A573" t="s">
        <v>928</v>
      </c>
      <c r="B573" s="358">
        <v>3</v>
      </c>
      <c r="C573" t="s">
        <v>1460</v>
      </c>
      <c r="D573" s="701" t="s">
        <v>1573</v>
      </c>
      <c r="E573" s="358">
        <f>VLOOKUP(A573,Data!C:I,7,FALSE)</f>
        <v>0</v>
      </c>
      <c r="F573" s="438" t="str">
        <f t="shared" si="64"/>
        <v>PR.AT-23</v>
      </c>
      <c r="G573" s="438" t="str">
        <f t="shared" si="65"/>
        <v>PR.AT-230</v>
      </c>
    </row>
    <row r="574" spans="1:7" x14ac:dyDescent="0.25">
      <c r="A574" t="s">
        <v>928</v>
      </c>
      <c r="B574" s="358">
        <v>3</v>
      </c>
      <c r="C574" t="s">
        <v>1460</v>
      </c>
      <c r="D574" s="701" t="s">
        <v>1574</v>
      </c>
      <c r="E574" s="358">
        <f>VLOOKUP(A574,Data!C:I,7,FALSE)</f>
        <v>0</v>
      </c>
      <c r="F574" s="438" t="str">
        <f t="shared" si="64"/>
        <v>PR.AT-33</v>
      </c>
      <c r="G574" s="438" t="str">
        <f t="shared" si="65"/>
        <v>PR.AT-330</v>
      </c>
    </row>
    <row r="575" spans="1:7" x14ac:dyDescent="0.25">
      <c r="A575" t="s">
        <v>928</v>
      </c>
      <c r="B575" s="358">
        <v>3</v>
      </c>
      <c r="C575" t="s">
        <v>1460</v>
      </c>
      <c r="D575" s="701" t="s">
        <v>1523</v>
      </c>
      <c r="E575" s="358">
        <f>VLOOKUP(A575,Data!C:I,7,FALSE)</f>
        <v>0</v>
      </c>
      <c r="F575" s="438" t="str">
        <f t="shared" si="64"/>
        <v>PR.AT-43</v>
      </c>
      <c r="G575" s="438" t="str">
        <f t="shared" si="65"/>
        <v>PR.AT-430</v>
      </c>
    </row>
    <row r="576" spans="1:7" x14ac:dyDescent="0.25">
      <c r="A576" t="s">
        <v>928</v>
      </c>
      <c r="B576" s="358">
        <v>3</v>
      </c>
      <c r="C576" t="s">
        <v>1460</v>
      </c>
      <c r="D576" s="701" t="s">
        <v>1575</v>
      </c>
      <c r="E576" s="358">
        <f>VLOOKUP(A576,Data!C:I,7,FALSE)</f>
        <v>0</v>
      </c>
      <c r="F576" s="438" t="str">
        <f t="shared" si="64"/>
        <v>PR.AT-53</v>
      </c>
      <c r="G576" s="438" t="str">
        <f t="shared" si="65"/>
        <v>PR.AT-530</v>
      </c>
    </row>
    <row r="577" spans="1:7" x14ac:dyDescent="0.25">
      <c r="A577" t="s">
        <v>929</v>
      </c>
      <c r="B577" s="358">
        <v>3</v>
      </c>
      <c r="C577" t="s">
        <v>1460</v>
      </c>
      <c r="D577" s="701" t="s">
        <v>1577</v>
      </c>
      <c r="E577" s="358">
        <f>VLOOKUP(A577,Data!C:I,7,FALSE)</f>
        <v>0</v>
      </c>
      <c r="F577" s="438" t="str">
        <f t="shared" si="64"/>
        <v>PR.AT-13</v>
      </c>
      <c r="G577" s="438" t="str">
        <f t="shared" si="65"/>
        <v>PR.AT-130</v>
      </c>
    </row>
    <row r="578" spans="1:7" x14ac:dyDescent="0.25">
      <c r="A578" t="s">
        <v>930</v>
      </c>
      <c r="B578" s="358">
        <v>3</v>
      </c>
      <c r="C578" t="s">
        <v>1460</v>
      </c>
      <c r="D578" s="701" t="s">
        <v>1710</v>
      </c>
      <c r="E578" s="358">
        <f>VLOOKUP(A578,Data!C:I,7,FALSE)</f>
        <v>0</v>
      </c>
      <c r="F578" s="438" t="str">
        <f t="shared" si="64"/>
        <v>PR.IP-73</v>
      </c>
      <c r="G578" s="438" t="str">
        <f t="shared" si="65"/>
        <v>PR.IP-730</v>
      </c>
    </row>
    <row r="579" spans="1:7" x14ac:dyDescent="0.25">
      <c r="A579" t="s">
        <v>209</v>
      </c>
      <c r="B579" s="358">
        <v>1</v>
      </c>
      <c r="C579" t="s">
        <v>1460</v>
      </c>
      <c r="D579" s="701" t="s">
        <v>1486</v>
      </c>
      <c r="E579" s="358">
        <f>VLOOKUP(A579,Data!C:I,7,FALSE)</f>
        <v>0</v>
      </c>
      <c r="F579" s="438" t="str">
        <f t="shared" ref="F579:F642" si="66">CONCATENATE($D579,$B579)</f>
        <v>PR.PT-11</v>
      </c>
      <c r="G579" s="438" t="str">
        <f t="shared" ref="G579:G642" si="67">_xlfn.IFNA(CONCATENATE(F579,$E579),CONCATENATE(F579,$E579,0))</f>
        <v>PR.PT-110</v>
      </c>
    </row>
    <row r="580" spans="1:7" x14ac:dyDescent="0.25">
      <c r="A580" t="s">
        <v>209</v>
      </c>
      <c r="B580" s="358">
        <v>1</v>
      </c>
      <c r="C580" t="s">
        <v>1461</v>
      </c>
      <c r="D580" s="702" t="s">
        <v>1495</v>
      </c>
      <c r="E580" s="358">
        <f>VLOOKUP(A580,Data!C:I,7,FALSE)</f>
        <v>0</v>
      </c>
      <c r="F580" s="438" t="str">
        <f t="shared" si="66"/>
        <v>DE.CM-11</v>
      </c>
      <c r="G580" s="438" t="str">
        <f t="shared" si="67"/>
        <v>DE.CM-110</v>
      </c>
    </row>
    <row r="581" spans="1:7" x14ac:dyDescent="0.25">
      <c r="A581" t="s">
        <v>210</v>
      </c>
      <c r="B581" s="358">
        <v>2</v>
      </c>
      <c r="C581" t="s">
        <v>1460</v>
      </c>
      <c r="D581" s="701" t="s">
        <v>1486</v>
      </c>
      <c r="E581" s="358">
        <f>VLOOKUP(A581,Data!C:I,7,FALSE)</f>
        <v>0</v>
      </c>
      <c r="F581" s="438" t="str">
        <f t="shared" si="66"/>
        <v>PR.PT-12</v>
      </c>
      <c r="G581" s="438" t="str">
        <f t="shared" si="67"/>
        <v>PR.PT-120</v>
      </c>
    </row>
    <row r="582" spans="1:7" x14ac:dyDescent="0.25">
      <c r="A582" t="s">
        <v>211</v>
      </c>
      <c r="B582" s="358">
        <v>2</v>
      </c>
      <c r="C582" t="s">
        <v>1460</v>
      </c>
      <c r="D582" s="701" t="s">
        <v>1486</v>
      </c>
      <c r="E582" s="358">
        <f>VLOOKUP(A582,Data!C:I,7,FALSE)</f>
        <v>0</v>
      </c>
      <c r="F582" s="438" t="str">
        <f t="shared" si="66"/>
        <v>PR.PT-12</v>
      </c>
      <c r="G582" s="438" t="str">
        <f t="shared" si="67"/>
        <v>PR.PT-120</v>
      </c>
    </row>
    <row r="583" spans="1:7" x14ac:dyDescent="0.25">
      <c r="A583" t="s">
        <v>212</v>
      </c>
      <c r="B583" s="358">
        <v>2</v>
      </c>
      <c r="C583" t="s">
        <v>1460</v>
      </c>
      <c r="D583" s="701" t="s">
        <v>1486</v>
      </c>
      <c r="E583" s="358">
        <f>VLOOKUP(A583,Data!C:I,7,FALSE)</f>
        <v>0</v>
      </c>
      <c r="F583" s="438" t="str">
        <f t="shared" si="66"/>
        <v>PR.PT-12</v>
      </c>
      <c r="G583" s="438" t="str">
        <f t="shared" si="67"/>
        <v>PR.PT-120</v>
      </c>
    </row>
    <row r="584" spans="1:7" x14ac:dyDescent="0.25">
      <c r="A584" t="s">
        <v>940</v>
      </c>
      <c r="B584" s="358">
        <v>2</v>
      </c>
      <c r="C584" t="s">
        <v>1461</v>
      </c>
      <c r="D584" s="702" t="s">
        <v>1535</v>
      </c>
      <c r="E584" s="358">
        <f>VLOOKUP(A584,Data!C:I,7,FALSE)</f>
        <v>0</v>
      </c>
      <c r="F584" s="438" t="str">
        <f t="shared" si="66"/>
        <v>DE.AE-32</v>
      </c>
      <c r="G584" s="438" t="str">
        <f t="shared" si="67"/>
        <v>DE.AE-320</v>
      </c>
    </row>
    <row r="585" spans="1:7" x14ac:dyDescent="0.25">
      <c r="A585" t="s">
        <v>2537</v>
      </c>
      <c r="B585" s="358">
        <v>3</v>
      </c>
      <c r="C585" t="s">
        <v>1460</v>
      </c>
      <c r="D585" s="701" t="s">
        <v>1486</v>
      </c>
      <c r="E585" s="358">
        <f>VLOOKUP(A585,Data!C:I,7,FALSE)</f>
        <v>0</v>
      </c>
      <c r="F585" s="438" t="str">
        <f t="shared" si="66"/>
        <v>PR.PT-13</v>
      </c>
      <c r="G585" s="438" t="str">
        <f t="shared" si="67"/>
        <v>PR.PT-130</v>
      </c>
    </row>
    <row r="586" spans="1:7" x14ac:dyDescent="0.25">
      <c r="A586" t="s">
        <v>213</v>
      </c>
      <c r="B586" s="358">
        <v>1</v>
      </c>
      <c r="C586" t="s">
        <v>1460</v>
      </c>
      <c r="D586" s="701" t="s">
        <v>1486</v>
      </c>
      <c r="E586" s="358">
        <f>VLOOKUP(A586,Data!C:I,7,FALSE)</f>
        <v>0</v>
      </c>
      <c r="F586" s="438" t="str">
        <f t="shared" si="66"/>
        <v>PR.PT-11</v>
      </c>
      <c r="G586" s="438" t="str">
        <f t="shared" si="67"/>
        <v>PR.PT-110</v>
      </c>
    </row>
    <row r="587" spans="1:7" x14ac:dyDescent="0.25">
      <c r="A587" t="s">
        <v>213</v>
      </c>
      <c r="B587" s="358">
        <v>1</v>
      </c>
      <c r="C587" t="s">
        <v>1461</v>
      </c>
      <c r="D587" s="702" t="s">
        <v>1495</v>
      </c>
      <c r="E587" s="358">
        <f>VLOOKUP(A587,Data!C:I,7,FALSE)</f>
        <v>0</v>
      </c>
      <c r="F587" s="438" t="str">
        <f t="shared" si="66"/>
        <v>DE.CM-11</v>
      </c>
      <c r="G587" s="438" t="str">
        <f t="shared" si="67"/>
        <v>DE.CM-110</v>
      </c>
    </row>
    <row r="588" spans="1:7" x14ac:dyDescent="0.25">
      <c r="A588" t="s">
        <v>214</v>
      </c>
      <c r="B588" s="358">
        <v>1</v>
      </c>
      <c r="C588" t="s">
        <v>1460</v>
      </c>
      <c r="D588" s="701" t="s">
        <v>1486</v>
      </c>
      <c r="E588" s="358">
        <f>VLOOKUP(A588,Data!C:I,7,FALSE)</f>
        <v>0</v>
      </c>
      <c r="F588" s="438" t="str">
        <f t="shared" si="66"/>
        <v>PR.PT-11</v>
      </c>
      <c r="G588" s="438" t="str">
        <f t="shared" si="67"/>
        <v>PR.PT-110</v>
      </c>
    </row>
    <row r="589" spans="1:7" x14ac:dyDescent="0.25">
      <c r="A589" t="s">
        <v>214</v>
      </c>
      <c r="B589" s="358">
        <v>1</v>
      </c>
      <c r="C589" t="s">
        <v>1461</v>
      </c>
      <c r="D589" s="702" t="s">
        <v>1535</v>
      </c>
      <c r="E589" s="358">
        <f>VLOOKUP(A589,Data!C:I,7,FALSE)</f>
        <v>0</v>
      </c>
      <c r="F589" s="438" t="str">
        <f t="shared" si="66"/>
        <v>DE.AE-31</v>
      </c>
      <c r="G589" s="438" t="str">
        <f t="shared" si="67"/>
        <v>DE.AE-310</v>
      </c>
    </row>
    <row r="590" spans="1:7" x14ac:dyDescent="0.25">
      <c r="A590" t="s">
        <v>214</v>
      </c>
      <c r="B590" s="358">
        <v>1</v>
      </c>
      <c r="C590" t="s">
        <v>1461</v>
      </c>
      <c r="D590" s="702" t="s">
        <v>1495</v>
      </c>
      <c r="E590" s="358">
        <f>VLOOKUP(A590,Data!C:I,7,FALSE)</f>
        <v>0</v>
      </c>
      <c r="F590" s="438" t="str">
        <f t="shared" si="66"/>
        <v>DE.CM-11</v>
      </c>
      <c r="G590" s="438" t="str">
        <f t="shared" si="67"/>
        <v>DE.CM-110</v>
      </c>
    </row>
    <row r="591" spans="1:7" x14ac:dyDescent="0.25">
      <c r="A591" t="s">
        <v>214</v>
      </c>
      <c r="B591" s="358">
        <v>1</v>
      </c>
      <c r="C591" t="s">
        <v>1461</v>
      </c>
      <c r="D591" s="702" t="s">
        <v>1485</v>
      </c>
      <c r="E591" s="358">
        <f>VLOOKUP(A591,Data!C:I,7,FALSE)</f>
        <v>0</v>
      </c>
      <c r="F591" s="438" t="str">
        <f t="shared" si="66"/>
        <v>DE.CM-21</v>
      </c>
      <c r="G591" s="438" t="str">
        <f t="shared" si="67"/>
        <v>DE.CM-210</v>
      </c>
    </row>
    <row r="592" spans="1:7" x14ac:dyDescent="0.25">
      <c r="A592" t="s">
        <v>214</v>
      </c>
      <c r="B592" s="358">
        <v>1</v>
      </c>
      <c r="C592" t="s">
        <v>1461</v>
      </c>
      <c r="D592" s="702" t="s">
        <v>1481</v>
      </c>
      <c r="E592" s="358">
        <f>VLOOKUP(A592,Data!C:I,7,FALSE)</f>
        <v>0</v>
      </c>
      <c r="F592" s="438" t="str">
        <f t="shared" si="66"/>
        <v>DE.CM-31</v>
      </c>
      <c r="G592" s="438" t="str">
        <f t="shared" si="67"/>
        <v>DE.CM-310</v>
      </c>
    </row>
    <row r="593" spans="1:7" x14ac:dyDescent="0.25">
      <c r="A593" t="s">
        <v>214</v>
      </c>
      <c r="B593" s="358">
        <v>1</v>
      </c>
      <c r="C593" t="s">
        <v>1461</v>
      </c>
      <c r="D593" s="702" t="s">
        <v>1499</v>
      </c>
      <c r="E593" s="358">
        <f>VLOOKUP(A593,Data!C:I,7,FALSE)</f>
        <v>0</v>
      </c>
      <c r="F593" s="438" t="str">
        <f t="shared" si="66"/>
        <v>DE.CM-41</v>
      </c>
      <c r="G593" s="438" t="str">
        <f t="shared" si="67"/>
        <v>DE.CM-410</v>
      </c>
    </row>
    <row r="594" spans="1:7" x14ac:dyDescent="0.25">
      <c r="A594" t="s">
        <v>214</v>
      </c>
      <c r="B594" s="358">
        <v>1</v>
      </c>
      <c r="C594" t="s">
        <v>1461</v>
      </c>
      <c r="D594" s="702" t="s">
        <v>1503</v>
      </c>
      <c r="E594" s="358">
        <f>VLOOKUP(A594,Data!C:I,7,FALSE)</f>
        <v>0</v>
      </c>
      <c r="F594" s="438" t="str">
        <f t="shared" si="66"/>
        <v>DE.CM-51</v>
      </c>
      <c r="G594" s="438" t="str">
        <f t="shared" si="67"/>
        <v>DE.CM-510</v>
      </c>
    </row>
    <row r="595" spans="1:7" x14ac:dyDescent="0.25">
      <c r="A595" t="s">
        <v>214</v>
      </c>
      <c r="B595" s="358">
        <v>1</v>
      </c>
      <c r="C595" t="s">
        <v>1461</v>
      </c>
      <c r="D595" s="702" t="s">
        <v>1482</v>
      </c>
      <c r="E595" s="358">
        <f>VLOOKUP(A595,Data!C:I,7,FALSE)</f>
        <v>0</v>
      </c>
      <c r="F595" s="438" t="str">
        <f t="shared" si="66"/>
        <v>DE.CM-61</v>
      </c>
      <c r="G595" s="438" t="str">
        <f t="shared" si="67"/>
        <v>DE.CM-610</v>
      </c>
    </row>
    <row r="596" spans="1:7" x14ac:dyDescent="0.25">
      <c r="A596" t="s">
        <v>214</v>
      </c>
      <c r="B596" s="358">
        <v>1</v>
      </c>
      <c r="C596" t="s">
        <v>1461</v>
      </c>
      <c r="D596" s="702" t="s">
        <v>1483</v>
      </c>
      <c r="E596" s="358">
        <f>VLOOKUP(A596,Data!C:I,7,FALSE)</f>
        <v>0</v>
      </c>
      <c r="F596" s="438" t="str">
        <f t="shared" si="66"/>
        <v>DE.CM-71</v>
      </c>
      <c r="G596" s="438" t="str">
        <f t="shared" si="67"/>
        <v>DE.CM-710</v>
      </c>
    </row>
    <row r="597" spans="1:7" x14ac:dyDescent="0.25">
      <c r="A597" t="s">
        <v>214</v>
      </c>
      <c r="B597" s="358">
        <v>1</v>
      </c>
      <c r="C597" t="s">
        <v>1462</v>
      </c>
      <c r="D597" s="709" t="s">
        <v>1539</v>
      </c>
      <c r="E597" s="358">
        <f>VLOOKUP(A597,Data!C:I,7,FALSE)</f>
        <v>0</v>
      </c>
      <c r="F597" s="438" t="str">
        <f t="shared" si="66"/>
        <v>RS.AN-11</v>
      </c>
      <c r="G597" s="438" t="str">
        <f t="shared" si="67"/>
        <v>RS.AN-110</v>
      </c>
    </row>
    <row r="598" spans="1:7" x14ac:dyDescent="0.25">
      <c r="A598" t="s">
        <v>215</v>
      </c>
      <c r="B598" s="358">
        <v>2</v>
      </c>
      <c r="C598" t="s">
        <v>1461</v>
      </c>
      <c r="D598" s="702" t="s">
        <v>1536</v>
      </c>
      <c r="E598" s="358">
        <f>VLOOKUP(A598,Data!C:I,7,FALSE)</f>
        <v>0</v>
      </c>
      <c r="F598" s="438" t="str">
        <f t="shared" si="66"/>
        <v>DE.DP-12</v>
      </c>
      <c r="G598" s="438" t="str">
        <f t="shared" si="67"/>
        <v>DE.DP-120</v>
      </c>
    </row>
    <row r="599" spans="1:7" x14ac:dyDescent="0.25">
      <c r="A599" t="s">
        <v>215</v>
      </c>
      <c r="B599" s="358">
        <v>2</v>
      </c>
      <c r="C599" t="s">
        <v>1461</v>
      </c>
      <c r="D599" s="702" t="s">
        <v>1538</v>
      </c>
      <c r="E599" s="358">
        <f>VLOOKUP(A599,Data!C:I,7,FALSE)</f>
        <v>0</v>
      </c>
      <c r="F599" s="438" t="str">
        <f t="shared" si="66"/>
        <v>DE.DP-22</v>
      </c>
      <c r="G599" s="438" t="str">
        <f t="shared" si="67"/>
        <v>DE.DP-220</v>
      </c>
    </row>
    <row r="600" spans="1:7" x14ac:dyDescent="0.25">
      <c r="A600" t="s">
        <v>215</v>
      </c>
      <c r="B600" s="358">
        <v>2</v>
      </c>
      <c r="C600" t="s">
        <v>1461</v>
      </c>
      <c r="D600" s="702" t="s">
        <v>1546</v>
      </c>
      <c r="E600" s="358">
        <f>VLOOKUP(A600,Data!C:I,7,FALSE)</f>
        <v>0</v>
      </c>
      <c r="F600" s="438" t="str">
        <f t="shared" si="66"/>
        <v>DE.DP-32</v>
      </c>
      <c r="G600" s="438" t="str">
        <f t="shared" si="67"/>
        <v>DE.DP-320</v>
      </c>
    </row>
    <row r="601" spans="1:7" x14ac:dyDescent="0.25">
      <c r="A601" t="s">
        <v>215</v>
      </c>
      <c r="B601" s="358">
        <v>2</v>
      </c>
      <c r="C601" t="s">
        <v>1461</v>
      </c>
      <c r="D601" s="702" t="s">
        <v>1541</v>
      </c>
      <c r="E601" s="358">
        <f>VLOOKUP(A601,Data!C:I,7,FALSE)</f>
        <v>0</v>
      </c>
      <c r="F601" s="438" t="str">
        <f t="shared" si="66"/>
        <v>DE.DP-52</v>
      </c>
      <c r="G601" s="438" t="str">
        <f t="shared" si="67"/>
        <v>DE.DP-520</v>
      </c>
    </row>
    <row r="602" spans="1:7" x14ac:dyDescent="0.25">
      <c r="A602" t="s">
        <v>219</v>
      </c>
      <c r="B602" s="358">
        <v>3</v>
      </c>
      <c r="C602" t="s">
        <v>1461</v>
      </c>
      <c r="D602" s="708" t="s">
        <v>1495</v>
      </c>
      <c r="E602" s="358">
        <f>VLOOKUP(A602,Data!C:I,7,FALSE)</f>
        <v>0</v>
      </c>
      <c r="F602" s="438" t="str">
        <f t="shared" si="66"/>
        <v>DE.CM-13</v>
      </c>
      <c r="G602" s="438" t="str">
        <f t="shared" si="67"/>
        <v>DE.CM-130</v>
      </c>
    </row>
    <row r="603" spans="1:7" x14ac:dyDescent="0.25">
      <c r="A603" t="s">
        <v>219</v>
      </c>
      <c r="B603" s="358">
        <v>3</v>
      </c>
      <c r="C603" t="s">
        <v>1461</v>
      </c>
      <c r="D603" s="708" t="s">
        <v>1485</v>
      </c>
      <c r="E603" s="358">
        <f>VLOOKUP(A603,Data!C:I,7,FALSE)</f>
        <v>0</v>
      </c>
      <c r="F603" s="438" t="str">
        <f t="shared" si="66"/>
        <v>DE.CM-23</v>
      </c>
      <c r="G603" s="438" t="str">
        <f t="shared" si="67"/>
        <v>DE.CM-230</v>
      </c>
    </row>
    <row r="604" spans="1:7" x14ac:dyDescent="0.25">
      <c r="A604" t="s">
        <v>219</v>
      </c>
      <c r="B604" s="358">
        <v>3</v>
      </c>
      <c r="C604" t="s">
        <v>1461</v>
      </c>
      <c r="D604" s="702" t="s">
        <v>1482</v>
      </c>
      <c r="E604" s="358">
        <f>VLOOKUP(A604,Data!C:I,7,FALSE)</f>
        <v>0</v>
      </c>
      <c r="F604" s="438" t="str">
        <f t="shared" si="66"/>
        <v>DE.CM-63</v>
      </c>
      <c r="G604" s="438" t="str">
        <f t="shared" si="67"/>
        <v>DE.CM-630</v>
      </c>
    </row>
    <row r="605" spans="1:7" x14ac:dyDescent="0.25">
      <c r="A605" t="s">
        <v>219</v>
      </c>
      <c r="B605" s="358">
        <v>3</v>
      </c>
      <c r="C605" t="s">
        <v>1461</v>
      </c>
      <c r="D605" s="702" t="s">
        <v>1483</v>
      </c>
      <c r="E605" s="358">
        <f>VLOOKUP(A605,Data!C:I,7,FALSE)</f>
        <v>0</v>
      </c>
      <c r="F605" s="438" t="str">
        <f t="shared" si="66"/>
        <v>DE.CM-73</v>
      </c>
      <c r="G605" s="438" t="str">
        <f t="shared" si="67"/>
        <v>DE.CM-730</v>
      </c>
    </row>
    <row r="606" spans="1:7" x14ac:dyDescent="0.25">
      <c r="A606" t="s">
        <v>221</v>
      </c>
      <c r="B606" s="358">
        <v>3</v>
      </c>
      <c r="C606" t="s">
        <v>1461</v>
      </c>
      <c r="D606" s="702" t="s">
        <v>1563</v>
      </c>
      <c r="E606" s="358">
        <f>VLOOKUP(A606,Data!C:I,7,FALSE)</f>
        <v>0</v>
      </c>
      <c r="F606" s="438" t="str">
        <f t="shared" si="66"/>
        <v>DE.AE-13</v>
      </c>
      <c r="G606" s="438" t="str">
        <f t="shared" si="67"/>
        <v>DE.AE-130</v>
      </c>
    </row>
    <row r="607" spans="1:7" x14ac:dyDescent="0.25">
      <c r="A607" t="s">
        <v>221</v>
      </c>
      <c r="B607" s="358">
        <v>3</v>
      </c>
      <c r="C607" t="s">
        <v>1461</v>
      </c>
      <c r="D607" s="702" t="s">
        <v>1546</v>
      </c>
      <c r="E607" s="358">
        <f>VLOOKUP(A607,Data!C:I,7,FALSE)</f>
        <v>0</v>
      </c>
      <c r="F607" s="438" t="str">
        <f t="shared" si="66"/>
        <v>DE.DP-33</v>
      </c>
      <c r="G607" s="438" t="str">
        <f t="shared" si="67"/>
        <v>DE.DP-330</v>
      </c>
    </row>
    <row r="608" spans="1:7" x14ac:dyDescent="0.25">
      <c r="A608" t="s">
        <v>223</v>
      </c>
      <c r="B608" s="358">
        <v>2</v>
      </c>
      <c r="C608" t="s">
        <v>1462</v>
      </c>
      <c r="D608" s="706" t="s">
        <v>1533</v>
      </c>
      <c r="E608" s="358">
        <f>VLOOKUP(A608,Data!C:I,7,FALSE)</f>
        <v>0</v>
      </c>
      <c r="F608" s="438" t="str">
        <f t="shared" si="66"/>
        <v>RS.CO-32</v>
      </c>
      <c r="G608" s="438" t="str">
        <f t="shared" si="67"/>
        <v>RS.CO-320</v>
      </c>
    </row>
    <row r="609" spans="1:7" x14ac:dyDescent="0.25">
      <c r="A609" t="s">
        <v>224</v>
      </c>
      <c r="B609" s="358">
        <v>2</v>
      </c>
      <c r="C609" t="s">
        <v>1461</v>
      </c>
      <c r="D609" s="702" t="s">
        <v>1535</v>
      </c>
      <c r="E609" s="358">
        <f>VLOOKUP(A609,Data!C:I,7,FALSE)</f>
        <v>0</v>
      </c>
      <c r="F609" s="438" t="str">
        <f t="shared" si="66"/>
        <v>DE.AE-32</v>
      </c>
      <c r="G609" s="438" t="str">
        <f t="shared" si="67"/>
        <v>DE.AE-320</v>
      </c>
    </row>
    <row r="610" spans="1:7" x14ac:dyDescent="0.25">
      <c r="A610" t="s">
        <v>225</v>
      </c>
      <c r="B610" s="358">
        <v>2</v>
      </c>
      <c r="C610" t="s">
        <v>1461</v>
      </c>
      <c r="D610" s="702" t="s">
        <v>1535</v>
      </c>
      <c r="E610" s="358">
        <f>VLOOKUP(A610,Data!C:I,7,FALSE)</f>
        <v>0</v>
      </c>
      <c r="F610" s="438" t="str">
        <f t="shared" si="66"/>
        <v>DE.AE-32</v>
      </c>
      <c r="G610" s="438" t="str">
        <f t="shared" si="67"/>
        <v>DE.AE-320</v>
      </c>
    </row>
    <row r="611" spans="1:7" x14ac:dyDescent="0.25">
      <c r="A611" t="s">
        <v>225</v>
      </c>
      <c r="B611" s="358">
        <v>2</v>
      </c>
      <c r="C611" t="s">
        <v>1462</v>
      </c>
      <c r="D611" s="706" t="s">
        <v>1533</v>
      </c>
      <c r="E611" s="358">
        <f>VLOOKUP(A611,Data!C:I,7,FALSE)</f>
        <v>0</v>
      </c>
      <c r="F611" s="438" t="str">
        <f t="shared" si="66"/>
        <v>RS.CO-32</v>
      </c>
      <c r="G611" s="438" t="str">
        <f t="shared" si="67"/>
        <v>RS.CO-320</v>
      </c>
    </row>
    <row r="612" spans="1:7" x14ac:dyDescent="0.25">
      <c r="A612" t="s">
        <v>225</v>
      </c>
      <c r="B612" s="358">
        <v>2</v>
      </c>
      <c r="C612" t="s">
        <v>1462</v>
      </c>
      <c r="D612" s="706" t="s">
        <v>1564</v>
      </c>
      <c r="E612" s="358">
        <f>VLOOKUP(A612,Data!C:I,7,FALSE)</f>
        <v>0</v>
      </c>
      <c r="F612" s="438" t="str">
        <f t="shared" si="66"/>
        <v>RS.CO-52</v>
      </c>
      <c r="G612" s="438" t="str">
        <f t="shared" si="67"/>
        <v>RS.CO-520</v>
      </c>
    </row>
    <row r="613" spans="1:7" x14ac:dyDescent="0.25">
      <c r="A613" t="s">
        <v>226</v>
      </c>
      <c r="B613" s="358">
        <v>3</v>
      </c>
      <c r="C613" t="s">
        <v>1461</v>
      </c>
      <c r="D613" s="702" t="s">
        <v>1542</v>
      </c>
      <c r="E613" s="358">
        <f>VLOOKUP(A613,Data!C:I,7,FALSE)</f>
        <v>0</v>
      </c>
      <c r="F613" s="438" t="str">
        <f t="shared" si="66"/>
        <v>DE.AE-53</v>
      </c>
      <c r="G613" s="438" t="str">
        <f t="shared" si="67"/>
        <v>DE.AE-530</v>
      </c>
    </row>
    <row r="614" spans="1:7" x14ac:dyDescent="0.25">
      <c r="A614" t="s">
        <v>226</v>
      </c>
      <c r="B614" s="358">
        <v>3</v>
      </c>
      <c r="C614" t="s">
        <v>1461</v>
      </c>
      <c r="D614" s="702" t="s">
        <v>1537</v>
      </c>
      <c r="E614" s="358">
        <f>VLOOKUP(A614,Data!C:I,7,FALSE)</f>
        <v>0</v>
      </c>
      <c r="F614" s="438" t="str">
        <f t="shared" si="66"/>
        <v>DE.DP-43</v>
      </c>
      <c r="G614" s="438" t="str">
        <f t="shared" si="67"/>
        <v>DE.DP-430</v>
      </c>
    </row>
    <row r="615" spans="1:7" x14ac:dyDescent="0.25">
      <c r="A615" t="s">
        <v>226</v>
      </c>
      <c r="B615" s="358">
        <v>3</v>
      </c>
      <c r="C615" t="s">
        <v>1462</v>
      </c>
      <c r="D615" s="706" t="s">
        <v>1532</v>
      </c>
      <c r="E615" s="358">
        <f>VLOOKUP(A615,Data!C:I,7,FALSE)</f>
        <v>0</v>
      </c>
      <c r="F615" s="438" t="str">
        <f t="shared" si="66"/>
        <v>RS.CO-23</v>
      </c>
      <c r="G615" s="438" t="str">
        <f t="shared" si="67"/>
        <v>RS.CO-230</v>
      </c>
    </row>
    <row r="616" spans="1:7" x14ac:dyDescent="0.25">
      <c r="A616" t="s">
        <v>226</v>
      </c>
      <c r="B616" s="358">
        <v>3</v>
      </c>
      <c r="C616" t="s">
        <v>1462</v>
      </c>
      <c r="D616" s="706" t="s">
        <v>1533</v>
      </c>
      <c r="E616" s="358">
        <f>VLOOKUP(A616,Data!C:I,7,FALSE)</f>
        <v>0</v>
      </c>
      <c r="F616" s="438" t="str">
        <f t="shared" si="66"/>
        <v>RS.CO-33</v>
      </c>
      <c r="G616" s="438" t="str">
        <f t="shared" si="67"/>
        <v>RS.CO-330</v>
      </c>
    </row>
    <row r="617" spans="1:7" x14ac:dyDescent="0.25">
      <c r="A617" t="s">
        <v>226</v>
      </c>
      <c r="B617" s="358">
        <v>3</v>
      </c>
      <c r="C617" t="s">
        <v>1462</v>
      </c>
      <c r="D617" s="706" t="s">
        <v>1531</v>
      </c>
      <c r="E617" s="358">
        <f>VLOOKUP(A617,Data!C:I,7,FALSE)</f>
        <v>0</v>
      </c>
      <c r="F617" s="438" t="str">
        <f t="shared" si="66"/>
        <v>RS.CO-43</v>
      </c>
      <c r="G617" s="438" t="str">
        <f t="shared" si="67"/>
        <v>RS.CO-430</v>
      </c>
    </row>
    <row r="618" spans="1:7" x14ac:dyDescent="0.25">
      <c r="A618" t="s">
        <v>226</v>
      </c>
      <c r="B618" s="358">
        <v>3</v>
      </c>
      <c r="C618" t="s">
        <v>1462</v>
      </c>
      <c r="D618" s="706" t="s">
        <v>1564</v>
      </c>
      <c r="E618" s="358">
        <f>VLOOKUP(A618,Data!C:I,7,FALSE)</f>
        <v>0</v>
      </c>
      <c r="F618" s="438" t="str">
        <f t="shared" si="66"/>
        <v>RS.CO-53</v>
      </c>
      <c r="G618" s="438" t="str">
        <f t="shared" si="67"/>
        <v>RS.CO-530</v>
      </c>
    </row>
    <row r="619" spans="1:7" x14ac:dyDescent="0.25">
      <c r="A619" t="s">
        <v>226</v>
      </c>
      <c r="B619" s="358">
        <v>3</v>
      </c>
      <c r="C619" t="s">
        <v>1463</v>
      </c>
      <c r="D619" s="710" t="s">
        <v>1547</v>
      </c>
      <c r="E619" s="358">
        <f>VLOOKUP(A619,Data!C:I,7,FALSE)</f>
        <v>0</v>
      </c>
      <c r="F619" s="438" t="str">
        <f t="shared" si="66"/>
        <v>RC.CO-33</v>
      </c>
      <c r="G619" s="438" t="str">
        <f t="shared" si="67"/>
        <v>RC.CO-330</v>
      </c>
    </row>
    <row r="620" spans="1:7" x14ac:dyDescent="0.25">
      <c r="A620" t="s">
        <v>227</v>
      </c>
      <c r="B620" s="358">
        <v>3</v>
      </c>
      <c r="C620" t="s">
        <v>444</v>
      </c>
      <c r="D620" s="705" t="s">
        <v>1568</v>
      </c>
      <c r="E620" s="358">
        <f>VLOOKUP(A620,Data!C:I,7,FALSE)</f>
        <v>0</v>
      </c>
      <c r="F620" s="438" t="str">
        <f t="shared" si="66"/>
        <v>ID.RA-23</v>
      </c>
      <c r="G620" s="438" t="str">
        <f t="shared" si="67"/>
        <v>ID.RA-230</v>
      </c>
    </row>
    <row r="621" spans="1:7" x14ac:dyDescent="0.25">
      <c r="A621" t="s">
        <v>227</v>
      </c>
      <c r="B621" s="358">
        <v>3</v>
      </c>
      <c r="C621" t="s">
        <v>444</v>
      </c>
      <c r="D621" s="705" t="s">
        <v>1570</v>
      </c>
      <c r="E621" s="358">
        <f>VLOOKUP(A621,Data!C:I,7,FALSE)</f>
        <v>0</v>
      </c>
      <c r="F621" s="438" t="str">
        <f t="shared" si="66"/>
        <v>ID.RA-33</v>
      </c>
      <c r="G621" s="438" t="str">
        <f t="shared" si="67"/>
        <v>ID.RA-330</v>
      </c>
    </row>
    <row r="622" spans="1:7" x14ac:dyDescent="0.25">
      <c r="A622" t="s">
        <v>227</v>
      </c>
      <c r="B622" s="358">
        <v>3</v>
      </c>
      <c r="C622" t="s">
        <v>1462</v>
      </c>
      <c r="D622" s="704" t="s">
        <v>1564</v>
      </c>
      <c r="E622" s="358">
        <f>VLOOKUP(A622,Data!C:I,7,FALSE)</f>
        <v>0</v>
      </c>
      <c r="F622" s="438" t="str">
        <f t="shared" si="66"/>
        <v>RS.CO-53</v>
      </c>
      <c r="G622" s="438" t="str">
        <f t="shared" si="67"/>
        <v>RS.CO-530</v>
      </c>
    </row>
    <row r="623" spans="1:7" x14ac:dyDescent="0.25">
      <c r="A623" t="s">
        <v>227</v>
      </c>
      <c r="B623" s="358">
        <v>3</v>
      </c>
      <c r="C623" t="s">
        <v>1462</v>
      </c>
      <c r="D623" s="706" t="s">
        <v>1569</v>
      </c>
      <c r="E623" s="358">
        <f>VLOOKUP(A623,Data!C:I,7,FALSE)</f>
        <v>0</v>
      </c>
      <c r="F623" s="438" t="str">
        <f t="shared" si="66"/>
        <v>RS.AN-53</v>
      </c>
      <c r="G623" s="438" t="str">
        <f t="shared" si="67"/>
        <v>RS.AN-530</v>
      </c>
    </row>
    <row r="624" spans="1:7" x14ac:dyDescent="0.25">
      <c r="A624" t="s">
        <v>228</v>
      </c>
      <c r="B624" s="358">
        <v>3</v>
      </c>
      <c r="C624" t="s">
        <v>444</v>
      </c>
      <c r="D624" s="705" t="s">
        <v>1568</v>
      </c>
      <c r="E624" s="358">
        <f>VLOOKUP(A624,Data!C:I,7,FALSE)</f>
        <v>0</v>
      </c>
      <c r="F624" s="438" t="str">
        <f t="shared" si="66"/>
        <v>ID.RA-23</v>
      </c>
      <c r="G624" s="438" t="str">
        <f t="shared" si="67"/>
        <v>ID.RA-230</v>
      </c>
    </row>
    <row r="625" spans="1:7" x14ac:dyDescent="0.25">
      <c r="A625" t="s">
        <v>228</v>
      </c>
      <c r="B625" s="358">
        <v>3</v>
      </c>
      <c r="C625" t="s">
        <v>444</v>
      </c>
      <c r="D625" s="705" t="s">
        <v>1570</v>
      </c>
      <c r="E625" s="358">
        <f>VLOOKUP(A625,Data!C:I,7,FALSE)</f>
        <v>0</v>
      </c>
      <c r="F625" s="438" t="str">
        <f t="shared" si="66"/>
        <v>ID.RA-33</v>
      </c>
      <c r="G625" s="438" t="str">
        <f t="shared" si="67"/>
        <v>ID.RA-330</v>
      </c>
    </row>
    <row r="626" spans="1:7" x14ac:dyDescent="0.25">
      <c r="A626" t="s">
        <v>228</v>
      </c>
      <c r="B626" s="358">
        <v>3</v>
      </c>
      <c r="C626" t="s">
        <v>1461</v>
      </c>
      <c r="D626" s="702" t="s">
        <v>1535</v>
      </c>
      <c r="E626" s="358">
        <f>VLOOKUP(A626,Data!C:I,7,FALSE)</f>
        <v>0</v>
      </c>
      <c r="F626" s="438" t="str">
        <f t="shared" si="66"/>
        <v>DE.AE-33</v>
      </c>
      <c r="G626" s="438" t="str">
        <f t="shared" si="67"/>
        <v>DE.AE-330</v>
      </c>
    </row>
    <row r="627" spans="1:7" x14ac:dyDescent="0.25">
      <c r="A627" t="s">
        <v>228</v>
      </c>
      <c r="B627" s="358">
        <v>3</v>
      </c>
      <c r="C627" t="s">
        <v>1461</v>
      </c>
      <c r="D627" s="708" t="s">
        <v>1495</v>
      </c>
      <c r="E627" s="358">
        <f>VLOOKUP(A627,Data!C:I,7,FALSE)</f>
        <v>0</v>
      </c>
      <c r="F627" s="438" t="str">
        <f t="shared" si="66"/>
        <v>DE.CM-13</v>
      </c>
      <c r="G627" s="438" t="str">
        <f t="shared" si="67"/>
        <v>DE.CM-130</v>
      </c>
    </row>
    <row r="628" spans="1:7" x14ac:dyDescent="0.25">
      <c r="A628" t="s">
        <v>228</v>
      </c>
      <c r="B628" s="358">
        <v>3</v>
      </c>
      <c r="C628" t="s">
        <v>1461</v>
      </c>
      <c r="D628" s="708" t="s">
        <v>1485</v>
      </c>
      <c r="E628" s="358">
        <f>VLOOKUP(A628,Data!C:I,7,FALSE)</f>
        <v>0</v>
      </c>
      <c r="F628" s="438" t="str">
        <f t="shared" si="66"/>
        <v>DE.CM-23</v>
      </c>
      <c r="G628" s="438" t="str">
        <f t="shared" si="67"/>
        <v>DE.CM-230</v>
      </c>
    </row>
    <row r="629" spans="1:7" x14ac:dyDescent="0.25">
      <c r="A629" t="s">
        <v>228</v>
      </c>
      <c r="B629" s="358">
        <v>3</v>
      </c>
      <c r="C629" t="s">
        <v>1461</v>
      </c>
      <c r="D629" s="702" t="s">
        <v>1481</v>
      </c>
      <c r="E629" s="358">
        <f>VLOOKUP(A629,Data!C:I,7,FALSE)</f>
        <v>0</v>
      </c>
      <c r="F629" s="438" t="str">
        <f t="shared" si="66"/>
        <v>DE.CM-33</v>
      </c>
      <c r="G629" s="438" t="str">
        <f t="shared" si="67"/>
        <v>DE.CM-330</v>
      </c>
    </row>
    <row r="630" spans="1:7" x14ac:dyDescent="0.25">
      <c r="A630" t="s">
        <v>228</v>
      </c>
      <c r="B630" s="358">
        <v>3</v>
      </c>
      <c r="C630" t="s">
        <v>1461</v>
      </c>
      <c r="D630" s="702" t="s">
        <v>1499</v>
      </c>
      <c r="E630" s="358">
        <f>VLOOKUP(A630,Data!C:I,7,FALSE)</f>
        <v>0</v>
      </c>
      <c r="F630" s="438" t="str">
        <f t="shared" si="66"/>
        <v>DE.CM-43</v>
      </c>
      <c r="G630" s="438" t="str">
        <f t="shared" si="67"/>
        <v>DE.CM-430</v>
      </c>
    </row>
    <row r="631" spans="1:7" x14ac:dyDescent="0.25">
      <c r="A631" t="s">
        <v>228</v>
      </c>
      <c r="B631" s="358">
        <v>3</v>
      </c>
      <c r="C631" t="s">
        <v>1461</v>
      </c>
      <c r="D631" s="702" t="s">
        <v>1503</v>
      </c>
      <c r="E631" s="358">
        <f>VLOOKUP(A631,Data!C:I,7,FALSE)</f>
        <v>0</v>
      </c>
      <c r="F631" s="438" t="str">
        <f t="shared" si="66"/>
        <v>DE.CM-53</v>
      </c>
      <c r="G631" s="438" t="str">
        <f t="shared" si="67"/>
        <v>DE.CM-530</v>
      </c>
    </row>
    <row r="632" spans="1:7" x14ac:dyDescent="0.25">
      <c r="A632" t="s">
        <v>228</v>
      </c>
      <c r="B632" s="358">
        <v>3</v>
      </c>
      <c r="C632" t="s">
        <v>1461</v>
      </c>
      <c r="D632" s="702" t="s">
        <v>1482</v>
      </c>
      <c r="E632" s="358">
        <f>VLOOKUP(A632,Data!C:I,7,FALSE)</f>
        <v>0</v>
      </c>
      <c r="F632" s="438" t="str">
        <f t="shared" si="66"/>
        <v>DE.CM-63</v>
      </c>
      <c r="G632" s="438" t="str">
        <f t="shared" si="67"/>
        <v>DE.CM-630</v>
      </c>
    </row>
    <row r="633" spans="1:7" x14ac:dyDescent="0.25">
      <c r="A633" t="s">
        <v>228</v>
      </c>
      <c r="B633" s="358">
        <v>3</v>
      </c>
      <c r="C633" t="s">
        <v>1461</v>
      </c>
      <c r="D633" s="702" t="s">
        <v>1483</v>
      </c>
      <c r="E633" s="358">
        <f>VLOOKUP(A633,Data!C:I,7,FALSE)</f>
        <v>0</v>
      </c>
      <c r="F633" s="438" t="str">
        <f t="shared" si="66"/>
        <v>DE.CM-73</v>
      </c>
      <c r="G633" s="438" t="str">
        <f t="shared" si="67"/>
        <v>DE.CM-730</v>
      </c>
    </row>
    <row r="634" spans="1:7" x14ac:dyDescent="0.25">
      <c r="A634" t="s">
        <v>228</v>
      </c>
      <c r="B634" s="358">
        <v>3</v>
      </c>
      <c r="C634" t="s">
        <v>1462</v>
      </c>
      <c r="D634" s="706" t="s">
        <v>1569</v>
      </c>
      <c r="E634" s="358">
        <f>VLOOKUP(A634,Data!C:I,7,FALSE)</f>
        <v>0</v>
      </c>
      <c r="F634" s="438" t="str">
        <f t="shared" si="66"/>
        <v>RS.AN-53</v>
      </c>
      <c r="G634" s="438" t="str">
        <f t="shared" si="67"/>
        <v>RS.AN-530</v>
      </c>
    </row>
    <row r="635" spans="1:7" x14ac:dyDescent="0.25">
      <c r="A635" t="s">
        <v>229</v>
      </c>
      <c r="B635" s="358">
        <v>3</v>
      </c>
      <c r="C635" t="s">
        <v>444</v>
      </c>
      <c r="D635" s="705" t="s">
        <v>1526</v>
      </c>
      <c r="E635" s="358">
        <f>VLOOKUP(A635,Data!C:I,7,FALSE)</f>
        <v>0</v>
      </c>
      <c r="F635" s="438" t="str">
        <f t="shared" si="66"/>
        <v>ID.BE-53</v>
      </c>
      <c r="G635" s="438" t="str">
        <f t="shared" si="67"/>
        <v>ID.BE-530</v>
      </c>
    </row>
    <row r="636" spans="1:7" x14ac:dyDescent="0.25">
      <c r="A636" t="s">
        <v>229</v>
      </c>
      <c r="B636" s="358">
        <v>3</v>
      </c>
      <c r="C636" t="s">
        <v>1460</v>
      </c>
      <c r="D636" s="701" t="s">
        <v>1513</v>
      </c>
      <c r="E636" s="358">
        <f>VLOOKUP(A636,Data!C:I,7,FALSE)</f>
        <v>0</v>
      </c>
      <c r="F636" s="438" t="str">
        <f t="shared" si="66"/>
        <v>PR.IP-13</v>
      </c>
      <c r="G636" s="438" t="str">
        <f t="shared" si="67"/>
        <v>PR.IP-130</v>
      </c>
    </row>
    <row r="637" spans="1:7" x14ac:dyDescent="0.25">
      <c r="A637" t="s">
        <v>229</v>
      </c>
      <c r="B637" s="358">
        <v>3</v>
      </c>
      <c r="C637" t="s">
        <v>1460</v>
      </c>
      <c r="D637" s="701" t="s">
        <v>1494</v>
      </c>
      <c r="E637" s="358">
        <f>VLOOKUP(A637,Data!C:I,7,FALSE)</f>
        <v>0</v>
      </c>
      <c r="F637" s="438" t="str">
        <f t="shared" si="66"/>
        <v>PR.PT-53</v>
      </c>
      <c r="G637" s="438" t="str">
        <f t="shared" si="67"/>
        <v>PR.PT-530</v>
      </c>
    </row>
    <row r="638" spans="1:7" x14ac:dyDescent="0.25">
      <c r="A638" t="s">
        <v>233</v>
      </c>
      <c r="B638" s="358">
        <v>3</v>
      </c>
      <c r="C638" t="s">
        <v>444</v>
      </c>
      <c r="D638" s="705" t="s">
        <v>1520</v>
      </c>
      <c r="E638" s="358">
        <f>VLOOKUP(A638,Data!C:I,7,FALSE)</f>
        <v>0</v>
      </c>
      <c r="F638" s="438" t="str">
        <f t="shared" si="66"/>
        <v>ID.GV-13</v>
      </c>
      <c r="G638" s="438" t="str">
        <f t="shared" si="67"/>
        <v>ID.GV-130</v>
      </c>
    </row>
    <row r="639" spans="1:7" x14ac:dyDescent="0.25">
      <c r="A639" t="s">
        <v>233</v>
      </c>
      <c r="B639" s="358">
        <v>3</v>
      </c>
      <c r="C639" t="s">
        <v>444</v>
      </c>
      <c r="D639" s="705" t="s">
        <v>1534</v>
      </c>
      <c r="E639" s="358">
        <f>VLOOKUP(A639,Data!C:I,7,FALSE)</f>
        <v>0</v>
      </c>
      <c r="F639" s="438" t="str">
        <f t="shared" si="66"/>
        <v>ID.GV-33</v>
      </c>
      <c r="G639" s="438" t="str">
        <f t="shared" si="67"/>
        <v>ID.GV-330</v>
      </c>
    </row>
    <row r="640" spans="1:7" x14ac:dyDescent="0.25">
      <c r="A640" t="s">
        <v>234</v>
      </c>
      <c r="B640" s="358">
        <v>3</v>
      </c>
      <c r="C640" t="s">
        <v>444</v>
      </c>
      <c r="D640" s="705" t="s">
        <v>1487</v>
      </c>
      <c r="E640" s="358">
        <f>VLOOKUP(A640,Data!C:I,7,FALSE)</f>
        <v>0</v>
      </c>
      <c r="F640" s="438" t="str">
        <f t="shared" si="66"/>
        <v>ID.AM-63</v>
      </c>
      <c r="G640" s="438" t="str">
        <f t="shared" si="67"/>
        <v>ID.AM-630</v>
      </c>
    </row>
    <row r="641" spans="1:7" x14ac:dyDescent="0.25">
      <c r="A641" t="s">
        <v>234</v>
      </c>
      <c r="B641" s="358">
        <v>3</v>
      </c>
      <c r="C641" t="s">
        <v>444</v>
      </c>
      <c r="D641" s="705" t="s">
        <v>1520</v>
      </c>
      <c r="E641" s="358">
        <f>VLOOKUP(A641,Data!C:I,7,FALSE)</f>
        <v>0</v>
      </c>
      <c r="F641" s="438" t="str">
        <f t="shared" si="66"/>
        <v>ID.GV-13</v>
      </c>
      <c r="G641" s="438" t="str">
        <f t="shared" si="67"/>
        <v>ID.GV-130</v>
      </c>
    </row>
    <row r="642" spans="1:7" x14ac:dyDescent="0.25">
      <c r="A642" t="s">
        <v>234</v>
      </c>
      <c r="B642" s="358">
        <v>3</v>
      </c>
      <c r="C642" t="s">
        <v>444</v>
      </c>
      <c r="D642" s="705" t="s">
        <v>1488</v>
      </c>
      <c r="E642" s="358">
        <f>VLOOKUP(A642,Data!C:I,7,FALSE)</f>
        <v>0</v>
      </c>
      <c r="F642" s="438" t="str">
        <f t="shared" si="66"/>
        <v>ID.GV-23</v>
      </c>
      <c r="G642" s="438" t="str">
        <f t="shared" si="67"/>
        <v>ID.GV-230</v>
      </c>
    </row>
    <row r="643" spans="1:7" x14ac:dyDescent="0.25">
      <c r="A643" t="s">
        <v>234</v>
      </c>
      <c r="B643" s="358">
        <v>3</v>
      </c>
      <c r="C643" t="s">
        <v>444</v>
      </c>
      <c r="D643" s="705" t="s">
        <v>1534</v>
      </c>
      <c r="E643" s="358">
        <f>VLOOKUP(A643,Data!C:I,7,FALSE)</f>
        <v>0</v>
      </c>
      <c r="F643" s="438" t="str">
        <f t="shared" ref="F643:F706" si="68">CONCATENATE($D643,$B643)</f>
        <v>ID.GV-33</v>
      </c>
      <c r="G643" s="438" t="str">
        <f t="shared" ref="G643:G706" si="69">_xlfn.IFNA(CONCATENATE(F643,$E643),CONCATENATE(F643,$E643,0))</f>
        <v>ID.GV-330</v>
      </c>
    </row>
    <row r="644" spans="1:7" x14ac:dyDescent="0.25">
      <c r="A644" t="s">
        <v>234</v>
      </c>
      <c r="B644" s="358">
        <v>3</v>
      </c>
      <c r="C644" t="s">
        <v>1460</v>
      </c>
      <c r="D644" s="701" t="s">
        <v>1573</v>
      </c>
      <c r="E644" s="358">
        <f>VLOOKUP(A644,Data!C:I,7,FALSE)</f>
        <v>0</v>
      </c>
      <c r="F644" s="438" t="str">
        <f t="shared" si="68"/>
        <v>PR.AT-23</v>
      </c>
      <c r="G644" s="438" t="str">
        <f t="shared" si="69"/>
        <v>PR.AT-230</v>
      </c>
    </row>
    <row r="645" spans="1:7" x14ac:dyDescent="0.25">
      <c r="A645" t="s">
        <v>234</v>
      </c>
      <c r="B645" s="358">
        <v>3</v>
      </c>
      <c r="C645" t="s">
        <v>1460</v>
      </c>
      <c r="D645" s="701" t="s">
        <v>1574</v>
      </c>
      <c r="E645" s="358">
        <f>VLOOKUP(A645,Data!C:I,7,FALSE)</f>
        <v>0</v>
      </c>
      <c r="F645" s="438" t="str">
        <f t="shared" si="68"/>
        <v>PR.AT-33</v>
      </c>
      <c r="G645" s="438" t="str">
        <f t="shared" si="69"/>
        <v>PR.AT-330</v>
      </c>
    </row>
    <row r="646" spans="1:7" x14ac:dyDescent="0.25">
      <c r="A646" t="s">
        <v>234</v>
      </c>
      <c r="B646" s="358">
        <v>3</v>
      </c>
      <c r="C646" t="s">
        <v>1460</v>
      </c>
      <c r="D646" s="701" t="s">
        <v>1523</v>
      </c>
      <c r="E646" s="358">
        <f>VLOOKUP(A646,Data!C:I,7,FALSE)</f>
        <v>0</v>
      </c>
      <c r="F646" s="438" t="str">
        <f t="shared" si="68"/>
        <v>PR.AT-43</v>
      </c>
      <c r="G646" s="438" t="str">
        <f t="shared" si="69"/>
        <v>PR.AT-430</v>
      </c>
    </row>
    <row r="647" spans="1:7" x14ac:dyDescent="0.25">
      <c r="A647" t="s">
        <v>234</v>
      </c>
      <c r="B647" s="358">
        <v>3</v>
      </c>
      <c r="C647" t="s">
        <v>1460</v>
      </c>
      <c r="D647" s="701" t="s">
        <v>1575</v>
      </c>
      <c r="E647" s="358">
        <f>VLOOKUP(A647,Data!C:I,7,FALSE)</f>
        <v>0</v>
      </c>
      <c r="F647" s="438" t="str">
        <f t="shared" si="68"/>
        <v>PR.AT-53</v>
      </c>
      <c r="G647" s="438" t="str">
        <f t="shared" si="69"/>
        <v>PR.AT-530</v>
      </c>
    </row>
    <row r="648" spans="1:7" x14ac:dyDescent="0.25">
      <c r="A648" t="s">
        <v>234</v>
      </c>
      <c r="B648" s="358">
        <v>3</v>
      </c>
      <c r="C648" t="s">
        <v>1461</v>
      </c>
      <c r="D648" s="702" t="s">
        <v>1536</v>
      </c>
      <c r="E648" s="358">
        <f>VLOOKUP(A648,Data!C:I,7,FALSE)</f>
        <v>0</v>
      </c>
      <c r="F648" s="438" t="str">
        <f t="shared" si="68"/>
        <v>DE.DP-13</v>
      </c>
      <c r="G648" s="438" t="str">
        <f t="shared" si="69"/>
        <v>DE.DP-130</v>
      </c>
    </row>
    <row r="649" spans="1:7" x14ac:dyDescent="0.25">
      <c r="A649" t="s">
        <v>234</v>
      </c>
      <c r="B649" s="358">
        <v>3</v>
      </c>
      <c r="C649" t="s">
        <v>1462</v>
      </c>
      <c r="D649" s="706" t="s">
        <v>1529</v>
      </c>
      <c r="E649" s="358">
        <f>VLOOKUP(A649,Data!C:I,7,FALSE)</f>
        <v>0</v>
      </c>
      <c r="F649" s="438" t="str">
        <f t="shared" si="68"/>
        <v>RS.CO-13</v>
      </c>
      <c r="G649" s="438" t="str">
        <f t="shared" si="69"/>
        <v>RS.CO-130</v>
      </c>
    </row>
    <row r="650" spans="1:7" x14ac:dyDescent="0.25">
      <c r="A650" t="s">
        <v>235</v>
      </c>
      <c r="B650" s="358">
        <v>3</v>
      </c>
      <c r="C650" t="s">
        <v>1460</v>
      </c>
      <c r="D650" s="701" t="s">
        <v>1577</v>
      </c>
      <c r="E650" s="358">
        <f>VLOOKUP(A650,Data!C:I,7,FALSE)</f>
        <v>0</v>
      </c>
      <c r="F650" s="438" t="str">
        <f t="shared" si="68"/>
        <v>PR.AT-13</v>
      </c>
      <c r="G650" s="438" t="str">
        <f t="shared" si="69"/>
        <v>PR.AT-130</v>
      </c>
    </row>
    <row r="651" spans="1:7" x14ac:dyDescent="0.25">
      <c r="A651" t="s">
        <v>236</v>
      </c>
      <c r="B651" s="358">
        <v>3</v>
      </c>
      <c r="C651" t="s">
        <v>1460</v>
      </c>
      <c r="D651" s="701" t="s">
        <v>1710</v>
      </c>
      <c r="E651" s="358">
        <f>VLOOKUP(A651,Data!C:I,7,FALSE)</f>
        <v>0</v>
      </c>
      <c r="F651" s="438" t="str">
        <f t="shared" si="68"/>
        <v>PR.IP-73</v>
      </c>
      <c r="G651" s="438" t="str">
        <f t="shared" si="69"/>
        <v>PR.IP-730</v>
      </c>
    </row>
    <row r="652" spans="1:7" x14ac:dyDescent="0.25">
      <c r="A652" t="s">
        <v>236</v>
      </c>
      <c r="B652" s="358">
        <v>3</v>
      </c>
      <c r="C652" t="s">
        <v>1461</v>
      </c>
      <c r="D652" s="702" t="s">
        <v>1541</v>
      </c>
      <c r="E652" s="358">
        <f>VLOOKUP(A652,Data!C:I,7,FALSE)</f>
        <v>0</v>
      </c>
      <c r="F652" s="438" t="str">
        <f t="shared" si="68"/>
        <v>DE.DP-53</v>
      </c>
      <c r="G652" s="438" t="str">
        <f t="shared" si="69"/>
        <v>DE.DP-530</v>
      </c>
    </row>
    <row r="653" spans="1:7" x14ac:dyDescent="0.25">
      <c r="A653" t="s">
        <v>2542</v>
      </c>
      <c r="B653" s="358">
        <v>1</v>
      </c>
      <c r="C653" t="s">
        <v>444</v>
      </c>
      <c r="D653" s="705" t="s">
        <v>1519</v>
      </c>
      <c r="E653" s="358">
        <f>VLOOKUP(A653,Data!C:I,7,FALSE)</f>
        <v>0</v>
      </c>
      <c r="F653" s="438" t="str">
        <f t="shared" si="68"/>
        <v>ID.BE-11</v>
      </c>
      <c r="G653" s="438" t="str">
        <f t="shared" si="69"/>
        <v>ID.BE-110</v>
      </c>
    </row>
    <row r="654" spans="1:7" x14ac:dyDescent="0.25">
      <c r="A654" t="s">
        <v>2542</v>
      </c>
      <c r="B654" s="358">
        <v>1</v>
      </c>
      <c r="C654" t="s">
        <v>444</v>
      </c>
      <c r="D654" s="705" t="s">
        <v>1517</v>
      </c>
      <c r="E654" s="358">
        <f>VLOOKUP(A654,Data!C:I,7,FALSE)</f>
        <v>0</v>
      </c>
      <c r="F654" s="438" t="str">
        <f t="shared" si="68"/>
        <v>ID.BE-21</v>
      </c>
      <c r="G654" s="438" t="str">
        <f t="shared" si="69"/>
        <v>ID.BE-210</v>
      </c>
    </row>
    <row r="655" spans="1:7" x14ac:dyDescent="0.25">
      <c r="A655" t="s">
        <v>2542</v>
      </c>
      <c r="B655" s="358">
        <v>1</v>
      </c>
      <c r="C655" t="s">
        <v>444</v>
      </c>
      <c r="D655" s="707" t="s">
        <v>1509</v>
      </c>
      <c r="E655" s="358">
        <f>VLOOKUP(A655,Data!C:I,7,FALSE)</f>
        <v>0</v>
      </c>
      <c r="F655" s="438" t="str">
        <f t="shared" si="68"/>
        <v>ID.BE-41</v>
      </c>
      <c r="G655" s="438" t="str">
        <f t="shared" si="69"/>
        <v>ID.BE-410</v>
      </c>
    </row>
    <row r="656" spans="1:7" x14ac:dyDescent="0.25">
      <c r="A656" t="s">
        <v>2542</v>
      </c>
      <c r="B656" s="358">
        <v>1</v>
      </c>
      <c r="C656" t="s">
        <v>444</v>
      </c>
      <c r="D656" s="705" t="s">
        <v>1501</v>
      </c>
      <c r="E656" s="358">
        <f>VLOOKUP(A656,Data!C:I,7,FALSE)</f>
        <v>0</v>
      </c>
      <c r="F656" s="438" t="str">
        <f t="shared" si="68"/>
        <v>ID.SC-21</v>
      </c>
      <c r="G656" s="438" t="str">
        <f t="shared" si="69"/>
        <v>ID.SC-210</v>
      </c>
    </row>
    <row r="657" spans="1:7" x14ac:dyDescent="0.25">
      <c r="A657" t="s">
        <v>2542</v>
      </c>
      <c r="B657" s="358">
        <v>1</v>
      </c>
      <c r="C657" t="s">
        <v>1460</v>
      </c>
      <c r="D657" s="701" t="s">
        <v>1492</v>
      </c>
      <c r="E657" s="358">
        <f>VLOOKUP(A657,Data!C:I,7,FALSE)</f>
        <v>0</v>
      </c>
      <c r="F657" s="438" t="str">
        <f t="shared" si="68"/>
        <v>PR.DS-41</v>
      </c>
      <c r="G657" s="438" t="str">
        <f t="shared" si="69"/>
        <v>PR.DS-410</v>
      </c>
    </row>
    <row r="658" spans="1:7" x14ac:dyDescent="0.25">
      <c r="A658" t="s">
        <v>2543</v>
      </c>
      <c r="B658" s="358">
        <v>1</v>
      </c>
      <c r="C658" t="s">
        <v>444</v>
      </c>
      <c r="D658" s="705" t="s">
        <v>1501</v>
      </c>
      <c r="E658" s="358">
        <f>VLOOKUP(A658,Data!C:I,7,FALSE)</f>
        <v>0</v>
      </c>
      <c r="F658" s="438" t="str">
        <f t="shared" si="68"/>
        <v>ID.SC-21</v>
      </c>
      <c r="G658" s="438" t="str">
        <f t="shared" si="69"/>
        <v>ID.SC-210</v>
      </c>
    </row>
    <row r="659" spans="1:7" x14ac:dyDescent="0.25">
      <c r="A659" t="s">
        <v>2544</v>
      </c>
      <c r="B659" s="358">
        <v>2</v>
      </c>
      <c r="C659" t="s">
        <v>444</v>
      </c>
      <c r="D659" s="705" t="s">
        <v>1525</v>
      </c>
      <c r="E659" s="358">
        <f>VLOOKUP(A659,Data!C:I,7,FALSE)</f>
        <v>0</v>
      </c>
      <c r="F659" s="438" t="str">
        <f t="shared" si="68"/>
        <v>ID.RM-12</v>
      </c>
      <c r="G659" s="438" t="str">
        <f t="shared" si="69"/>
        <v>ID.RM-120</v>
      </c>
    </row>
    <row r="660" spans="1:7" x14ac:dyDescent="0.25">
      <c r="A660" t="s">
        <v>2545</v>
      </c>
      <c r="B660" s="358">
        <v>2</v>
      </c>
      <c r="C660" t="s">
        <v>444</v>
      </c>
      <c r="D660" s="705" t="s">
        <v>1508</v>
      </c>
      <c r="E660" s="358">
        <f>VLOOKUP(A660,Data!C:I,7,FALSE)</f>
        <v>0</v>
      </c>
      <c r="F660" s="438" t="str">
        <f t="shared" si="68"/>
        <v>ID.AM-52</v>
      </c>
      <c r="G660" s="438" t="str">
        <f t="shared" si="69"/>
        <v>ID.AM-520</v>
      </c>
    </row>
    <row r="661" spans="1:7" x14ac:dyDescent="0.25">
      <c r="A661" t="s">
        <v>2545</v>
      </c>
      <c r="B661" s="358">
        <v>2</v>
      </c>
      <c r="C661" t="s">
        <v>444</v>
      </c>
      <c r="D661" s="705" t="s">
        <v>1501</v>
      </c>
      <c r="E661" s="358">
        <f>VLOOKUP(A661,Data!C:I,7,FALSE)</f>
        <v>0</v>
      </c>
      <c r="F661" s="438" t="str">
        <f t="shared" si="68"/>
        <v>ID.SC-22</v>
      </c>
      <c r="G661" s="438" t="str">
        <f t="shared" si="69"/>
        <v>ID.SC-220</v>
      </c>
    </row>
    <row r="662" spans="1:7" x14ac:dyDescent="0.25">
      <c r="A662" t="s">
        <v>2546</v>
      </c>
      <c r="B662" s="358">
        <v>2</v>
      </c>
      <c r="C662" t="s">
        <v>1460</v>
      </c>
      <c r="D662" s="701" t="s">
        <v>1492</v>
      </c>
      <c r="E662" s="358">
        <f>VLOOKUP(A662,Data!C:I,7,FALSE)</f>
        <v>0</v>
      </c>
      <c r="F662" s="438" t="str">
        <f t="shared" si="68"/>
        <v>PR.DS-42</v>
      </c>
      <c r="G662" s="438" t="str">
        <f t="shared" si="69"/>
        <v>PR.DS-420</v>
      </c>
    </row>
    <row r="663" spans="1:7" x14ac:dyDescent="0.25">
      <c r="A663" t="s">
        <v>2547</v>
      </c>
      <c r="B663" s="358">
        <v>3</v>
      </c>
      <c r="C663" t="s">
        <v>444</v>
      </c>
      <c r="D663" s="705" t="s">
        <v>1501</v>
      </c>
      <c r="E663" s="358">
        <f>VLOOKUP(A663,Data!C:I,7,FALSE)</f>
        <v>0</v>
      </c>
      <c r="F663" s="438" t="str">
        <f t="shared" si="68"/>
        <v>ID.SC-23</v>
      </c>
      <c r="G663" s="438" t="str">
        <f t="shared" si="69"/>
        <v>ID.SC-230</v>
      </c>
    </row>
    <row r="664" spans="1:7" x14ac:dyDescent="0.25">
      <c r="A664" t="s">
        <v>2553</v>
      </c>
      <c r="B664" s="358">
        <v>2</v>
      </c>
      <c r="C664" t="s">
        <v>444</v>
      </c>
      <c r="D664" s="705" t="s">
        <v>1501</v>
      </c>
      <c r="E664" s="358">
        <f>VLOOKUP(A664,Data!C:I,7,FALSE)</f>
        <v>0</v>
      </c>
      <c r="F664" s="438" t="str">
        <f t="shared" si="68"/>
        <v>ID.SC-22</v>
      </c>
      <c r="G664" s="438" t="str">
        <f t="shared" si="69"/>
        <v>ID.SC-220</v>
      </c>
    </row>
    <row r="665" spans="1:7" x14ac:dyDescent="0.25">
      <c r="A665" t="s">
        <v>2555</v>
      </c>
      <c r="B665" s="358">
        <v>2</v>
      </c>
      <c r="C665" t="s">
        <v>444</v>
      </c>
      <c r="D665" s="705" t="s">
        <v>1565</v>
      </c>
      <c r="E665" s="358">
        <f>VLOOKUP(A665,Data!C:I,7,FALSE)</f>
        <v>0</v>
      </c>
      <c r="F665" s="438" t="str">
        <f t="shared" si="68"/>
        <v>ID.SC-32</v>
      </c>
      <c r="G665" s="438" t="str">
        <f t="shared" si="69"/>
        <v>ID.SC-320</v>
      </c>
    </row>
    <row r="666" spans="1:7" x14ac:dyDescent="0.25">
      <c r="A666" t="s">
        <v>2556</v>
      </c>
      <c r="B666" s="358">
        <v>2</v>
      </c>
      <c r="C666" t="s">
        <v>444</v>
      </c>
      <c r="D666" s="705" t="s">
        <v>1501</v>
      </c>
      <c r="E666" s="358">
        <f>VLOOKUP(A666,Data!C:I,7,FALSE)</f>
        <v>0</v>
      </c>
      <c r="F666" s="438" t="str">
        <f t="shared" si="68"/>
        <v>ID.SC-22</v>
      </c>
      <c r="G666" s="438" t="str">
        <f t="shared" si="69"/>
        <v>ID.SC-220</v>
      </c>
    </row>
    <row r="667" spans="1:7" x14ac:dyDescent="0.25">
      <c r="A667" t="s">
        <v>2556</v>
      </c>
      <c r="B667" s="358">
        <v>2</v>
      </c>
      <c r="C667" t="s">
        <v>444</v>
      </c>
      <c r="D667" s="705" t="s">
        <v>1566</v>
      </c>
      <c r="E667" s="358">
        <f>VLOOKUP(A667,Data!C:I,7,FALSE)</f>
        <v>0</v>
      </c>
      <c r="F667" s="438" t="str">
        <f t="shared" si="68"/>
        <v>ID.SC-42</v>
      </c>
      <c r="G667" s="438" t="str">
        <f t="shared" si="69"/>
        <v>ID.SC-420</v>
      </c>
    </row>
    <row r="668" spans="1:7" x14ac:dyDescent="0.25">
      <c r="A668" t="s">
        <v>2557</v>
      </c>
      <c r="B668" s="358">
        <v>3</v>
      </c>
      <c r="C668" t="s">
        <v>444</v>
      </c>
      <c r="D668" s="705" t="s">
        <v>1565</v>
      </c>
      <c r="E668" s="358">
        <f>VLOOKUP(A668,Data!C:I,7,FALSE)</f>
        <v>0</v>
      </c>
      <c r="F668" s="438" t="str">
        <f t="shared" si="68"/>
        <v>ID.SC-33</v>
      </c>
      <c r="G668" s="438" t="str">
        <f t="shared" si="69"/>
        <v>ID.SC-330</v>
      </c>
    </row>
    <row r="669" spans="1:7" x14ac:dyDescent="0.25">
      <c r="A669" t="s">
        <v>2561</v>
      </c>
      <c r="B669" s="358">
        <v>3</v>
      </c>
      <c r="C669" t="s">
        <v>444</v>
      </c>
      <c r="D669" s="705" t="s">
        <v>1566</v>
      </c>
      <c r="E669" s="358">
        <f>VLOOKUP(A669,Data!C:I,7,FALSE)</f>
        <v>0</v>
      </c>
      <c r="F669" s="438" t="str">
        <f t="shared" si="68"/>
        <v>ID.SC-43</v>
      </c>
      <c r="G669" s="438" t="str">
        <f t="shared" si="69"/>
        <v>ID.SC-430</v>
      </c>
    </row>
    <row r="670" spans="1:7" x14ac:dyDescent="0.25">
      <c r="A670" t="s">
        <v>2562</v>
      </c>
      <c r="B670" s="358">
        <v>3</v>
      </c>
      <c r="C670" t="s">
        <v>1460</v>
      </c>
      <c r="D670" s="701" t="s">
        <v>1496</v>
      </c>
      <c r="E670" s="358">
        <f>VLOOKUP(A670,Data!C:I,7,FALSE)</f>
        <v>0</v>
      </c>
      <c r="F670" s="438" t="str">
        <f t="shared" si="68"/>
        <v>PR.DS-63</v>
      </c>
      <c r="G670" s="438" t="str">
        <f t="shared" si="69"/>
        <v>PR.DS-630</v>
      </c>
    </row>
    <row r="671" spans="1:7" x14ac:dyDescent="0.25">
      <c r="A671" t="s">
        <v>2562</v>
      </c>
      <c r="B671" s="358">
        <v>3</v>
      </c>
      <c r="C671" t="s">
        <v>1460</v>
      </c>
      <c r="D671" s="701" t="s">
        <v>1497</v>
      </c>
      <c r="E671" s="358">
        <f>VLOOKUP(A671,Data!C:I,7,FALSE)</f>
        <v>0</v>
      </c>
      <c r="F671" s="438" t="str">
        <f t="shared" si="68"/>
        <v>PR.DS-83</v>
      </c>
      <c r="G671" s="438" t="str">
        <f t="shared" si="69"/>
        <v>PR.DS-830</v>
      </c>
    </row>
    <row r="672" spans="1:7" x14ac:dyDescent="0.25">
      <c r="A672" t="s">
        <v>2565</v>
      </c>
      <c r="B672" s="358">
        <v>2</v>
      </c>
      <c r="C672" t="s">
        <v>444</v>
      </c>
      <c r="D672" s="705" t="s">
        <v>1521</v>
      </c>
      <c r="E672" s="358">
        <f>VLOOKUP(A672,Data!C:I,7,FALSE)</f>
        <v>0</v>
      </c>
      <c r="F672" s="438" t="str">
        <f t="shared" si="68"/>
        <v>ID.SC-12</v>
      </c>
      <c r="G672" s="438" t="str">
        <f t="shared" si="69"/>
        <v>ID.SC-120</v>
      </c>
    </row>
    <row r="673" spans="1:7" x14ac:dyDescent="0.25">
      <c r="A673" t="s">
        <v>2567</v>
      </c>
      <c r="B673" s="358">
        <v>3</v>
      </c>
      <c r="C673" t="s">
        <v>444</v>
      </c>
      <c r="D673" s="705" t="s">
        <v>1520</v>
      </c>
      <c r="E673" s="358">
        <f>VLOOKUP(A673,Data!C:I,7,FALSE)</f>
        <v>0</v>
      </c>
      <c r="F673" s="438" t="str">
        <f t="shared" si="68"/>
        <v>ID.GV-13</v>
      </c>
      <c r="G673" s="438" t="str">
        <f t="shared" si="69"/>
        <v>ID.GV-130</v>
      </c>
    </row>
    <row r="674" spans="1:7" x14ac:dyDescent="0.25">
      <c r="A674" t="s">
        <v>2567</v>
      </c>
      <c r="B674" s="358">
        <v>3</v>
      </c>
      <c r="C674" t="s">
        <v>444</v>
      </c>
      <c r="D674" s="705" t="s">
        <v>1534</v>
      </c>
      <c r="E674" s="358">
        <f>VLOOKUP(A674,Data!C:I,7,FALSE)</f>
        <v>0</v>
      </c>
      <c r="F674" s="438" t="str">
        <f t="shared" si="68"/>
        <v>ID.GV-33</v>
      </c>
      <c r="G674" s="438" t="str">
        <f t="shared" si="69"/>
        <v>ID.GV-330</v>
      </c>
    </row>
    <row r="675" spans="1:7" x14ac:dyDescent="0.25">
      <c r="A675" t="s">
        <v>2567</v>
      </c>
      <c r="B675" s="358">
        <v>3</v>
      </c>
      <c r="C675" t="s">
        <v>444</v>
      </c>
      <c r="D675" s="705" t="s">
        <v>1521</v>
      </c>
      <c r="E675" s="358">
        <f>VLOOKUP(A675,Data!C:I,7,FALSE)</f>
        <v>0</v>
      </c>
      <c r="F675" s="438" t="str">
        <f t="shared" si="68"/>
        <v>ID.SC-13</v>
      </c>
      <c r="G675" s="438" t="str">
        <f t="shared" si="69"/>
        <v>ID.SC-130</v>
      </c>
    </row>
    <row r="676" spans="1:7" x14ac:dyDescent="0.25">
      <c r="A676" t="s">
        <v>2568</v>
      </c>
      <c r="B676" s="358">
        <v>3</v>
      </c>
      <c r="C676" t="s">
        <v>444</v>
      </c>
      <c r="D676" s="705" t="s">
        <v>1487</v>
      </c>
      <c r="E676" s="358">
        <f>VLOOKUP(A676,Data!C:I,7,FALSE)</f>
        <v>0</v>
      </c>
      <c r="F676" s="438" t="str">
        <f t="shared" si="68"/>
        <v>ID.AM-63</v>
      </c>
      <c r="G676" s="438" t="str">
        <f t="shared" si="69"/>
        <v>ID.AM-630</v>
      </c>
    </row>
    <row r="677" spans="1:7" x14ac:dyDescent="0.25">
      <c r="A677" t="s">
        <v>2568</v>
      </c>
      <c r="B677" s="358">
        <v>3</v>
      </c>
      <c r="C677" t="s">
        <v>444</v>
      </c>
      <c r="D677" s="705" t="s">
        <v>1520</v>
      </c>
      <c r="E677" s="358">
        <f>VLOOKUP(A677,Data!C:I,7,FALSE)</f>
        <v>0</v>
      </c>
      <c r="F677" s="438" t="str">
        <f t="shared" si="68"/>
        <v>ID.GV-13</v>
      </c>
      <c r="G677" s="438" t="str">
        <f t="shared" si="69"/>
        <v>ID.GV-130</v>
      </c>
    </row>
    <row r="678" spans="1:7" x14ac:dyDescent="0.25">
      <c r="A678" t="s">
        <v>2568</v>
      </c>
      <c r="B678" s="358">
        <v>3</v>
      </c>
      <c r="C678" t="s">
        <v>444</v>
      </c>
      <c r="D678" s="705" t="s">
        <v>1488</v>
      </c>
      <c r="E678" s="358">
        <f>VLOOKUP(A678,Data!C:I,7,FALSE)</f>
        <v>0</v>
      </c>
      <c r="F678" s="438" t="str">
        <f t="shared" si="68"/>
        <v>ID.GV-23</v>
      </c>
      <c r="G678" s="438" t="str">
        <f t="shared" si="69"/>
        <v>ID.GV-230</v>
      </c>
    </row>
    <row r="679" spans="1:7" x14ac:dyDescent="0.25">
      <c r="A679" t="s">
        <v>2568</v>
      </c>
      <c r="B679" s="358">
        <v>3</v>
      </c>
      <c r="C679" t="s">
        <v>444</v>
      </c>
      <c r="D679" s="705" t="s">
        <v>1534</v>
      </c>
      <c r="E679" s="358">
        <f>VLOOKUP(A679,Data!C:I,7,FALSE)</f>
        <v>0</v>
      </c>
      <c r="F679" s="438" t="str">
        <f t="shared" si="68"/>
        <v>ID.GV-33</v>
      </c>
      <c r="G679" s="438" t="str">
        <f t="shared" si="69"/>
        <v>ID.GV-330</v>
      </c>
    </row>
    <row r="680" spans="1:7" x14ac:dyDescent="0.25">
      <c r="A680" t="s">
        <v>2568</v>
      </c>
      <c r="B680" s="358">
        <v>3</v>
      </c>
      <c r="C680" t="s">
        <v>1460</v>
      </c>
      <c r="D680" s="701" t="s">
        <v>1573</v>
      </c>
      <c r="E680" s="358">
        <f>VLOOKUP(A680,Data!C:I,7,FALSE)</f>
        <v>0</v>
      </c>
      <c r="F680" s="438" t="str">
        <f t="shared" si="68"/>
        <v>PR.AT-23</v>
      </c>
      <c r="G680" s="438" t="str">
        <f t="shared" si="69"/>
        <v>PR.AT-230</v>
      </c>
    </row>
    <row r="681" spans="1:7" x14ac:dyDescent="0.25">
      <c r="A681" t="s">
        <v>2568</v>
      </c>
      <c r="B681" s="358">
        <v>3</v>
      </c>
      <c r="C681" t="s">
        <v>1460</v>
      </c>
      <c r="D681" s="701" t="s">
        <v>1574</v>
      </c>
      <c r="E681" s="358">
        <f>VLOOKUP(A681,Data!C:I,7,FALSE)</f>
        <v>0</v>
      </c>
      <c r="F681" s="438" t="str">
        <f t="shared" si="68"/>
        <v>PR.AT-33</v>
      </c>
      <c r="G681" s="438" t="str">
        <f t="shared" si="69"/>
        <v>PR.AT-330</v>
      </c>
    </row>
    <row r="682" spans="1:7" x14ac:dyDescent="0.25">
      <c r="A682" t="s">
        <v>2568</v>
      </c>
      <c r="B682" s="358">
        <v>3</v>
      </c>
      <c r="C682" t="s">
        <v>1460</v>
      </c>
      <c r="D682" s="701" t="s">
        <v>1523</v>
      </c>
      <c r="E682" s="358">
        <f>VLOOKUP(A682,Data!C:I,7,FALSE)</f>
        <v>0</v>
      </c>
      <c r="F682" s="438" t="str">
        <f t="shared" si="68"/>
        <v>PR.AT-43</v>
      </c>
      <c r="G682" s="438" t="str">
        <f t="shared" si="69"/>
        <v>PR.AT-430</v>
      </c>
    </row>
    <row r="683" spans="1:7" x14ac:dyDescent="0.25">
      <c r="A683" t="s">
        <v>2568</v>
      </c>
      <c r="B683" s="358">
        <v>3</v>
      </c>
      <c r="C683" t="s">
        <v>1460</v>
      </c>
      <c r="D683" s="701" t="s">
        <v>1575</v>
      </c>
      <c r="E683" s="358">
        <f>VLOOKUP(A683,Data!C:I,7,FALSE)</f>
        <v>0</v>
      </c>
      <c r="F683" s="438" t="str">
        <f t="shared" si="68"/>
        <v>PR.AT-53</v>
      </c>
      <c r="G683" s="438" t="str">
        <f t="shared" si="69"/>
        <v>PR.AT-530</v>
      </c>
    </row>
    <row r="684" spans="1:7" x14ac:dyDescent="0.25">
      <c r="A684" t="s">
        <v>2569</v>
      </c>
      <c r="B684" s="358">
        <v>3</v>
      </c>
      <c r="C684" t="s">
        <v>1460</v>
      </c>
      <c r="D684" s="701" t="s">
        <v>1577</v>
      </c>
      <c r="E684" s="358">
        <f>VLOOKUP(A684,Data!C:I,7,FALSE)</f>
        <v>0</v>
      </c>
      <c r="F684" s="438" t="str">
        <f t="shared" si="68"/>
        <v>PR.AT-13</v>
      </c>
      <c r="G684" s="438" t="str">
        <f t="shared" si="69"/>
        <v>PR.AT-130</v>
      </c>
    </row>
    <row r="685" spans="1:7" x14ac:dyDescent="0.25">
      <c r="A685" t="s">
        <v>2570</v>
      </c>
      <c r="B685" s="358">
        <v>3</v>
      </c>
      <c r="C685" t="s">
        <v>444</v>
      </c>
      <c r="D685" s="705" t="s">
        <v>1521</v>
      </c>
      <c r="E685" s="358">
        <f>VLOOKUP(A685,Data!C:I,7,FALSE)</f>
        <v>0</v>
      </c>
      <c r="F685" s="438" t="str">
        <f t="shared" si="68"/>
        <v>ID.SC-13</v>
      </c>
      <c r="G685" s="438" t="str">
        <f t="shared" si="69"/>
        <v>ID.SC-130</v>
      </c>
    </row>
    <row r="686" spans="1:7" x14ac:dyDescent="0.25">
      <c r="A686" t="s">
        <v>2570</v>
      </c>
      <c r="B686" s="358">
        <v>3</v>
      </c>
      <c r="C686" t="s">
        <v>1460</v>
      </c>
      <c r="D686" s="701" t="s">
        <v>1710</v>
      </c>
      <c r="E686" s="358">
        <f>VLOOKUP(A686,Data!C:I,7,FALSE)</f>
        <v>0</v>
      </c>
      <c r="F686" s="438" t="str">
        <f t="shared" si="68"/>
        <v>PR.IP-73</v>
      </c>
      <c r="G686" s="438" t="str">
        <f t="shared" si="69"/>
        <v>PR.IP-730</v>
      </c>
    </row>
    <row r="687" spans="1:7" x14ac:dyDescent="0.25">
      <c r="A687" t="s">
        <v>173</v>
      </c>
      <c r="B687" s="358">
        <v>1</v>
      </c>
      <c r="C687" t="s">
        <v>444</v>
      </c>
      <c r="D687" s="705" t="s">
        <v>1567</v>
      </c>
      <c r="E687" s="358">
        <f>VLOOKUP(A687,Data!C:I,7,FALSE)</f>
        <v>0</v>
      </c>
      <c r="F687" s="438" t="str">
        <f t="shared" si="68"/>
        <v>ID.RA-11</v>
      </c>
      <c r="G687" s="438" t="str">
        <f t="shared" si="69"/>
        <v>ID.RA-110</v>
      </c>
    </row>
    <row r="688" spans="1:7" x14ac:dyDescent="0.25">
      <c r="A688" t="s">
        <v>173</v>
      </c>
      <c r="B688" s="358">
        <v>1</v>
      </c>
      <c r="C688" t="s">
        <v>444</v>
      </c>
      <c r="D688" s="705" t="s">
        <v>1568</v>
      </c>
      <c r="E688" s="358">
        <f>VLOOKUP(A688,Data!C:I,7,FALSE)</f>
        <v>0</v>
      </c>
      <c r="F688" s="438" t="str">
        <f t="shared" si="68"/>
        <v>ID.RA-21</v>
      </c>
      <c r="G688" s="438" t="str">
        <f t="shared" si="69"/>
        <v>ID.RA-210</v>
      </c>
    </row>
    <row r="689" spans="1:7" x14ac:dyDescent="0.25">
      <c r="A689" t="s">
        <v>173</v>
      </c>
      <c r="B689" s="358">
        <v>1</v>
      </c>
      <c r="C689" t="s">
        <v>1462</v>
      </c>
      <c r="D689" s="706" t="s">
        <v>1569</v>
      </c>
      <c r="E689" s="358">
        <f>VLOOKUP(A689,Data!C:I,7,FALSE)</f>
        <v>0</v>
      </c>
      <c r="F689" s="438" t="str">
        <f t="shared" si="68"/>
        <v>RS.AN-51</v>
      </c>
      <c r="G689" s="438" t="str">
        <f t="shared" si="69"/>
        <v>RS.AN-510</v>
      </c>
    </row>
    <row r="690" spans="1:7" x14ac:dyDescent="0.25">
      <c r="A690" t="s">
        <v>174</v>
      </c>
      <c r="B690" s="358">
        <v>1</v>
      </c>
      <c r="C690" t="s">
        <v>444</v>
      </c>
      <c r="D690" s="705" t="s">
        <v>1567</v>
      </c>
      <c r="E690" s="358">
        <f>VLOOKUP(A690,Data!C:I,7,FALSE)</f>
        <v>0</v>
      </c>
      <c r="F690" s="438" t="str">
        <f t="shared" si="68"/>
        <v>ID.RA-11</v>
      </c>
      <c r="G690" s="438" t="str">
        <f t="shared" si="69"/>
        <v>ID.RA-110</v>
      </c>
    </row>
    <row r="691" spans="1:7" x14ac:dyDescent="0.25">
      <c r="A691" t="s">
        <v>174</v>
      </c>
      <c r="B691" s="358">
        <v>1</v>
      </c>
      <c r="C691" t="s">
        <v>1462</v>
      </c>
      <c r="D691" s="706" t="s">
        <v>1569</v>
      </c>
      <c r="E691" s="358">
        <f>VLOOKUP(A691,Data!C:I,7,FALSE)</f>
        <v>0</v>
      </c>
      <c r="F691" s="438" t="str">
        <f t="shared" si="68"/>
        <v>RS.AN-51</v>
      </c>
      <c r="G691" s="438" t="str">
        <f t="shared" si="69"/>
        <v>RS.AN-510</v>
      </c>
    </row>
    <row r="692" spans="1:7" x14ac:dyDescent="0.25">
      <c r="A692" t="s">
        <v>175</v>
      </c>
      <c r="B692" s="358">
        <v>1</v>
      </c>
      <c r="C692" t="s">
        <v>444</v>
      </c>
      <c r="D692" s="705" t="s">
        <v>1567</v>
      </c>
      <c r="E692" s="358">
        <f>VLOOKUP(A692,Data!C:I,7,FALSE)</f>
        <v>0</v>
      </c>
      <c r="F692" s="438" t="str">
        <f t="shared" si="68"/>
        <v>ID.RA-11</v>
      </c>
      <c r="G692" s="438" t="str">
        <f t="shared" si="69"/>
        <v>ID.RA-110</v>
      </c>
    </row>
    <row r="693" spans="1:7" x14ac:dyDescent="0.25">
      <c r="A693" t="s">
        <v>175</v>
      </c>
      <c r="B693" s="358">
        <v>1</v>
      </c>
      <c r="C693" t="s">
        <v>1461</v>
      </c>
      <c r="D693" s="702" t="s">
        <v>1561</v>
      </c>
      <c r="E693" s="358">
        <f>VLOOKUP(A693,Data!C:I,7,FALSE)</f>
        <v>0</v>
      </c>
      <c r="F693" s="438" t="str">
        <f t="shared" si="68"/>
        <v>DE.CM-81</v>
      </c>
      <c r="G693" s="438" t="str">
        <f t="shared" si="69"/>
        <v>DE.CM-810</v>
      </c>
    </row>
    <row r="694" spans="1:7" x14ac:dyDescent="0.25">
      <c r="A694" t="s">
        <v>175</v>
      </c>
      <c r="B694" s="358">
        <v>1</v>
      </c>
      <c r="C694" t="s">
        <v>1461</v>
      </c>
      <c r="D694" s="702" t="s">
        <v>1546</v>
      </c>
      <c r="E694" s="358">
        <f>VLOOKUP(A694,Data!C:I,7,FALSE)</f>
        <v>0</v>
      </c>
      <c r="F694" s="438" t="str">
        <f t="shared" si="68"/>
        <v>DE.DP-31</v>
      </c>
      <c r="G694" s="438" t="str">
        <f t="shared" si="69"/>
        <v>DE.DP-310</v>
      </c>
    </row>
    <row r="695" spans="1:7" x14ac:dyDescent="0.25">
      <c r="A695" t="s">
        <v>176</v>
      </c>
      <c r="B695" s="358">
        <v>1</v>
      </c>
      <c r="C695" t="s">
        <v>1462</v>
      </c>
      <c r="D695" s="706" t="s">
        <v>1559</v>
      </c>
      <c r="E695" s="358">
        <f>VLOOKUP(A695,Data!C:I,7,FALSE)</f>
        <v>0</v>
      </c>
      <c r="F695" s="438" t="str">
        <f t="shared" si="68"/>
        <v>RS.MI-31</v>
      </c>
      <c r="G695" s="438" t="str">
        <f t="shared" si="69"/>
        <v>RS.MI-310</v>
      </c>
    </row>
    <row r="696" spans="1:7" x14ac:dyDescent="0.25">
      <c r="A696" t="s">
        <v>177</v>
      </c>
      <c r="B696" s="358">
        <v>2</v>
      </c>
      <c r="C696" t="s">
        <v>444</v>
      </c>
      <c r="D696" s="705" t="s">
        <v>1567</v>
      </c>
      <c r="E696" s="358">
        <f>VLOOKUP(A696,Data!C:I,7,FALSE)</f>
        <v>0</v>
      </c>
      <c r="F696" s="438" t="str">
        <f t="shared" si="68"/>
        <v>ID.RA-12</v>
      </c>
      <c r="G696" s="438" t="str">
        <f t="shared" si="69"/>
        <v>ID.RA-120</v>
      </c>
    </row>
    <row r="697" spans="1:7" x14ac:dyDescent="0.25">
      <c r="A697" t="s">
        <v>177</v>
      </c>
      <c r="B697" s="358">
        <v>2</v>
      </c>
      <c r="C697" t="s">
        <v>1462</v>
      </c>
      <c r="D697" s="709" t="s">
        <v>1569</v>
      </c>
      <c r="E697" s="358">
        <f>VLOOKUP(A697,Data!C:I,7,FALSE)</f>
        <v>0</v>
      </c>
      <c r="F697" s="438" t="str">
        <f t="shared" si="68"/>
        <v>RS.AN-52</v>
      </c>
      <c r="G697" s="438" t="str">
        <f t="shared" si="69"/>
        <v>RS.AN-520</v>
      </c>
    </row>
    <row r="698" spans="1:7" x14ac:dyDescent="0.25">
      <c r="A698" t="s">
        <v>178</v>
      </c>
      <c r="B698" s="358">
        <v>2</v>
      </c>
      <c r="C698" t="s">
        <v>444</v>
      </c>
      <c r="D698" s="705" t="s">
        <v>1567</v>
      </c>
      <c r="E698" s="358">
        <f>VLOOKUP(A698,Data!C:I,7,FALSE)</f>
        <v>0</v>
      </c>
      <c r="F698" s="438" t="str">
        <f t="shared" si="68"/>
        <v>ID.RA-12</v>
      </c>
      <c r="G698" s="438" t="str">
        <f t="shared" si="69"/>
        <v>ID.RA-120</v>
      </c>
    </row>
    <row r="699" spans="1:7" x14ac:dyDescent="0.25">
      <c r="A699" t="s">
        <v>178</v>
      </c>
      <c r="B699" s="358">
        <v>2</v>
      </c>
      <c r="C699" t="s">
        <v>1461</v>
      </c>
      <c r="D699" s="702" t="s">
        <v>1561</v>
      </c>
      <c r="E699" s="358">
        <f>VLOOKUP(A699,Data!C:I,7,FALSE)</f>
        <v>0</v>
      </c>
      <c r="F699" s="438" t="str">
        <f t="shared" si="68"/>
        <v>DE.CM-82</v>
      </c>
      <c r="G699" s="438" t="str">
        <f t="shared" si="69"/>
        <v>DE.CM-820</v>
      </c>
    </row>
    <row r="700" spans="1:7" x14ac:dyDescent="0.25">
      <c r="A700" t="s">
        <v>179</v>
      </c>
      <c r="B700" s="358">
        <v>2</v>
      </c>
      <c r="C700" t="s">
        <v>1462</v>
      </c>
      <c r="D700" s="706" t="s">
        <v>1569</v>
      </c>
      <c r="E700" s="358">
        <f>VLOOKUP(A700,Data!C:I,7,FALSE)</f>
        <v>0</v>
      </c>
      <c r="F700" s="438" t="str">
        <f t="shared" si="68"/>
        <v>RS.AN-52</v>
      </c>
      <c r="G700" s="438" t="str">
        <f t="shared" si="69"/>
        <v>RS.AN-520</v>
      </c>
    </row>
    <row r="701" spans="1:7" x14ac:dyDescent="0.25">
      <c r="A701" t="s">
        <v>179</v>
      </c>
      <c r="B701" s="358">
        <v>2</v>
      </c>
      <c r="C701" t="s">
        <v>1462</v>
      </c>
      <c r="D701" s="706" t="s">
        <v>1559</v>
      </c>
      <c r="E701" s="358">
        <f>VLOOKUP(A701,Data!C:I,7,FALSE)</f>
        <v>0</v>
      </c>
      <c r="F701" s="438" t="str">
        <f t="shared" si="68"/>
        <v>RS.MI-32</v>
      </c>
      <c r="G701" s="438" t="str">
        <f t="shared" si="69"/>
        <v>RS.MI-320</v>
      </c>
    </row>
    <row r="702" spans="1:7" x14ac:dyDescent="0.25">
      <c r="A702" t="s">
        <v>181</v>
      </c>
      <c r="B702" s="358">
        <v>2</v>
      </c>
      <c r="C702" t="s">
        <v>1462</v>
      </c>
      <c r="D702" s="706" t="s">
        <v>1533</v>
      </c>
      <c r="E702" s="358">
        <f>VLOOKUP(A702,Data!C:I,7,FALSE)</f>
        <v>0</v>
      </c>
      <c r="F702" s="438" t="str">
        <f t="shared" si="68"/>
        <v>RS.CO-32</v>
      </c>
      <c r="G702" s="438" t="str">
        <f t="shared" si="69"/>
        <v>RS.CO-320</v>
      </c>
    </row>
    <row r="703" spans="1:7" x14ac:dyDescent="0.25">
      <c r="A703" t="s">
        <v>181</v>
      </c>
      <c r="B703" s="358">
        <v>2</v>
      </c>
      <c r="C703" t="s">
        <v>1462</v>
      </c>
      <c r="D703" s="706" t="s">
        <v>1564</v>
      </c>
      <c r="E703" s="358">
        <f>VLOOKUP(A703,Data!C:I,7,FALSE)</f>
        <v>0</v>
      </c>
      <c r="F703" s="438" t="str">
        <f t="shared" si="68"/>
        <v>RS.CO-52</v>
      </c>
      <c r="G703" s="438" t="str">
        <f t="shared" si="69"/>
        <v>RS.CO-520</v>
      </c>
    </row>
    <row r="704" spans="1:7" x14ac:dyDescent="0.25">
      <c r="A704" t="s">
        <v>182</v>
      </c>
      <c r="B704" s="358">
        <v>3</v>
      </c>
      <c r="C704" t="s">
        <v>444</v>
      </c>
      <c r="D704" s="705" t="s">
        <v>1567</v>
      </c>
      <c r="E704" s="358">
        <f>VLOOKUP(A704,Data!C:I,7,FALSE)</f>
        <v>0</v>
      </c>
      <c r="F704" s="438" t="str">
        <f t="shared" si="68"/>
        <v>ID.RA-13</v>
      </c>
      <c r="G704" s="438" t="str">
        <f t="shared" si="69"/>
        <v>ID.RA-130</v>
      </c>
    </row>
    <row r="705" spans="1:7" x14ac:dyDescent="0.25">
      <c r="A705" t="s">
        <v>182</v>
      </c>
      <c r="B705" s="358">
        <v>3</v>
      </c>
      <c r="C705" t="s">
        <v>444</v>
      </c>
      <c r="D705" s="705" t="s">
        <v>1568</v>
      </c>
      <c r="E705" s="358">
        <f>VLOOKUP(A705,Data!C:I,7,FALSE)</f>
        <v>0</v>
      </c>
      <c r="F705" s="438" t="str">
        <f t="shared" si="68"/>
        <v>ID.RA-23</v>
      </c>
      <c r="G705" s="438" t="str">
        <f t="shared" si="69"/>
        <v>ID.RA-230</v>
      </c>
    </row>
    <row r="706" spans="1:7" x14ac:dyDescent="0.25">
      <c r="A706" t="s">
        <v>182</v>
      </c>
      <c r="B706" s="358">
        <v>3</v>
      </c>
      <c r="C706" t="s">
        <v>1462</v>
      </c>
      <c r="D706" s="706" t="s">
        <v>1569</v>
      </c>
      <c r="E706" s="358">
        <f>VLOOKUP(A706,Data!C:I,7,FALSE)</f>
        <v>0</v>
      </c>
      <c r="F706" s="438" t="str">
        <f t="shared" si="68"/>
        <v>RS.AN-53</v>
      </c>
      <c r="G706" s="438" t="str">
        <f t="shared" si="69"/>
        <v>RS.AN-530</v>
      </c>
    </row>
    <row r="707" spans="1:7" x14ac:dyDescent="0.25">
      <c r="A707" t="s">
        <v>185</v>
      </c>
      <c r="B707" s="358">
        <v>3</v>
      </c>
      <c r="C707" t="s">
        <v>1462</v>
      </c>
      <c r="D707" s="706" t="s">
        <v>1569</v>
      </c>
      <c r="E707" s="358">
        <f>VLOOKUP(A707,Data!C:I,7,FALSE)</f>
        <v>0</v>
      </c>
      <c r="F707" s="438" t="str">
        <f t="shared" ref="F707:F770" si="70">CONCATENATE($D707,$B707)</f>
        <v>RS.AN-53</v>
      </c>
      <c r="G707" s="438" t="str">
        <f t="shared" ref="G707:G770" si="71">_xlfn.IFNA(CONCATENATE(F707,$E707),CONCATENATE(F707,$E707,0))</f>
        <v>RS.AN-530</v>
      </c>
    </row>
    <row r="708" spans="1:7" x14ac:dyDescent="0.25">
      <c r="A708" t="s">
        <v>2571</v>
      </c>
      <c r="B708" s="358">
        <v>3</v>
      </c>
      <c r="C708" t="s">
        <v>444</v>
      </c>
      <c r="D708" s="705" t="s">
        <v>1568</v>
      </c>
      <c r="E708" s="358">
        <f>VLOOKUP(A708,Data!C:I,7,FALSE)</f>
        <v>0</v>
      </c>
      <c r="F708" s="438" t="str">
        <f t="shared" si="70"/>
        <v>ID.RA-23</v>
      </c>
      <c r="G708" s="438" t="str">
        <f t="shared" si="71"/>
        <v>ID.RA-230</v>
      </c>
    </row>
    <row r="709" spans="1:7" x14ac:dyDescent="0.25">
      <c r="A709" t="s">
        <v>2571</v>
      </c>
      <c r="B709" s="358">
        <v>3</v>
      </c>
      <c r="C709" t="s">
        <v>1462</v>
      </c>
      <c r="D709" s="706" t="s">
        <v>1564</v>
      </c>
      <c r="E709" s="358">
        <f>VLOOKUP(A709,Data!C:I,7,FALSE)</f>
        <v>0</v>
      </c>
      <c r="F709" s="438" t="str">
        <f t="shared" si="70"/>
        <v>RS.CO-53</v>
      </c>
      <c r="G709" s="438" t="str">
        <f t="shared" si="71"/>
        <v>RS.CO-530</v>
      </c>
    </row>
    <row r="710" spans="1:7" x14ac:dyDescent="0.25">
      <c r="A710" t="s">
        <v>2571</v>
      </c>
      <c r="B710" s="358">
        <v>3</v>
      </c>
      <c r="C710" t="s">
        <v>1462</v>
      </c>
      <c r="D710" s="706" t="s">
        <v>1569</v>
      </c>
      <c r="E710" s="358">
        <f>VLOOKUP(A710,Data!C:I,7,FALSE)</f>
        <v>0</v>
      </c>
      <c r="F710" s="438" t="str">
        <f t="shared" si="70"/>
        <v>RS.AN-53</v>
      </c>
      <c r="G710" s="438" t="str">
        <f t="shared" si="71"/>
        <v>RS.AN-530</v>
      </c>
    </row>
    <row r="711" spans="1:7" x14ac:dyDescent="0.25">
      <c r="A711" t="s">
        <v>187</v>
      </c>
      <c r="B711" s="358">
        <v>1</v>
      </c>
      <c r="C711" t="s">
        <v>444</v>
      </c>
      <c r="D711" s="705" t="s">
        <v>1568</v>
      </c>
      <c r="E711" s="358">
        <f>VLOOKUP(A711,Data!C:I,7,FALSE)</f>
        <v>0</v>
      </c>
      <c r="F711" s="438" t="str">
        <f t="shared" si="70"/>
        <v>ID.RA-21</v>
      </c>
      <c r="G711" s="438" t="str">
        <f t="shared" si="71"/>
        <v>ID.RA-210</v>
      </c>
    </row>
    <row r="712" spans="1:7" x14ac:dyDescent="0.25">
      <c r="A712" t="s">
        <v>187</v>
      </c>
      <c r="B712" s="358">
        <v>1</v>
      </c>
      <c r="C712" t="s">
        <v>1462</v>
      </c>
      <c r="D712" s="706" t="s">
        <v>1569</v>
      </c>
      <c r="E712" s="358">
        <f>VLOOKUP(A712,Data!C:I,7,FALSE)</f>
        <v>0</v>
      </c>
      <c r="F712" s="438" t="str">
        <f t="shared" si="70"/>
        <v>RS.AN-51</v>
      </c>
      <c r="G712" s="438" t="str">
        <f t="shared" si="71"/>
        <v>RS.AN-510</v>
      </c>
    </row>
    <row r="713" spans="1:7" x14ac:dyDescent="0.25">
      <c r="A713" t="s">
        <v>188</v>
      </c>
      <c r="B713" s="358">
        <v>1</v>
      </c>
      <c r="C713" t="s">
        <v>444</v>
      </c>
      <c r="D713" s="705" t="s">
        <v>1568</v>
      </c>
      <c r="E713" s="358">
        <f>VLOOKUP(A713,Data!C:I,7,FALSE)</f>
        <v>0</v>
      </c>
      <c r="F713" s="438" t="str">
        <f t="shared" si="70"/>
        <v>ID.RA-21</v>
      </c>
      <c r="G713" s="438" t="str">
        <f t="shared" si="71"/>
        <v>ID.RA-210</v>
      </c>
    </row>
    <row r="714" spans="1:7" x14ac:dyDescent="0.25">
      <c r="A714" t="s">
        <v>188</v>
      </c>
      <c r="B714" s="358">
        <v>1</v>
      </c>
      <c r="C714" t="s">
        <v>444</v>
      </c>
      <c r="D714" s="705" t="s">
        <v>1570</v>
      </c>
      <c r="E714" s="358">
        <f>VLOOKUP(A714,Data!C:I,7,FALSE)</f>
        <v>0</v>
      </c>
      <c r="F714" s="438" t="str">
        <f t="shared" si="70"/>
        <v>ID.RA-31</v>
      </c>
      <c r="G714" s="438" t="str">
        <f t="shared" si="71"/>
        <v>ID.RA-310</v>
      </c>
    </row>
    <row r="715" spans="1:7" x14ac:dyDescent="0.25">
      <c r="A715" t="s">
        <v>188</v>
      </c>
      <c r="B715" s="358">
        <v>1</v>
      </c>
      <c r="C715" t="s">
        <v>1462</v>
      </c>
      <c r="D715" s="706" t="s">
        <v>1569</v>
      </c>
      <c r="E715" s="358">
        <f>VLOOKUP(A715,Data!C:I,7,FALSE)</f>
        <v>0</v>
      </c>
      <c r="F715" s="438" t="str">
        <f t="shared" si="70"/>
        <v>RS.AN-51</v>
      </c>
      <c r="G715" s="438" t="str">
        <f t="shared" si="71"/>
        <v>RS.AN-510</v>
      </c>
    </row>
    <row r="716" spans="1:7" x14ac:dyDescent="0.25">
      <c r="A716" t="s">
        <v>189</v>
      </c>
      <c r="B716" s="358">
        <v>1</v>
      </c>
      <c r="C716" t="s">
        <v>444</v>
      </c>
      <c r="D716" s="705" t="s">
        <v>1570</v>
      </c>
      <c r="E716" s="358">
        <f>VLOOKUP(A716,Data!C:I,7,FALSE)</f>
        <v>0</v>
      </c>
      <c r="F716" s="438" t="str">
        <f t="shared" si="70"/>
        <v>ID.RA-31</v>
      </c>
      <c r="G716" s="438" t="str">
        <f t="shared" si="71"/>
        <v>ID.RA-310</v>
      </c>
    </row>
    <row r="717" spans="1:7" x14ac:dyDescent="0.25">
      <c r="A717" t="s">
        <v>190</v>
      </c>
      <c r="B717" s="358">
        <v>1</v>
      </c>
      <c r="C717" t="s">
        <v>444</v>
      </c>
      <c r="D717" s="705" t="s">
        <v>1570</v>
      </c>
      <c r="E717" s="358">
        <f>VLOOKUP(A717,Data!C:I,7,FALSE)</f>
        <v>0</v>
      </c>
      <c r="F717" s="438" t="str">
        <f t="shared" si="70"/>
        <v>ID.RA-31</v>
      </c>
      <c r="G717" s="438" t="str">
        <f t="shared" si="71"/>
        <v>ID.RA-310</v>
      </c>
    </row>
    <row r="718" spans="1:7" x14ac:dyDescent="0.25">
      <c r="A718" t="s">
        <v>190</v>
      </c>
      <c r="B718" s="358">
        <v>1</v>
      </c>
      <c r="C718" t="s">
        <v>444</v>
      </c>
      <c r="D718" s="705" t="s">
        <v>1510</v>
      </c>
      <c r="E718" s="358">
        <f>VLOOKUP(A718,Data!C:I,7,FALSE)</f>
        <v>0</v>
      </c>
      <c r="F718" s="438" t="str">
        <f t="shared" si="70"/>
        <v>ID.RA-51</v>
      </c>
      <c r="G718" s="438" t="str">
        <f t="shared" si="71"/>
        <v>ID.RA-510</v>
      </c>
    </row>
    <row r="719" spans="1:7" x14ac:dyDescent="0.25">
      <c r="A719" t="s">
        <v>191</v>
      </c>
      <c r="B719" s="358">
        <v>2</v>
      </c>
      <c r="C719" t="s">
        <v>444</v>
      </c>
      <c r="D719" s="705" t="s">
        <v>1570</v>
      </c>
      <c r="E719" s="358">
        <f>VLOOKUP(A719,Data!C:I,7,FALSE)</f>
        <v>0</v>
      </c>
      <c r="F719" s="438" t="str">
        <f t="shared" si="70"/>
        <v>ID.RA-32</v>
      </c>
      <c r="G719" s="438" t="str">
        <f t="shared" si="71"/>
        <v>ID.RA-320</v>
      </c>
    </row>
    <row r="720" spans="1:7" x14ac:dyDescent="0.25">
      <c r="A720" t="s">
        <v>193</v>
      </c>
      <c r="B720" s="358">
        <v>2</v>
      </c>
      <c r="C720" t="s">
        <v>444</v>
      </c>
      <c r="D720" s="705" t="s">
        <v>1510</v>
      </c>
      <c r="E720" s="358">
        <f>VLOOKUP(A720,Data!C:I,7,FALSE)</f>
        <v>0</v>
      </c>
      <c r="F720" s="438" t="str">
        <f t="shared" si="70"/>
        <v>ID.RA-52</v>
      </c>
      <c r="G720" s="438" t="str">
        <f t="shared" si="71"/>
        <v>ID.RA-520</v>
      </c>
    </row>
    <row r="721" spans="1:7" x14ac:dyDescent="0.25">
      <c r="A721" t="s">
        <v>194</v>
      </c>
      <c r="B721" s="358">
        <v>2</v>
      </c>
      <c r="C721" t="s">
        <v>444</v>
      </c>
      <c r="D721" s="704" t="s">
        <v>1568</v>
      </c>
      <c r="E721" s="358">
        <f>VLOOKUP(A721,Data!C:I,7,FALSE)</f>
        <v>0</v>
      </c>
      <c r="F721" s="438" t="str">
        <f t="shared" si="70"/>
        <v>ID.RA-22</v>
      </c>
      <c r="G721" s="438" t="str">
        <f t="shared" si="71"/>
        <v>ID.RA-220</v>
      </c>
    </row>
    <row r="722" spans="1:7" x14ac:dyDescent="0.25">
      <c r="A722" t="s">
        <v>194</v>
      </c>
      <c r="B722" s="358">
        <v>2</v>
      </c>
      <c r="C722" t="s">
        <v>1461</v>
      </c>
      <c r="D722" s="702" t="s">
        <v>1537</v>
      </c>
      <c r="E722" s="358">
        <f>VLOOKUP(A722,Data!C:I,7,FALSE)</f>
        <v>0</v>
      </c>
      <c r="F722" s="438" t="str">
        <f t="shared" si="70"/>
        <v>DE.DP-42</v>
      </c>
      <c r="G722" s="438" t="str">
        <f t="shared" si="71"/>
        <v>DE.DP-420</v>
      </c>
    </row>
    <row r="723" spans="1:7" x14ac:dyDescent="0.25">
      <c r="A723" t="s">
        <v>194</v>
      </c>
      <c r="B723" s="358">
        <v>2</v>
      </c>
      <c r="C723" t="s">
        <v>1462</v>
      </c>
      <c r="D723" s="706" t="s">
        <v>1564</v>
      </c>
      <c r="E723" s="358">
        <f>VLOOKUP(A723,Data!C:I,7,FALSE)</f>
        <v>0</v>
      </c>
      <c r="F723" s="438" t="str">
        <f t="shared" si="70"/>
        <v>RS.CO-52</v>
      </c>
      <c r="G723" s="438" t="str">
        <f t="shared" si="71"/>
        <v>RS.CO-520</v>
      </c>
    </row>
    <row r="724" spans="1:7" x14ac:dyDescent="0.25">
      <c r="A724" t="s">
        <v>199</v>
      </c>
      <c r="B724" s="358">
        <v>3</v>
      </c>
      <c r="C724" t="s">
        <v>444</v>
      </c>
      <c r="D724" s="705" t="s">
        <v>1568</v>
      </c>
      <c r="E724" s="358">
        <f>VLOOKUP(A724,Data!C:I,7,FALSE)</f>
        <v>0</v>
      </c>
      <c r="F724" s="438" t="str">
        <f t="shared" si="70"/>
        <v>ID.RA-23</v>
      </c>
      <c r="G724" s="438" t="str">
        <f t="shared" si="71"/>
        <v>ID.RA-230</v>
      </c>
    </row>
    <row r="725" spans="1:7" x14ac:dyDescent="0.25">
      <c r="A725" t="s">
        <v>203</v>
      </c>
      <c r="B725" s="358">
        <v>2</v>
      </c>
      <c r="C725" t="s">
        <v>1460</v>
      </c>
      <c r="D725" s="701" t="s">
        <v>1572</v>
      </c>
      <c r="E725" s="358">
        <f>VLOOKUP(A725,Data!C:I,7,FALSE)</f>
        <v>0</v>
      </c>
      <c r="F725" s="438" t="str">
        <f t="shared" si="70"/>
        <v>PR.IP-122</v>
      </c>
      <c r="G725" s="438" t="str">
        <f t="shared" si="71"/>
        <v>PR.IP-1220</v>
      </c>
    </row>
    <row r="726" spans="1:7" x14ac:dyDescent="0.25">
      <c r="A726" t="s">
        <v>203</v>
      </c>
      <c r="B726" s="358">
        <v>2</v>
      </c>
      <c r="C726" t="s">
        <v>1462</v>
      </c>
      <c r="D726" s="706" t="s">
        <v>1569</v>
      </c>
      <c r="E726" s="358">
        <f>VLOOKUP(A726,Data!C:I,7,FALSE)</f>
        <v>0</v>
      </c>
      <c r="F726" s="438" t="str">
        <f t="shared" si="70"/>
        <v>RS.AN-52</v>
      </c>
      <c r="G726" s="438" t="str">
        <f t="shared" si="71"/>
        <v>RS.AN-520</v>
      </c>
    </row>
    <row r="727" spans="1:7" x14ac:dyDescent="0.25">
      <c r="A727" t="s">
        <v>205</v>
      </c>
      <c r="B727" s="358">
        <v>3</v>
      </c>
      <c r="C727" t="s">
        <v>444</v>
      </c>
      <c r="D727" s="705" t="s">
        <v>1520</v>
      </c>
      <c r="E727" s="358">
        <f>VLOOKUP(A727,Data!C:I,7,FALSE)</f>
        <v>0</v>
      </c>
      <c r="F727" s="438" t="str">
        <f t="shared" si="70"/>
        <v>ID.GV-13</v>
      </c>
      <c r="G727" s="438" t="str">
        <f t="shared" si="71"/>
        <v>ID.GV-130</v>
      </c>
    </row>
    <row r="728" spans="1:7" x14ac:dyDescent="0.25">
      <c r="A728" t="s">
        <v>205</v>
      </c>
      <c r="B728" s="358">
        <v>3</v>
      </c>
      <c r="C728" t="s">
        <v>444</v>
      </c>
      <c r="D728" s="705" t="s">
        <v>1534</v>
      </c>
      <c r="E728" s="358">
        <f>VLOOKUP(A728,Data!C:I,7,FALSE)</f>
        <v>0</v>
      </c>
      <c r="F728" s="438" t="str">
        <f t="shared" si="70"/>
        <v>ID.GV-33</v>
      </c>
      <c r="G728" s="438" t="str">
        <f t="shared" si="71"/>
        <v>ID.GV-330</v>
      </c>
    </row>
    <row r="729" spans="1:7" x14ac:dyDescent="0.25">
      <c r="A729" t="s">
        <v>205</v>
      </c>
      <c r="B729" s="358">
        <v>3</v>
      </c>
      <c r="C729" t="s">
        <v>1460</v>
      </c>
      <c r="D729" s="701" t="s">
        <v>1572</v>
      </c>
      <c r="E729" s="358">
        <f>VLOOKUP(A729,Data!C:I,7,FALSE)</f>
        <v>0</v>
      </c>
      <c r="F729" s="438" t="str">
        <f t="shared" si="70"/>
        <v>PR.IP-123</v>
      </c>
      <c r="G729" s="438" t="str">
        <f t="shared" si="71"/>
        <v>PR.IP-1230</v>
      </c>
    </row>
    <row r="730" spans="1:7" x14ac:dyDescent="0.25">
      <c r="A730" t="s">
        <v>206</v>
      </c>
      <c r="B730" s="358">
        <v>3</v>
      </c>
      <c r="C730" t="s">
        <v>444</v>
      </c>
      <c r="D730" s="705" t="s">
        <v>1487</v>
      </c>
      <c r="E730" s="358">
        <f>VLOOKUP(A730,Data!C:I,7,FALSE)</f>
        <v>0</v>
      </c>
      <c r="F730" s="438" t="str">
        <f t="shared" si="70"/>
        <v>ID.AM-63</v>
      </c>
      <c r="G730" s="438" t="str">
        <f t="shared" si="71"/>
        <v>ID.AM-630</v>
      </c>
    </row>
    <row r="731" spans="1:7" x14ac:dyDescent="0.25">
      <c r="A731" t="s">
        <v>206</v>
      </c>
      <c r="B731" s="358">
        <v>3</v>
      </c>
      <c r="C731" t="s">
        <v>444</v>
      </c>
      <c r="D731" s="705" t="s">
        <v>1520</v>
      </c>
      <c r="E731" s="358">
        <f>VLOOKUP(A731,Data!C:I,7,FALSE)</f>
        <v>0</v>
      </c>
      <c r="F731" s="438" t="str">
        <f t="shared" si="70"/>
        <v>ID.GV-13</v>
      </c>
      <c r="G731" s="438" t="str">
        <f t="shared" si="71"/>
        <v>ID.GV-130</v>
      </c>
    </row>
    <row r="732" spans="1:7" x14ac:dyDescent="0.25">
      <c r="A732" t="s">
        <v>206</v>
      </c>
      <c r="B732" s="358">
        <v>3</v>
      </c>
      <c r="C732" t="s">
        <v>444</v>
      </c>
      <c r="D732" s="705" t="s">
        <v>1488</v>
      </c>
      <c r="E732" s="358">
        <f>VLOOKUP(A732,Data!C:I,7,FALSE)</f>
        <v>0</v>
      </c>
      <c r="F732" s="438" t="str">
        <f t="shared" si="70"/>
        <v>ID.GV-23</v>
      </c>
      <c r="G732" s="438" t="str">
        <f t="shared" si="71"/>
        <v>ID.GV-230</v>
      </c>
    </row>
    <row r="733" spans="1:7" x14ac:dyDescent="0.25">
      <c r="A733" t="s">
        <v>206</v>
      </c>
      <c r="B733" s="358">
        <v>3</v>
      </c>
      <c r="C733" t="s">
        <v>444</v>
      </c>
      <c r="D733" s="705" t="s">
        <v>1534</v>
      </c>
      <c r="E733" s="358">
        <f>VLOOKUP(A733,Data!C:I,7,FALSE)</f>
        <v>0</v>
      </c>
      <c r="F733" s="438" t="str">
        <f t="shared" si="70"/>
        <v>ID.GV-33</v>
      </c>
      <c r="G733" s="438" t="str">
        <f t="shared" si="71"/>
        <v>ID.GV-330</v>
      </c>
    </row>
    <row r="734" spans="1:7" x14ac:dyDescent="0.25">
      <c r="A734" t="s">
        <v>206</v>
      </c>
      <c r="B734" s="358">
        <v>3</v>
      </c>
      <c r="C734" t="s">
        <v>1460</v>
      </c>
      <c r="D734" s="701" t="s">
        <v>1573</v>
      </c>
      <c r="E734" s="358">
        <f>VLOOKUP(A734,Data!C:I,7,FALSE)</f>
        <v>0</v>
      </c>
      <c r="F734" s="438" t="str">
        <f t="shared" si="70"/>
        <v>PR.AT-23</v>
      </c>
      <c r="G734" s="438" t="str">
        <f t="shared" si="71"/>
        <v>PR.AT-230</v>
      </c>
    </row>
    <row r="735" spans="1:7" x14ac:dyDescent="0.25">
      <c r="A735" t="s">
        <v>206</v>
      </c>
      <c r="B735" s="358">
        <v>3</v>
      </c>
      <c r="C735" t="s">
        <v>1460</v>
      </c>
      <c r="D735" s="701" t="s">
        <v>1574</v>
      </c>
      <c r="E735" s="358">
        <f>VLOOKUP(A735,Data!C:I,7,FALSE)</f>
        <v>0</v>
      </c>
      <c r="F735" s="438" t="str">
        <f t="shared" si="70"/>
        <v>PR.AT-33</v>
      </c>
      <c r="G735" s="438" t="str">
        <f t="shared" si="71"/>
        <v>PR.AT-330</v>
      </c>
    </row>
    <row r="736" spans="1:7" x14ac:dyDescent="0.25">
      <c r="A736" t="s">
        <v>206</v>
      </c>
      <c r="B736" s="358">
        <v>3</v>
      </c>
      <c r="C736" t="s">
        <v>1460</v>
      </c>
      <c r="D736" s="701" t="s">
        <v>1523</v>
      </c>
      <c r="E736" s="358">
        <f>VLOOKUP(A736,Data!C:I,7,FALSE)</f>
        <v>0</v>
      </c>
      <c r="F736" s="438" t="str">
        <f t="shared" si="70"/>
        <v>PR.AT-43</v>
      </c>
      <c r="G736" s="438" t="str">
        <f t="shared" si="71"/>
        <v>PR.AT-430</v>
      </c>
    </row>
    <row r="737" spans="1:7" x14ac:dyDescent="0.25">
      <c r="A737" t="s">
        <v>206</v>
      </c>
      <c r="B737" s="358">
        <v>3</v>
      </c>
      <c r="C737" t="s">
        <v>1460</v>
      </c>
      <c r="D737" s="701" t="s">
        <v>1575</v>
      </c>
      <c r="E737" s="358">
        <f>VLOOKUP(A737,Data!C:I,7,FALSE)</f>
        <v>0</v>
      </c>
      <c r="F737" s="438" t="str">
        <f t="shared" si="70"/>
        <v>PR.AT-53</v>
      </c>
      <c r="G737" s="438" t="str">
        <f t="shared" si="71"/>
        <v>PR.AT-530</v>
      </c>
    </row>
    <row r="738" spans="1:7" x14ac:dyDescent="0.25">
      <c r="A738" t="s">
        <v>207</v>
      </c>
      <c r="B738" s="358">
        <v>3</v>
      </c>
      <c r="C738" t="s">
        <v>1460</v>
      </c>
      <c r="D738" s="701" t="s">
        <v>1577</v>
      </c>
      <c r="E738" s="358">
        <f>VLOOKUP(A738,Data!C:I,7,FALSE)</f>
        <v>0</v>
      </c>
      <c r="F738" s="438" t="str">
        <f t="shared" si="70"/>
        <v>PR.AT-13</v>
      </c>
      <c r="G738" s="438" t="str">
        <f t="shared" si="71"/>
        <v>PR.AT-130</v>
      </c>
    </row>
    <row r="739" spans="1:7" x14ac:dyDescent="0.25">
      <c r="A739" t="s">
        <v>208</v>
      </c>
      <c r="B739" s="358">
        <v>3</v>
      </c>
      <c r="C739" t="s">
        <v>1460</v>
      </c>
      <c r="D739" s="701" t="s">
        <v>1710</v>
      </c>
      <c r="E739" s="358">
        <f>VLOOKUP(A739,Data!C:I,7,FALSE)</f>
        <v>0</v>
      </c>
      <c r="F739" s="438" t="str">
        <f t="shared" si="70"/>
        <v>PR.IP-73</v>
      </c>
      <c r="G739" s="438" t="str">
        <f t="shared" si="71"/>
        <v>PR.IP-730</v>
      </c>
    </row>
    <row r="740" spans="1:7" x14ac:dyDescent="0.25">
      <c r="A740" t="s">
        <v>272</v>
      </c>
      <c r="B740" s="358">
        <v>1</v>
      </c>
      <c r="C740" t="s">
        <v>1460</v>
      </c>
      <c r="D740" s="701" t="s">
        <v>1576</v>
      </c>
      <c r="E740" s="358">
        <f>VLOOKUP(A740,Data!C:I,7,FALSE)</f>
        <v>0</v>
      </c>
      <c r="F740" s="438" t="str">
        <f t="shared" si="70"/>
        <v>PR.IP-111</v>
      </c>
      <c r="G740" s="438" t="str">
        <f t="shared" si="71"/>
        <v>PR.IP-1110</v>
      </c>
    </row>
    <row r="741" spans="1:7" x14ac:dyDescent="0.25">
      <c r="A741" t="s">
        <v>273</v>
      </c>
      <c r="B741" s="358">
        <v>1</v>
      </c>
      <c r="C741" t="s">
        <v>1460</v>
      </c>
      <c r="D741" s="701" t="s">
        <v>1576</v>
      </c>
      <c r="E741" s="358">
        <f>VLOOKUP(A741,Data!C:I,7,FALSE)</f>
        <v>0</v>
      </c>
      <c r="F741" s="438" t="str">
        <f t="shared" si="70"/>
        <v>PR.IP-111</v>
      </c>
      <c r="G741" s="438" t="str">
        <f t="shared" si="71"/>
        <v>PR.IP-1110</v>
      </c>
    </row>
    <row r="742" spans="1:7" x14ac:dyDescent="0.25">
      <c r="A742" t="s">
        <v>274</v>
      </c>
      <c r="B742" s="358">
        <v>2</v>
      </c>
      <c r="C742" t="s">
        <v>1460</v>
      </c>
      <c r="D742" s="701" t="s">
        <v>1576</v>
      </c>
      <c r="E742" s="358">
        <f>VLOOKUP(A742,Data!C:I,7,FALSE)</f>
        <v>0</v>
      </c>
      <c r="F742" s="438" t="str">
        <f t="shared" si="70"/>
        <v>PR.IP-112</v>
      </c>
      <c r="G742" s="438" t="str">
        <f t="shared" si="71"/>
        <v>PR.IP-1120</v>
      </c>
    </row>
    <row r="743" spans="1:7" x14ac:dyDescent="0.25">
      <c r="A743" t="s">
        <v>275</v>
      </c>
      <c r="B743" s="358">
        <v>2</v>
      </c>
      <c r="C743" t="s">
        <v>1460</v>
      </c>
      <c r="D743" s="701" t="s">
        <v>1576</v>
      </c>
      <c r="E743" s="358">
        <f>VLOOKUP(A743,Data!C:I,7,FALSE)</f>
        <v>0</v>
      </c>
      <c r="F743" s="438" t="str">
        <f t="shared" si="70"/>
        <v>PR.IP-112</v>
      </c>
      <c r="G743" s="438" t="str">
        <f t="shared" si="71"/>
        <v>PR.IP-1120</v>
      </c>
    </row>
    <row r="744" spans="1:7" x14ac:dyDescent="0.25">
      <c r="A744" t="s">
        <v>276</v>
      </c>
      <c r="B744" s="358">
        <v>2</v>
      </c>
      <c r="C744" t="s">
        <v>444</v>
      </c>
      <c r="D744" s="705" t="s">
        <v>1487</v>
      </c>
      <c r="E744" s="358">
        <f>VLOOKUP(A744,Data!C:I,7,FALSE)</f>
        <v>0</v>
      </c>
      <c r="F744" s="438" t="str">
        <f t="shared" si="70"/>
        <v>ID.AM-62</v>
      </c>
      <c r="G744" s="438" t="str">
        <f t="shared" si="71"/>
        <v>ID.AM-620</v>
      </c>
    </row>
    <row r="745" spans="1:7" x14ac:dyDescent="0.25">
      <c r="A745" t="s">
        <v>276</v>
      </c>
      <c r="B745" s="358">
        <v>2</v>
      </c>
      <c r="C745" t="s">
        <v>1460</v>
      </c>
      <c r="D745" s="701" t="s">
        <v>1577</v>
      </c>
      <c r="E745" s="358">
        <f>VLOOKUP(A745,Data!C:I,7,FALSE)</f>
        <v>0</v>
      </c>
      <c r="F745" s="438" t="str">
        <f t="shared" si="70"/>
        <v>PR.AT-12</v>
      </c>
      <c r="G745" s="438" t="str">
        <f t="shared" si="71"/>
        <v>PR.AT-120</v>
      </c>
    </row>
    <row r="746" spans="1:7" x14ac:dyDescent="0.25">
      <c r="A746" t="s">
        <v>276</v>
      </c>
      <c r="B746" s="358">
        <v>2</v>
      </c>
      <c r="C746" t="s">
        <v>1460</v>
      </c>
      <c r="D746" s="701" t="s">
        <v>1573</v>
      </c>
      <c r="E746" s="358">
        <f>VLOOKUP(A746,Data!C:I,7,FALSE)</f>
        <v>0</v>
      </c>
      <c r="F746" s="438" t="str">
        <f t="shared" si="70"/>
        <v>PR.AT-22</v>
      </c>
      <c r="G746" s="438" t="str">
        <f t="shared" si="71"/>
        <v>PR.AT-220</v>
      </c>
    </row>
    <row r="747" spans="1:7" x14ac:dyDescent="0.25">
      <c r="A747" t="s">
        <v>276</v>
      </c>
      <c r="B747" s="358">
        <v>2</v>
      </c>
      <c r="C747" t="s">
        <v>1460</v>
      </c>
      <c r="D747" s="701" t="s">
        <v>1574</v>
      </c>
      <c r="E747" s="358">
        <f>VLOOKUP(A747,Data!C:I,7,FALSE)</f>
        <v>0</v>
      </c>
      <c r="F747" s="438" t="str">
        <f t="shared" si="70"/>
        <v>PR.AT-32</v>
      </c>
      <c r="G747" s="438" t="str">
        <f t="shared" si="71"/>
        <v>PR.AT-320</v>
      </c>
    </row>
    <row r="748" spans="1:7" x14ac:dyDescent="0.25">
      <c r="A748" t="s">
        <v>276</v>
      </c>
      <c r="B748" s="358">
        <v>2</v>
      </c>
      <c r="C748" t="s">
        <v>1460</v>
      </c>
      <c r="D748" s="701" t="s">
        <v>1523</v>
      </c>
      <c r="E748" s="358">
        <f>VLOOKUP(A748,Data!C:I,7,FALSE)</f>
        <v>0</v>
      </c>
      <c r="F748" s="438" t="str">
        <f t="shared" si="70"/>
        <v>PR.AT-42</v>
      </c>
      <c r="G748" s="438" t="str">
        <f t="shared" si="71"/>
        <v>PR.AT-420</v>
      </c>
    </row>
    <row r="749" spans="1:7" x14ac:dyDescent="0.25">
      <c r="A749" t="s">
        <v>276</v>
      </c>
      <c r="B749" s="358">
        <v>2</v>
      </c>
      <c r="C749" t="s">
        <v>1460</v>
      </c>
      <c r="D749" s="701" t="s">
        <v>1575</v>
      </c>
      <c r="E749" s="358">
        <f>VLOOKUP(A749,Data!C:I,7,FALSE)</f>
        <v>0</v>
      </c>
      <c r="F749" s="438" t="str">
        <f t="shared" si="70"/>
        <v>PR.AT-52</v>
      </c>
      <c r="G749" s="438" t="str">
        <f t="shared" si="71"/>
        <v>PR.AT-520</v>
      </c>
    </row>
    <row r="750" spans="1:7" x14ac:dyDescent="0.25">
      <c r="A750" t="s">
        <v>276</v>
      </c>
      <c r="B750" s="358">
        <v>2</v>
      </c>
      <c r="C750" t="s">
        <v>1460</v>
      </c>
      <c r="D750" s="701" t="s">
        <v>1493</v>
      </c>
      <c r="E750" s="358">
        <f>VLOOKUP(A750,Data!C:I,7,FALSE)</f>
        <v>0</v>
      </c>
      <c r="F750" s="438" t="str">
        <f t="shared" si="70"/>
        <v>PR.DS-52</v>
      </c>
      <c r="G750" s="438" t="str">
        <f t="shared" si="71"/>
        <v>PR.DS-520</v>
      </c>
    </row>
    <row r="751" spans="1:7" x14ac:dyDescent="0.25">
      <c r="A751" t="s">
        <v>276</v>
      </c>
      <c r="B751" s="358">
        <v>2</v>
      </c>
      <c r="C751" t="s">
        <v>1460</v>
      </c>
      <c r="D751" s="701" t="s">
        <v>1576</v>
      </c>
      <c r="E751" s="358">
        <f>VLOOKUP(A751,Data!C:I,7,FALSE)</f>
        <v>0</v>
      </c>
      <c r="F751" s="438" t="str">
        <f t="shared" si="70"/>
        <v>PR.IP-112</v>
      </c>
      <c r="G751" s="438" t="str">
        <f t="shared" si="71"/>
        <v>PR.IP-1120</v>
      </c>
    </row>
    <row r="752" spans="1:7" x14ac:dyDescent="0.25">
      <c r="A752" t="s">
        <v>277</v>
      </c>
      <c r="B752" s="358">
        <v>3</v>
      </c>
      <c r="C752" t="s">
        <v>1460</v>
      </c>
      <c r="D752" s="701" t="s">
        <v>1576</v>
      </c>
      <c r="E752" s="358">
        <f>VLOOKUP(A752,Data!C:I,7,FALSE)</f>
        <v>0</v>
      </c>
      <c r="F752" s="438" t="str">
        <f t="shared" si="70"/>
        <v>PR.IP-113</v>
      </c>
      <c r="G752" s="438" t="str">
        <f t="shared" si="71"/>
        <v>PR.IP-1130</v>
      </c>
    </row>
    <row r="753" spans="1:7" x14ac:dyDescent="0.25">
      <c r="A753" t="s">
        <v>2572</v>
      </c>
      <c r="B753" s="358">
        <v>3</v>
      </c>
      <c r="C753" t="s">
        <v>1460</v>
      </c>
      <c r="D753" s="701" t="s">
        <v>1576</v>
      </c>
      <c r="E753" s="358">
        <f>VLOOKUP(A753,Data!C:I,7,FALSE)</f>
        <v>0</v>
      </c>
      <c r="F753" s="438" t="str">
        <f t="shared" si="70"/>
        <v>PR.IP-113</v>
      </c>
      <c r="G753" s="438" t="str">
        <f t="shared" si="71"/>
        <v>PR.IP-1130</v>
      </c>
    </row>
    <row r="754" spans="1:7" x14ac:dyDescent="0.25">
      <c r="A754" t="s">
        <v>278</v>
      </c>
      <c r="B754" s="358">
        <v>1</v>
      </c>
      <c r="C754" t="s">
        <v>1460</v>
      </c>
      <c r="D754" s="701" t="s">
        <v>1577</v>
      </c>
      <c r="E754" s="358">
        <f>VLOOKUP(A754,Data!C:I,7,FALSE)</f>
        <v>0</v>
      </c>
      <c r="F754" s="438" t="str">
        <f t="shared" si="70"/>
        <v>PR.AT-11</v>
      </c>
      <c r="G754" s="438" t="str">
        <f t="shared" si="71"/>
        <v>PR.AT-110</v>
      </c>
    </row>
    <row r="755" spans="1:7" x14ac:dyDescent="0.25">
      <c r="A755" t="s">
        <v>279</v>
      </c>
      <c r="B755" s="358">
        <v>2</v>
      </c>
      <c r="C755" t="s">
        <v>444</v>
      </c>
      <c r="D755" s="705" t="s">
        <v>1520</v>
      </c>
      <c r="E755" s="358">
        <f>VLOOKUP(A755,Data!C:I,7,FALSE)</f>
        <v>0</v>
      </c>
      <c r="F755" s="438" t="str">
        <f t="shared" si="70"/>
        <v>ID.GV-12</v>
      </c>
      <c r="G755" s="438" t="str">
        <f t="shared" si="71"/>
        <v>ID.GV-120</v>
      </c>
    </row>
    <row r="756" spans="1:7" x14ac:dyDescent="0.25">
      <c r="A756" t="s">
        <v>281</v>
      </c>
      <c r="B756" s="358">
        <v>2</v>
      </c>
      <c r="C756" t="s">
        <v>1460</v>
      </c>
      <c r="D756" s="704" t="s">
        <v>1577</v>
      </c>
      <c r="E756" s="358">
        <f>VLOOKUP(A756,Data!C:I,7,FALSE)</f>
        <v>0</v>
      </c>
      <c r="F756" s="438" t="str">
        <f t="shared" si="70"/>
        <v>PR.AT-12</v>
      </c>
      <c r="G756" s="438" t="str">
        <f t="shared" si="71"/>
        <v>PR.AT-120</v>
      </c>
    </row>
    <row r="757" spans="1:7" x14ac:dyDescent="0.25">
      <c r="A757" t="s">
        <v>284</v>
      </c>
      <c r="B757" s="358">
        <v>1</v>
      </c>
      <c r="C757" t="s">
        <v>444</v>
      </c>
      <c r="D757" s="705" t="s">
        <v>1487</v>
      </c>
      <c r="E757" s="358">
        <f>VLOOKUP(A757,Data!C:I,7,FALSE)</f>
        <v>0</v>
      </c>
      <c r="F757" s="438" t="str">
        <f t="shared" si="70"/>
        <v>ID.AM-61</v>
      </c>
      <c r="G757" s="438" t="str">
        <f t="shared" si="71"/>
        <v>ID.AM-610</v>
      </c>
    </row>
    <row r="758" spans="1:7" x14ac:dyDescent="0.25">
      <c r="A758" t="s">
        <v>284</v>
      </c>
      <c r="B758" s="358">
        <v>1</v>
      </c>
      <c r="C758" t="s">
        <v>1460</v>
      </c>
      <c r="D758" s="701" t="s">
        <v>1576</v>
      </c>
      <c r="E758" s="358">
        <f>VLOOKUP(A758,Data!C:I,7,FALSE)</f>
        <v>0</v>
      </c>
      <c r="F758" s="438" t="str">
        <f t="shared" si="70"/>
        <v>PR.IP-111</v>
      </c>
      <c r="G758" s="438" t="str">
        <f t="shared" si="71"/>
        <v>PR.IP-1110</v>
      </c>
    </row>
    <row r="759" spans="1:7" x14ac:dyDescent="0.25">
      <c r="A759" t="s">
        <v>284</v>
      </c>
      <c r="B759" s="358">
        <v>1</v>
      </c>
      <c r="C759" t="s">
        <v>1461</v>
      </c>
      <c r="D759" s="702" t="s">
        <v>1536</v>
      </c>
      <c r="E759" s="358">
        <f>VLOOKUP(A759,Data!C:I,7,FALSE)</f>
        <v>0</v>
      </c>
      <c r="F759" s="438" t="str">
        <f t="shared" si="70"/>
        <v>DE.DP-11</v>
      </c>
      <c r="G759" s="438" t="str">
        <f t="shared" si="71"/>
        <v>DE.DP-110</v>
      </c>
    </row>
    <row r="760" spans="1:7" x14ac:dyDescent="0.25">
      <c r="A760" t="s">
        <v>284</v>
      </c>
      <c r="B760" s="358">
        <v>1</v>
      </c>
      <c r="C760" t="s">
        <v>1462</v>
      </c>
      <c r="D760" s="706" t="s">
        <v>1529</v>
      </c>
      <c r="E760" s="358">
        <f>VLOOKUP(A760,Data!C:I,7,FALSE)</f>
        <v>0</v>
      </c>
      <c r="F760" s="438" t="str">
        <f t="shared" si="70"/>
        <v>RS.CO-11</v>
      </c>
      <c r="G760" s="438" t="str">
        <f t="shared" si="71"/>
        <v>RS.CO-110</v>
      </c>
    </row>
    <row r="761" spans="1:7" x14ac:dyDescent="0.25">
      <c r="A761" t="s">
        <v>285</v>
      </c>
      <c r="B761" s="358">
        <v>1</v>
      </c>
      <c r="C761" t="s">
        <v>444</v>
      </c>
      <c r="D761" s="705" t="s">
        <v>1487</v>
      </c>
      <c r="E761" s="358">
        <f>VLOOKUP(A761,Data!C:I,7,FALSE)</f>
        <v>0</v>
      </c>
      <c r="F761" s="438" t="str">
        <f t="shared" si="70"/>
        <v>ID.AM-61</v>
      </c>
      <c r="G761" s="438" t="str">
        <f t="shared" si="71"/>
        <v>ID.AM-610</v>
      </c>
    </row>
    <row r="762" spans="1:7" x14ac:dyDescent="0.25">
      <c r="A762" t="s">
        <v>285</v>
      </c>
      <c r="B762" s="358">
        <v>1</v>
      </c>
      <c r="C762" t="s">
        <v>444</v>
      </c>
      <c r="D762" s="705" t="s">
        <v>1534</v>
      </c>
      <c r="E762" s="358">
        <f>VLOOKUP(A762,Data!C:I,7,FALSE)</f>
        <v>0</v>
      </c>
      <c r="F762" s="438" t="str">
        <f t="shared" si="70"/>
        <v>ID.GV-31</v>
      </c>
      <c r="G762" s="438" t="str">
        <f t="shared" si="71"/>
        <v>ID.GV-310</v>
      </c>
    </row>
    <row r="763" spans="1:7" x14ac:dyDescent="0.25">
      <c r="A763" t="s">
        <v>285</v>
      </c>
      <c r="B763" s="358">
        <v>1</v>
      </c>
      <c r="C763" t="s">
        <v>1460</v>
      </c>
      <c r="D763" s="701" t="s">
        <v>1573</v>
      </c>
      <c r="E763" s="358">
        <f>VLOOKUP(A763,Data!C:I,7,FALSE)</f>
        <v>0</v>
      </c>
      <c r="F763" s="438" t="str">
        <f t="shared" si="70"/>
        <v>PR.AT-21</v>
      </c>
      <c r="G763" s="438" t="str">
        <f t="shared" si="71"/>
        <v>PR.AT-210</v>
      </c>
    </row>
    <row r="764" spans="1:7" x14ac:dyDescent="0.25">
      <c r="A764" t="s">
        <v>285</v>
      </c>
      <c r="B764" s="358">
        <v>1</v>
      </c>
      <c r="C764" t="s">
        <v>1460</v>
      </c>
      <c r="D764" s="701" t="s">
        <v>1574</v>
      </c>
      <c r="E764" s="358">
        <f>VLOOKUP(A764,Data!C:I,7,FALSE)</f>
        <v>0</v>
      </c>
      <c r="F764" s="438" t="str">
        <f t="shared" si="70"/>
        <v>PR.AT-31</v>
      </c>
      <c r="G764" s="438" t="str">
        <f t="shared" si="71"/>
        <v>PR.AT-310</v>
      </c>
    </row>
    <row r="765" spans="1:7" x14ac:dyDescent="0.25">
      <c r="A765" t="s">
        <v>285</v>
      </c>
      <c r="B765" s="358">
        <v>1</v>
      </c>
      <c r="C765" t="s">
        <v>1460</v>
      </c>
      <c r="D765" s="701" t="s">
        <v>1523</v>
      </c>
      <c r="E765" s="358">
        <f>VLOOKUP(A765,Data!C:I,7,FALSE)</f>
        <v>0</v>
      </c>
      <c r="F765" s="438" t="str">
        <f t="shared" si="70"/>
        <v>PR.AT-41</v>
      </c>
      <c r="G765" s="438" t="str">
        <f t="shared" si="71"/>
        <v>PR.AT-410</v>
      </c>
    </row>
    <row r="766" spans="1:7" x14ac:dyDescent="0.25">
      <c r="A766" t="s">
        <v>285</v>
      </c>
      <c r="B766" s="358">
        <v>1</v>
      </c>
      <c r="C766" t="s">
        <v>1460</v>
      </c>
      <c r="D766" s="701" t="s">
        <v>1575</v>
      </c>
      <c r="E766" s="358">
        <f>VLOOKUP(A766,Data!C:I,7,FALSE)</f>
        <v>0</v>
      </c>
      <c r="F766" s="438" t="str">
        <f t="shared" si="70"/>
        <v>PR.AT-51</v>
      </c>
      <c r="G766" s="438" t="str">
        <f t="shared" si="71"/>
        <v>PR.AT-510</v>
      </c>
    </row>
    <row r="767" spans="1:7" x14ac:dyDescent="0.25">
      <c r="A767" t="s">
        <v>285</v>
      </c>
      <c r="B767" s="358">
        <v>1</v>
      </c>
      <c r="C767" t="s">
        <v>1460</v>
      </c>
      <c r="D767" s="701" t="s">
        <v>1576</v>
      </c>
      <c r="E767" s="358">
        <f>VLOOKUP(A767,Data!C:I,7,FALSE)</f>
        <v>0</v>
      </c>
      <c r="F767" s="438" t="str">
        <f t="shared" si="70"/>
        <v>PR.IP-111</v>
      </c>
      <c r="G767" s="438" t="str">
        <f t="shared" si="71"/>
        <v>PR.IP-1110</v>
      </c>
    </row>
    <row r="768" spans="1:7" x14ac:dyDescent="0.25">
      <c r="A768" t="s">
        <v>285</v>
      </c>
      <c r="B768" s="358">
        <v>1</v>
      </c>
      <c r="C768" t="s">
        <v>1461</v>
      </c>
      <c r="D768" s="702" t="s">
        <v>1536</v>
      </c>
      <c r="E768" s="358">
        <f>VLOOKUP(A768,Data!C:I,7,FALSE)</f>
        <v>0</v>
      </c>
      <c r="F768" s="438" t="str">
        <f t="shared" si="70"/>
        <v>DE.DP-11</v>
      </c>
      <c r="G768" s="438" t="str">
        <f t="shared" si="71"/>
        <v>DE.DP-110</v>
      </c>
    </row>
    <row r="769" spans="1:7" x14ac:dyDescent="0.25">
      <c r="A769" t="s">
        <v>285</v>
      </c>
      <c r="B769" s="358">
        <v>1</v>
      </c>
      <c r="C769" t="s">
        <v>1462</v>
      </c>
      <c r="D769" s="706" t="s">
        <v>1529</v>
      </c>
      <c r="E769" s="358">
        <f>VLOOKUP(A769,Data!C:I,7,FALSE)</f>
        <v>0</v>
      </c>
      <c r="F769" s="438" t="str">
        <f t="shared" si="70"/>
        <v>RS.CO-11</v>
      </c>
      <c r="G769" s="438" t="str">
        <f t="shared" si="71"/>
        <v>RS.CO-110</v>
      </c>
    </row>
    <row r="770" spans="1:7" x14ac:dyDescent="0.25">
      <c r="A770" t="s">
        <v>286</v>
      </c>
      <c r="B770" s="358">
        <v>2</v>
      </c>
      <c r="C770" t="s">
        <v>444</v>
      </c>
      <c r="D770" s="705" t="s">
        <v>1487</v>
      </c>
      <c r="E770" s="358">
        <f>VLOOKUP(A770,Data!C:I,7,FALSE)</f>
        <v>0</v>
      </c>
      <c r="F770" s="438" t="str">
        <f t="shared" si="70"/>
        <v>ID.AM-62</v>
      </c>
      <c r="G770" s="438" t="str">
        <f t="shared" si="71"/>
        <v>ID.AM-620</v>
      </c>
    </row>
    <row r="771" spans="1:7" x14ac:dyDescent="0.25">
      <c r="A771" t="s">
        <v>286</v>
      </c>
      <c r="B771" s="358">
        <v>2</v>
      </c>
      <c r="C771" t="s">
        <v>444</v>
      </c>
      <c r="D771" s="705" t="s">
        <v>1488</v>
      </c>
      <c r="E771" s="358">
        <f>VLOOKUP(A771,Data!C:I,7,FALSE)</f>
        <v>0</v>
      </c>
      <c r="F771" s="438" t="str">
        <f t="shared" ref="F771:F813" si="72">CONCATENATE($D771,$B771)</f>
        <v>ID.GV-22</v>
      </c>
      <c r="G771" s="438" t="str">
        <f t="shared" ref="G771:G813" si="73">_xlfn.IFNA(CONCATENATE(F771,$E771),CONCATENATE(F771,$E771,0))</f>
        <v>ID.GV-220</v>
      </c>
    </row>
    <row r="772" spans="1:7" x14ac:dyDescent="0.25">
      <c r="A772" t="s">
        <v>286</v>
      </c>
      <c r="B772" s="358">
        <v>2</v>
      </c>
      <c r="C772" t="s">
        <v>444</v>
      </c>
      <c r="D772" s="705" t="s">
        <v>1534</v>
      </c>
      <c r="E772" s="358">
        <f>VLOOKUP(A772,Data!C:I,7,FALSE)</f>
        <v>0</v>
      </c>
      <c r="F772" s="438" t="str">
        <f t="shared" si="72"/>
        <v>ID.GV-32</v>
      </c>
      <c r="G772" s="438" t="str">
        <f t="shared" si="73"/>
        <v>ID.GV-320</v>
      </c>
    </row>
    <row r="773" spans="1:7" x14ac:dyDescent="0.25">
      <c r="A773" t="s">
        <v>286</v>
      </c>
      <c r="B773" s="358">
        <v>2</v>
      </c>
      <c r="C773" t="s">
        <v>1460</v>
      </c>
      <c r="D773" s="701" t="s">
        <v>1573</v>
      </c>
      <c r="E773" s="358">
        <f>VLOOKUP(A773,Data!C:I,7,FALSE)</f>
        <v>0</v>
      </c>
      <c r="F773" s="438" t="str">
        <f t="shared" si="72"/>
        <v>PR.AT-22</v>
      </c>
      <c r="G773" s="438" t="str">
        <f t="shared" si="73"/>
        <v>PR.AT-220</v>
      </c>
    </row>
    <row r="774" spans="1:7" x14ac:dyDescent="0.25">
      <c r="A774" t="s">
        <v>286</v>
      </c>
      <c r="B774" s="358">
        <v>2</v>
      </c>
      <c r="C774" t="s">
        <v>1460</v>
      </c>
      <c r="D774" s="701" t="s">
        <v>1574</v>
      </c>
      <c r="E774" s="358">
        <f>VLOOKUP(A774,Data!C:I,7,FALSE)</f>
        <v>0</v>
      </c>
      <c r="F774" s="438" t="str">
        <f t="shared" si="72"/>
        <v>PR.AT-32</v>
      </c>
      <c r="G774" s="438" t="str">
        <f t="shared" si="73"/>
        <v>PR.AT-320</v>
      </c>
    </row>
    <row r="775" spans="1:7" x14ac:dyDescent="0.25">
      <c r="A775" t="s">
        <v>286</v>
      </c>
      <c r="B775" s="358">
        <v>2</v>
      </c>
      <c r="C775" t="s">
        <v>1460</v>
      </c>
      <c r="D775" s="701" t="s">
        <v>1523</v>
      </c>
      <c r="E775" s="358">
        <f>VLOOKUP(A775,Data!C:I,7,FALSE)</f>
        <v>0</v>
      </c>
      <c r="F775" s="438" t="str">
        <f t="shared" si="72"/>
        <v>PR.AT-42</v>
      </c>
      <c r="G775" s="438" t="str">
        <f t="shared" si="73"/>
        <v>PR.AT-420</v>
      </c>
    </row>
    <row r="776" spans="1:7" x14ac:dyDescent="0.25">
      <c r="A776" t="s">
        <v>286</v>
      </c>
      <c r="B776" s="358">
        <v>2</v>
      </c>
      <c r="C776" t="s">
        <v>1460</v>
      </c>
      <c r="D776" s="701" t="s">
        <v>1575</v>
      </c>
      <c r="E776" s="358">
        <f>VLOOKUP(A776,Data!C:I,7,FALSE)</f>
        <v>0</v>
      </c>
      <c r="F776" s="438" t="str">
        <f t="shared" si="72"/>
        <v>PR.AT-52</v>
      </c>
      <c r="G776" s="438" t="str">
        <f t="shared" si="73"/>
        <v>PR.AT-520</v>
      </c>
    </row>
    <row r="777" spans="1:7" x14ac:dyDescent="0.25">
      <c r="A777" t="s">
        <v>286</v>
      </c>
      <c r="B777" s="358">
        <v>2</v>
      </c>
      <c r="C777" t="s">
        <v>1460</v>
      </c>
      <c r="D777" s="701" t="s">
        <v>1576</v>
      </c>
      <c r="E777" s="358">
        <f>VLOOKUP(A777,Data!C:I,7,FALSE)</f>
        <v>0</v>
      </c>
      <c r="F777" s="438" t="str">
        <f t="shared" si="72"/>
        <v>PR.IP-112</v>
      </c>
      <c r="G777" s="438" t="str">
        <f t="shared" si="73"/>
        <v>PR.IP-1120</v>
      </c>
    </row>
    <row r="778" spans="1:7" x14ac:dyDescent="0.25">
      <c r="A778" t="s">
        <v>286</v>
      </c>
      <c r="B778" s="358">
        <v>2</v>
      </c>
      <c r="C778" t="s">
        <v>1461</v>
      </c>
      <c r="D778" s="702" t="s">
        <v>1536</v>
      </c>
      <c r="E778" s="358">
        <f>VLOOKUP(A778,Data!C:I,7,FALSE)</f>
        <v>0</v>
      </c>
      <c r="F778" s="438" t="str">
        <f t="shared" si="72"/>
        <v>DE.DP-12</v>
      </c>
      <c r="G778" s="438" t="str">
        <f t="shared" si="73"/>
        <v>DE.DP-120</v>
      </c>
    </row>
    <row r="779" spans="1:7" x14ac:dyDescent="0.25">
      <c r="A779" t="s">
        <v>286</v>
      </c>
      <c r="B779" s="358">
        <v>2</v>
      </c>
      <c r="C779" t="s">
        <v>1462</v>
      </c>
      <c r="D779" s="706" t="s">
        <v>1529</v>
      </c>
      <c r="E779" s="358">
        <f>VLOOKUP(A779,Data!C:I,7,FALSE)</f>
        <v>0</v>
      </c>
      <c r="F779" s="438" t="str">
        <f t="shared" si="72"/>
        <v>RS.CO-12</v>
      </c>
      <c r="G779" s="438" t="str">
        <f t="shared" si="73"/>
        <v>RS.CO-120</v>
      </c>
    </row>
    <row r="780" spans="1:7" x14ac:dyDescent="0.25">
      <c r="A780" t="s">
        <v>287</v>
      </c>
      <c r="B780" s="358">
        <v>2</v>
      </c>
      <c r="C780" t="s">
        <v>444</v>
      </c>
      <c r="D780" s="705" t="s">
        <v>1487</v>
      </c>
      <c r="E780" s="358">
        <f>VLOOKUP(A780,Data!C:I,7,FALSE)</f>
        <v>0</v>
      </c>
      <c r="F780" s="438" t="str">
        <f t="shared" si="72"/>
        <v>ID.AM-62</v>
      </c>
      <c r="G780" s="438" t="str">
        <f t="shared" si="73"/>
        <v>ID.AM-620</v>
      </c>
    </row>
    <row r="781" spans="1:7" x14ac:dyDescent="0.25">
      <c r="A781" t="s">
        <v>287</v>
      </c>
      <c r="B781" s="358">
        <v>2</v>
      </c>
      <c r="C781" t="s">
        <v>1460</v>
      </c>
      <c r="D781" s="701" t="s">
        <v>1573</v>
      </c>
      <c r="E781" s="358">
        <f>VLOOKUP(A781,Data!C:I,7,FALSE)</f>
        <v>0</v>
      </c>
      <c r="F781" s="438" t="str">
        <f t="shared" si="72"/>
        <v>PR.AT-22</v>
      </c>
      <c r="G781" s="438" t="str">
        <f t="shared" si="73"/>
        <v>PR.AT-220</v>
      </c>
    </row>
    <row r="782" spans="1:7" x14ac:dyDescent="0.25">
      <c r="A782" t="s">
        <v>287</v>
      </c>
      <c r="B782" s="358">
        <v>2</v>
      </c>
      <c r="C782" t="s">
        <v>1460</v>
      </c>
      <c r="D782" s="701" t="s">
        <v>1574</v>
      </c>
      <c r="E782" s="358">
        <f>VLOOKUP(A782,Data!C:I,7,FALSE)</f>
        <v>0</v>
      </c>
      <c r="F782" s="438" t="str">
        <f t="shared" si="72"/>
        <v>PR.AT-32</v>
      </c>
      <c r="G782" s="438" t="str">
        <f t="shared" si="73"/>
        <v>PR.AT-320</v>
      </c>
    </row>
    <row r="783" spans="1:7" x14ac:dyDescent="0.25">
      <c r="A783" t="s">
        <v>287</v>
      </c>
      <c r="B783" s="358">
        <v>2</v>
      </c>
      <c r="C783" t="s">
        <v>1460</v>
      </c>
      <c r="D783" s="701" t="s">
        <v>1523</v>
      </c>
      <c r="E783" s="358">
        <f>VLOOKUP(A783,Data!C:I,7,FALSE)</f>
        <v>0</v>
      </c>
      <c r="F783" s="438" t="str">
        <f t="shared" si="72"/>
        <v>PR.AT-42</v>
      </c>
      <c r="G783" s="438" t="str">
        <f t="shared" si="73"/>
        <v>PR.AT-420</v>
      </c>
    </row>
    <row r="784" spans="1:7" x14ac:dyDescent="0.25">
      <c r="A784" t="s">
        <v>287</v>
      </c>
      <c r="B784" s="358">
        <v>2</v>
      </c>
      <c r="C784" t="s">
        <v>1460</v>
      </c>
      <c r="D784" s="701" t="s">
        <v>1575</v>
      </c>
      <c r="E784" s="358">
        <f>VLOOKUP(A784,Data!C:I,7,FALSE)</f>
        <v>0</v>
      </c>
      <c r="F784" s="438" t="str">
        <f t="shared" si="72"/>
        <v>PR.AT-52</v>
      </c>
      <c r="G784" s="438" t="str">
        <f t="shared" si="73"/>
        <v>PR.AT-520</v>
      </c>
    </row>
    <row r="785" spans="1:7" x14ac:dyDescent="0.25">
      <c r="A785" t="s">
        <v>287</v>
      </c>
      <c r="B785" s="358">
        <v>2</v>
      </c>
      <c r="C785" t="s">
        <v>1460</v>
      </c>
      <c r="D785" s="701" t="s">
        <v>1576</v>
      </c>
      <c r="E785" s="358">
        <f>VLOOKUP(A785,Data!C:I,7,FALSE)</f>
        <v>0</v>
      </c>
      <c r="F785" s="438" t="str">
        <f t="shared" si="72"/>
        <v>PR.IP-112</v>
      </c>
      <c r="G785" s="438" t="str">
        <f t="shared" si="73"/>
        <v>PR.IP-1120</v>
      </c>
    </row>
    <row r="786" spans="1:7" x14ac:dyDescent="0.25">
      <c r="A786" t="s">
        <v>287</v>
      </c>
      <c r="B786" s="358">
        <v>2</v>
      </c>
      <c r="C786" t="s">
        <v>1461</v>
      </c>
      <c r="D786" s="704" t="s">
        <v>1536</v>
      </c>
      <c r="E786" s="358">
        <f>VLOOKUP(A786,Data!C:I,7,FALSE)</f>
        <v>0</v>
      </c>
      <c r="F786" s="438" t="str">
        <f t="shared" si="72"/>
        <v>DE.DP-12</v>
      </c>
      <c r="G786" s="438" t="str">
        <f t="shared" si="73"/>
        <v>DE.DP-120</v>
      </c>
    </row>
    <row r="787" spans="1:7" x14ac:dyDescent="0.25">
      <c r="A787" t="s">
        <v>287</v>
      </c>
      <c r="B787" s="358">
        <v>2</v>
      </c>
      <c r="C787" t="s">
        <v>1462</v>
      </c>
      <c r="D787" s="706" t="s">
        <v>1529</v>
      </c>
      <c r="E787" s="358">
        <f>VLOOKUP(A787,Data!C:I,7,FALSE)</f>
        <v>0</v>
      </c>
      <c r="F787" s="438" t="str">
        <f t="shared" si="72"/>
        <v>RS.CO-12</v>
      </c>
      <c r="G787" s="438" t="str">
        <f t="shared" si="73"/>
        <v>RS.CO-120</v>
      </c>
    </row>
    <row r="788" spans="1:7" x14ac:dyDescent="0.25">
      <c r="A788" t="s">
        <v>288</v>
      </c>
      <c r="B788" s="358">
        <v>3</v>
      </c>
      <c r="C788" t="s">
        <v>444</v>
      </c>
      <c r="D788" s="705" t="s">
        <v>1488</v>
      </c>
      <c r="E788" s="358">
        <f>VLOOKUP(A788,Data!C:I,7,FALSE)</f>
        <v>0</v>
      </c>
      <c r="F788" s="438" t="str">
        <f t="shared" si="72"/>
        <v>ID.GV-23</v>
      </c>
      <c r="G788" s="438" t="str">
        <f t="shared" si="73"/>
        <v>ID.GV-230</v>
      </c>
    </row>
    <row r="789" spans="1:7" x14ac:dyDescent="0.25">
      <c r="A789" t="s">
        <v>288</v>
      </c>
      <c r="B789" s="358">
        <v>3</v>
      </c>
      <c r="C789" t="s">
        <v>1460</v>
      </c>
      <c r="D789" s="701" t="s">
        <v>1576</v>
      </c>
      <c r="E789" s="358">
        <f>VLOOKUP(A789,Data!C:I,7,FALSE)</f>
        <v>0</v>
      </c>
      <c r="F789" s="438" t="str">
        <f t="shared" si="72"/>
        <v>PR.IP-113</v>
      </c>
      <c r="G789" s="438" t="str">
        <f t="shared" si="73"/>
        <v>PR.IP-1130</v>
      </c>
    </row>
    <row r="790" spans="1:7" x14ac:dyDescent="0.25">
      <c r="A790" t="s">
        <v>288</v>
      </c>
      <c r="B790" s="358">
        <v>3</v>
      </c>
      <c r="C790" t="s">
        <v>1461</v>
      </c>
      <c r="D790" s="704" t="s">
        <v>1536</v>
      </c>
      <c r="E790" s="358">
        <f>VLOOKUP(A790,Data!C:I,7,FALSE)</f>
        <v>0</v>
      </c>
      <c r="F790" s="438" t="str">
        <f t="shared" si="72"/>
        <v>DE.DP-13</v>
      </c>
      <c r="G790" s="438" t="str">
        <f t="shared" si="73"/>
        <v>DE.DP-130</v>
      </c>
    </row>
    <row r="791" spans="1:7" x14ac:dyDescent="0.25">
      <c r="A791" t="s">
        <v>289</v>
      </c>
      <c r="B791" s="358">
        <v>3</v>
      </c>
      <c r="C791" t="s">
        <v>1460</v>
      </c>
      <c r="D791" s="701" t="s">
        <v>1576</v>
      </c>
      <c r="E791" s="358">
        <f>VLOOKUP(A791,Data!C:I,7,FALSE)</f>
        <v>0</v>
      </c>
      <c r="F791" s="438" t="str">
        <f t="shared" si="72"/>
        <v>PR.IP-113</v>
      </c>
      <c r="G791" s="438" t="str">
        <f t="shared" si="73"/>
        <v>PR.IP-1130</v>
      </c>
    </row>
    <row r="792" spans="1:7" x14ac:dyDescent="0.25">
      <c r="A792" t="s">
        <v>290</v>
      </c>
      <c r="B792" s="358">
        <v>1</v>
      </c>
      <c r="C792" t="s">
        <v>1460</v>
      </c>
      <c r="D792" s="701" t="s">
        <v>1577</v>
      </c>
      <c r="E792" s="358">
        <f>VLOOKUP(A792,Data!C:I,7,FALSE)</f>
        <v>0</v>
      </c>
      <c r="F792" s="438" t="str">
        <f t="shared" si="72"/>
        <v>PR.AT-11</v>
      </c>
      <c r="G792" s="438" t="str">
        <f t="shared" si="73"/>
        <v>PR.AT-110</v>
      </c>
    </row>
    <row r="793" spans="1:7" x14ac:dyDescent="0.25">
      <c r="A793" t="s">
        <v>290</v>
      </c>
      <c r="B793" s="358">
        <v>1</v>
      </c>
      <c r="C793" t="s">
        <v>1460</v>
      </c>
      <c r="D793" s="701" t="s">
        <v>1576</v>
      </c>
      <c r="E793" s="358">
        <f>VLOOKUP(A793,Data!C:I,7,FALSE)</f>
        <v>0</v>
      </c>
      <c r="F793" s="438" t="str">
        <f t="shared" si="72"/>
        <v>PR.IP-111</v>
      </c>
      <c r="G793" s="438" t="str">
        <f t="shared" si="73"/>
        <v>PR.IP-1110</v>
      </c>
    </row>
    <row r="794" spans="1:7" x14ac:dyDescent="0.25">
      <c r="A794" t="s">
        <v>291</v>
      </c>
      <c r="B794" s="358">
        <v>1</v>
      </c>
      <c r="C794" t="s">
        <v>1460</v>
      </c>
      <c r="D794" s="701" t="s">
        <v>1576</v>
      </c>
      <c r="E794" s="358">
        <f>VLOOKUP(A794,Data!C:I,7,FALSE)</f>
        <v>0</v>
      </c>
      <c r="F794" s="438" t="str">
        <f t="shared" si="72"/>
        <v>PR.IP-111</v>
      </c>
      <c r="G794" s="438" t="str">
        <f t="shared" si="73"/>
        <v>PR.IP-1110</v>
      </c>
    </row>
    <row r="795" spans="1:7" x14ac:dyDescent="0.25">
      <c r="A795" t="s">
        <v>292</v>
      </c>
      <c r="B795" s="358">
        <v>2</v>
      </c>
      <c r="C795" t="s">
        <v>1460</v>
      </c>
      <c r="D795" s="701" t="s">
        <v>1576</v>
      </c>
      <c r="E795" s="358">
        <f>VLOOKUP(A795,Data!C:I,7,FALSE)</f>
        <v>0</v>
      </c>
      <c r="F795" s="438" t="str">
        <f t="shared" si="72"/>
        <v>PR.IP-112</v>
      </c>
      <c r="G795" s="438" t="str">
        <f t="shared" si="73"/>
        <v>PR.IP-1120</v>
      </c>
    </row>
    <row r="796" spans="1:7" x14ac:dyDescent="0.25">
      <c r="A796" t="s">
        <v>293</v>
      </c>
      <c r="B796" s="358">
        <v>2</v>
      </c>
      <c r="C796" t="s">
        <v>1460</v>
      </c>
      <c r="D796" s="701" t="s">
        <v>1577</v>
      </c>
      <c r="E796" s="358">
        <f>VLOOKUP(A796,Data!C:I,7,FALSE)</f>
        <v>0</v>
      </c>
      <c r="F796" s="438" t="str">
        <f t="shared" si="72"/>
        <v>PR.AT-12</v>
      </c>
      <c r="G796" s="438" t="str">
        <f t="shared" si="73"/>
        <v>PR.AT-120</v>
      </c>
    </row>
    <row r="797" spans="1:7" x14ac:dyDescent="0.25">
      <c r="A797" t="s">
        <v>293</v>
      </c>
      <c r="B797" s="358">
        <v>2</v>
      </c>
      <c r="C797" t="s">
        <v>1460</v>
      </c>
      <c r="D797" s="701" t="s">
        <v>1573</v>
      </c>
      <c r="E797" s="358">
        <f>VLOOKUP(A797,Data!C:I,7,FALSE)</f>
        <v>0</v>
      </c>
      <c r="F797" s="438" t="str">
        <f t="shared" si="72"/>
        <v>PR.AT-22</v>
      </c>
      <c r="G797" s="438" t="str">
        <f t="shared" si="73"/>
        <v>PR.AT-220</v>
      </c>
    </row>
    <row r="798" spans="1:7" x14ac:dyDescent="0.25">
      <c r="A798" t="s">
        <v>293</v>
      </c>
      <c r="B798" s="358">
        <v>2</v>
      </c>
      <c r="C798" t="s">
        <v>1460</v>
      </c>
      <c r="D798" s="701" t="s">
        <v>1576</v>
      </c>
      <c r="E798" s="358">
        <f>VLOOKUP(A798,Data!C:I,7,FALSE)</f>
        <v>0</v>
      </c>
      <c r="F798" s="438" t="str">
        <f t="shared" si="72"/>
        <v>PR.IP-112</v>
      </c>
      <c r="G798" s="438" t="str">
        <f t="shared" si="73"/>
        <v>PR.IP-1120</v>
      </c>
    </row>
    <row r="799" spans="1:7" x14ac:dyDescent="0.25">
      <c r="A799" t="s">
        <v>2574</v>
      </c>
      <c r="B799" s="358">
        <v>3</v>
      </c>
      <c r="C799" t="s">
        <v>1460</v>
      </c>
      <c r="D799" s="701" t="s">
        <v>1577</v>
      </c>
      <c r="E799" s="358">
        <f>VLOOKUP(A799,Data!C:I,7,FALSE)</f>
        <v>0</v>
      </c>
      <c r="F799" s="438" t="str">
        <f t="shared" si="72"/>
        <v>PR.AT-13</v>
      </c>
      <c r="G799" s="438" t="str">
        <f t="shared" si="73"/>
        <v>PR.AT-130</v>
      </c>
    </row>
    <row r="800" spans="1:7" x14ac:dyDescent="0.25">
      <c r="A800" t="s">
        <v>2574</v>
      </c>
      <c r="B800" s="358">
        <v>3</v>
      </c>
      <c r="C800" t="s">
        <v>1460</v>
      </c>
      <c r="D800" s="701" t="s">
        <v>1576</v>
      </c>
      <c r="E800" s="358">
        <f>VLOOKUP(A800,Data!C:I,7,FALSE)</f>
        <v>0</v>
      </c>
      <c r="F800" s="438" t="str">
        <f t="shared" si="72"/>
        <v>PR.IP-113</v>
      </c>
      <c r="G800" s="438" t="str">
        <f t="shared" si="73"/>
        <v>PR.IP-1130</v>
      </c>
    </row>
    <row r="801" spans="1:7" x14ac:dyDescent="0.25">
      <c r="A801" t="s">
        <v>295</v>
      </c>
      <c r="B801" s="358">
        <v>2</v>
      </c>
      <c r="C801" t="s">
        <v>1460</v>
      </c>
      <c r="D801" s="701" t="s">
        <v>1576</v>
      </c>
      <c r="E801" s="358">
        <f>VLOOKUP(A801,Data!C:I,7,FALSE)</f>
        <v>0</v>
      </c>
      <c r="F801" s="438" t="str">
        <f t="shared" si="72"/>
        <v>PR.IP-112</v>
      </c>
      <c r="G801" s="438" t="str">
        <f t="shared" si="73"/>
        <v>PR.IP-1120</v>
      </c>
    </row>
    <row r="802" spans="1:7" x14ac:dyDescent="0.25">
      <c r="A802" t="s">
        <v>297</v>
      </c>
      <c r="B802" s="358">
        <v>3</v>
      </c>
      <c r="C802" t="s">
        <v>444</v>
      </c>
      <c r="D802" s="705" t="s">
        <v>1520</v>
      </c>
      <c r="E802" s="358">
        <f>VLOOKUP(A802,Data!C:I,7,FALSE)</f>
        <v>0</v>
      </c>
      <c r="F802" s="438" t="str">
        <f t="shared" si="72"/>
        <v>ID.GV-13</v>
      </c>
      <c r="G802" s="438" t="str">
        <f t="shared" si="73"/>
        <v>ID.GV-130</v>
      </c>
    </row>
    <row r="803" spans="1:7" x14ac:dyDescent="0.25">
      <c r="A803" t="s">
        <v>297</v>
      </c>
      <c r="B803" s="358">
        <v>3</v>
      </c>
      <c r="C803" t="s">
        <v>444</v>
      </c>
      <c r="D803" s="705" t="s">
        <v>1534</v>
      </c>
      <c r="E803" s="358">
        <f>VLOOKUP(A803,Data!C:I,7,FALSE)</f>
        <v>0</v>
      </c>
      <c r="F803" s="438" t="str">
        <f t="shared" si="72"/>
        <v>ID.GV-33</v>
      </c>
      <c r="G803" s="438" t="str">
        <f t="shared" si="73"/>
        <v>ID.GV-330</v>
      </c>
    </row>
    <row r="804" spans="1:7" x14ac:dyDescent="0.25">
      <c r="A804" t="s">
        <v>298</v>
      </c>
      <c r="B804" s="358">
        <v>3</v>
      </c>
      <c r="C804" t="s">
        <v>444</v>
      </c>
      <c r="D804" s="705" t="s">
        <v>1487</v>
      </c>
      <c r="E804" s="358">
        <f>VLOOKUP(A804,Data!C:I,7,FALSE)</f>
        <v>0</v>
      </c>
      <c r="F804" s="438" t="str">
        <f t="shared" si="72"/>
        <v>ID.AM-63</v>
      </c>
      <c r="G804" s="438" t="str">
        <f t="shared" si="73"/>
        <v>ID.AM-630</v>
      </c>
    </row>
    <row r="805" spans="1:7" x14ac:dyDescent="0.25">
      <c r="A805" t="s">
        <v>298</v>
      </c>
      <c r="B805" s="358">
        <v>3</v>
      </c>
      <c r="C805" t="s">
        <v>444</v>
      </c>
      <c r="D805" s="705" t="s">
        <v>1520</v>
      </c>
      <c r="E805" s="358">
        <f>VLOOKUP(A805,Data!C:I,7,FALSE)</f>
        <v>0</v>
      </c>
      <c r="F805" s="438" t="str">
        <f t="shared" si="72"/>
        <v>ID.GV-13</v>
      </c>
      <c r="G805" s="438" t="str">
        <f t="shared" si="73"/>
        <v>ID.GV-130</v>
      </c>
    </row>
    <row r="806" spans="1:7" x14ac:dyDescent="0.25">
      <c r="A806" t="s">
        <v>298</v>
      </c>
      <c r="B806" s="358">
        <v>3</v>
      </c>
      <c r="C806" t="s">
        <v>444</v>
      </c>
      <c r="D806" s="705" t="s">
        <v>1488</v>
      </c>
      <c r="E806" s="358">
        <f>VLOOKUP(A806,Data!C:I,7,FALSE)</f>
        <v>0</v>
      </c>
      <c r="F806" s="438" t="str">
        <f t="shared" si="72"/>
        <v>ID.GV-23</v>
      </c>
      <c r="G806" s="438" t="str">
        <f t="shared" si="73"/>
        <v>ID.GV-230</v>
      </c>
    </row>
    <row r="807" spans="1:7" x14ac:dyDescent="0.25">
      <c r="A807" t="s">
        <v>298</v>
      </c>
      <c r="B807" s="358">
        <v>3</v>
      </c>
      <c r="C807" t="s">
        <v>444</v>
      </c>
      <c r="D807" s="705" t="s">
        <v>1534</v>
      </c>
      <c r="E807" s="358">
        <f>VLOOKUP(A807,Data!C:I,7,FALSE)</f>
        <v>0</v>
      </c>
      <c r="F807" s="438" t="str">
        <f t="shared" si="72"/>
        <v>ID.GV-33</v>
      </c>
      <c r="G807" s="438" t="str">
        <f t="shared" si="73"/>
        <v>ID.GV-330</v>
      </c>
    </row>
    <row r="808" spans="1:7" x14ac:dyDescent="0.25">
      <c r="A808" t="s">
        <v>298</v>
      </c>
      <c r="B808" s="358">
        <v>3</v>
      </c>
      <c r="C808" t="s">
        <v>1460</v>
      </c>
      <c r="D808" s="701" t="s">
        <v>1573</v>
      </c>
      <c r="E808" s="358">
        <f>VLOOKUP(A808,Data!C:I,7,FALSE)</f>
        <v>0</v>
      </c>
      <c r="F808" s="438" t="str">
        <f t="shared" si="72"/>
        <v>PR.AT-23</v>
      </c>
      <c r="G808" s="438" t="str">
        <f t="shared" si="73"/>
        <v>PR.AT-230</v>
      </c>
    </row>
    <row r="809" spans="1:7" x14ac:dyDescent="0.25">
      <c r="A809" t="s">
        <v>298</v>
      </c>
      <c r="B809" s="358">
        <v>3</v>
      </c>
      <c r="C809" t="s">
        <v>1460</v>
      </c>
      <c r="D809" s="701" t="s">
        <v>1574</v>
      </c>
      <c r="E809" s="358">
        <f>VLOOKUP(A809,Data!C:I,7,FALSE)</f>
        <v>0</v>
      </c>
      <c r="F809" s="438" t="str">
        <f t="shared" si="72"/>
        <v>PR.AT-33</v>
      </c>
      <c r="G809" s="438" t="str">
        <f t="shared" si="73"/>
        <v>PR.AT-330</v>
      </c>
    </row>
    <row r="810" spans="1:7" x14ac:dyDescent="0.25">
      <c r="A810" t="s">
        <v>298</v>
      </c>
      <c r="B810" s="358">
        <v>3</v>
      </c>
      <c r="C810" t="s">
        <v>1460</v>
      </c>
      <c r="D810" s="701" t="s">
        <v>1523</v>
      </c>
      <c r="E810" s="358">
        <f>VLOOKUP(A810,Data!C:I,7,FALSE)</f>
        <v>0</v>
      </c>
      <c r="F810" s="438" t="str">
        <f t="shared" si="72"/>
        <v>PR.AT-43</v>
      </c>
      <c r="G810" s="438" t="str">
        <f t="shared" si="73"/>
        <v>PR.AT-430</v>
      </c>
    </row>
    <row r="811" spans="1:7" x14ac:dyDescent="0.25">
      <c r="A811" t="s">
        <v>298</v>
      </c>
      <c r="B811" s="358">
        <v>3</v>
      </c>
      <c r="C811" t="s">
        <v>1460</v>
      </c>
      <c r="D811" s="701" t="s">
        <v>1575</v>
      </c>
      <c r="E811" s="358">
        <f>VLOOKUP(A811,Data!C:I,7,FALSE)</f>
        <v>0</v>
      </c>
      <c r="F811" s="438" t="str">
        <f t="shared" si="72"/>
        <v>PR.AT-53</v>
      </c>
      <c r="G811" s="438" t="str">
        <f t="shared" si="73"/>
        <v>PR.AT-530</v>
      </c>
    </row>
    <row r="812" spans="1:7" x14ac:dyDescent="0.25">
      <c r="A812" t="s">
        <v>299</v>
      </c>
      <c r="B812" s="358">
        <v>3</v>
      </c>
      <c r="C812" t="s">
        <v>1460</v>
      </c>
      <c r="D812" s="701" t="s">
        <v>1577</v>
      </c>
      <c r="E812" s="358">
        <f>VLOOKUP(A812,Data!C:I,7,FALSE)</f>
        <v>0</v>
      </c>
      <c r="F812" s="438" t="str">
        <f t="shared" si="72"/>
        <v>PR.AT-13</v>
      </c>
      <c r="G812" s="438" t="str">
        <f t="shared" si="73"/>
        <v>PR.AT-130</v>
      </c>
    </row>
    <row r="813" spans="1:7" x14ac:dyDescent="0.25">
      <c r="A813" t="s">
        <v>300</v>
      </c>
      <c r="B813" s="358">
        <v>3</v>
      </c>
      <c r="C813" t="s">
        <v>1460</v>
      </c>
      <c r="D813" s="701" t="s">
        <v>1710</v>
      </c>
      <c r="E813" s="358">
        <f>VLOOKUP(A813,Data!C:I,7,FALSE)</f>
        <v>0</v>
      </c>
      <c r="F813" s="438" t="str">
        <f t="shared" si="72"/>
        <v>PR.IP-73</v>
      </c>
      <c r="G813" s="438" t="str">
        <f t="shared" si="73"/>
        <v>PR.IP-730</v>
      </c>
    </row>
    <row r="814" spans="1:7" x14ac:dyDescent="0.25">
      <c r="E814" s="358"/>
      <c r="F814" s="438"/>
      <c r="G814" s="438"/>
    </row>
    <row r="815" spans="1:7" x14ac:dyDescent="0.25">
      <c r="E815" s="358"/>
      <c r="F815" s="438"/>
      <c r="G815" s="438"/>
    </row>
    <row r="816" spans="1:7" x14ac:dyDescent="0.25">
      <c r="E816" s="358"/>
      <c r="F816" s="438"/>
      <c r="G816" s="438"/>
    </row>
    <row r="817" spans="5:7" x14ac:dyDescent="0.25">
      <c r="E817" s="358"/>
      <c r="F817" s="438"/>
      <c r="G817" s="438"/>
    </row>
    <row r="818" spans="5:7" x14ac:dyDescent="0.25">
      <c r="E818" s="358"/>
      <c r="F818" s="438"/>
      <c r="G818" s="438"/>
    </row>
    <row r="819" spans="5:7" x14ac:dyDescent="0.25">
      <c r="E819" s="358"/>
      <c r="F819" s="438"/>
      <c r="G819" s="438"/>
    </row>
    <row r="820" spans="5:7" x14ac:dyDescent="0.25">
      <c r="E820" s="358"/>
      <c r="F820" s="438"/>
      <c r="G820" s="438"/>
    </row>
    <row r="821" spans="5:7" x14ac:dyDescent="0.25">
      <c r="E821" s="358"/>
      <c r="F821" s="438"/>
      <c r="G821" s="438"/>
    </row>
    <row r="822" spans="5:7" x14ac:dyDescent="0.25">
      <c r="E822" s="358"/>
      <c r="F822" s="438"/>
      <c r="G822" s="438"/>
    </row>
    <row r="823" spans="5:7" x14ac:dyDescent="0.25">
      <c r="E823" s="358"/>
      <c r="F823" s="438"/>
      <c r="G823" s="438"/>
    </row>
    <row r="824" spans="5:7" x14ac:dyDescent="0.25">
      <c r="E824" s="358"/>
      <c r="F824" s="438"/>
      <c r="G824" s="438"/>
    </row>
    <row r="825" spans="5:7" x14ac:dyDescent="0.25">
      <c r="E825" s="358"/>
      <c r="F825" s="438"/>
      <c r="G825" s="438"/>
    </row>
    <row r="826" spans="5:7" x14ac:dyDescent="0.25">
      <c r="E826" s="358"/>
      <c r="F826" s="438"/>
      <c r="G826" s="438"/>
    </row>
    <row r="827" spans="5:7" x14ac:dyDescent="0.25">
      <c r="E827" s="358"/>
      <c r="F827" s="438"/>
      <c r="G827" s="438"/>
    </row>
    <row r="828" spans="5:7" x14ac:dyDescent="0.25">
      <c r="E828" s="358"/>
      <c r="F828" s="438"/>
      <c r="G828" s="438"/>
    </row>
    <row r="829" spans="5:7" x14ac:dyDescent="0.25">
      <c r="E829" s="358"/>
      <c r="F829" s="438"/>
      <c r="G829" s="438"/>
    </row>
    <row r="830" spans="5:7" x14ac:dyDescent="0.25">
      <c r="E830" s="358"/>
      <c r="F830" s="438"/>
      <c r="G830" s="438"/>
    </row>
    <row r="831" spans="5:7" x14ac:dyDescent="0.25">
      <c r="E831" s="358"/>
      <c r="F831" s="438"/>
      <c r="G831" s="438"/>
    </row>
    <row r="832" spans="5:7" x14ac:dyDescent="0.25">
      <c r="E832" s="358"/>
      <c r="F832" s="438"/>
      <c r="G832" s="438"/>
    </row>
    <row r="833" spans="5:7" x14ac:dyDescent="0.25">
      <c r="E833" s="358"/>
      <c r="F833" s="438"/>
      <c r="G833" s="438"/>
    </row>
    <row r="834" spans="5:7" x14ac:dyDescent="0.25">
      <c r="E834" s="358"/>
      <c r="F834" s="438"/>
      <c r="G834" s="438"/>
    </row>
    <row r="835" spans="5:7" x14ac:dyDescent="0.25">
      <c r="E835" s="358"/>
      <c r="F835" s="438"/>
      <c r="G835" s="438"/>
    </row>
    <row r="836" spans="5:7" x14ac:dyDescent="0.25">
      <c r="E836" s="358"/>
      <c r="F836" s="438"/>
      <c r="G836" s="438"/>
    </row>
    <row r="837" spans="5:7" x14ac:dyDescent="0.25">
      <c r="E837" s="358"/>
      <c r="F837" s="438"/>
      <c r="G837" s="438"/>
    </row>
    <row r="838" spans="5:7" x14ac:dyDescent="0.25">
      <c r="E838" s="358"/>
      <c r="F838" s="438"/>
      <c r="G838" s="438"/>
    </row>
    <row r="839" spans="5:7" x14ac:dyDescent="0.25">
      <c r="E839" s="358"/>
      <c r="F839" s="438"/>
      <c r="G839" s="438"/>
    </row>
    <row r="840" spans="5:7" x14ac:dyDescent="0.25">
      <c r="E840" s="358"/>
      <c r="F840" s="438"/>
      <c r="G840" s="438"/>
    </row>
    <row r="841" spans="5:7" x14ac:dyDescent="0.25">
      <c r="E841" s="358"/>
      <c r="F841" s="438"/>
      <c r="G841" s="438"/>
    </row>
    <row r="842" spans="5:7" x14ac:dyDescent="0.25">
      <c r="E842" s="358"/>
      <c r="F842" s="438"/>
      <c r="G842" s="438"/>
    </row>
    <row r="843" spans="5:7" x14ac:dyDescent="0.25">
      <c r="E843" s="358"/>
      <c r="F843" s="438"/>
      <c r="G843" s="438"/>
    </row>
    <row r="844" spans="5:7" x14ac:dyDescent="0.25">
      <c r="E844" s="358"/>
      <c r="F844" s="438"/>
      <c r="G844" s="438"/>
    </row>
    <row r="845" spans="5:7" x14ac:dyDescent="0.25">
      <c r="E845" s="358"/>
      <c r="F845" s="438"/>
      <c r="G845" s="438"/>
    </row>
    <row r="846" spans="5:7" x14ac:dyDescent="0.25">
      <c r="E846" s="358"/>
      <c r="F846" s="438"/>
      <c r="G846" s="438"/>
    </row>
    <row r="847" spans="5:7" x14ac:dyDescent="0.25">
      <c r="E847" s="358"/>
      <c r="F847" s="438"/>
      <c r="G847" s="438"/>
    </row>
  </sheetData>
  <sheetProtection sheet="1" objects="1" scenarios="1" autoFilter="0"/>
  <autoFilter ref="A1:G813" xr:uid="{00000000-0009-0000-0000-00001B000000}"/>
  <conditionalFormatting sqref="J16:J123">
    <cfRule type="containsText" dxfId="24" priority="1" operator="containsText" text="RC">
      <formula>NOT(ISERROR(SEARCH("RC",J16)))</formula>
    </cfRule>
    <cfRule type="containsText" dxfId="23" priority="2" operator="containsText" text="RS">
      <formula>NOT(ISERROR(SEARCH("RS",J16)))</formula>
    </cfRule>
    <cfRule type="containsText" dxfId="22" priority="3" operator="containsText" text="DE">
      <formula>NOT(ISERROR(SEARCH("DE",J16)))</formula>
    </cfRule>
    <cfRule type="containsText" dxfId="21" priority="4" operator="containsText" text="PR">
      <formula>NOT(ISERROR(SEARCH("PR",J16)))</formula>
    </cfRule>
    <cfRule type="containsText" dxfId="20" priority="5" operator="containsText" text="ID">
      <formula>NOT(ISERROR(SEARCH("ID",J16)))</formula>
    </cfRule>
  </conditionalFormatting>
  <conditionalFormatting sqref="D2:D813">
    <cfRule type="containsText" dxfId="19" priority="6" operator="containsText" text="RC">
      <formula>NOT(ISERROR(SEARCH("RC",D2)))</formula>
    </cfRule>
    <cfRule type="containsText" dxfId="18" priority="7" operator="containsText" text="RS">
      <formula>NOT(ISERROR(SEARCH("RS",D2)))</formula>
    </cfRule>
    <cfRule type="containsText" dxfId="17" priority="8" operator="containsText" text="DE">
      <formula>NOT(ISERROR(SEARCH("DE",D2)))</formula>
    </cfRule>
    <cfRule type="containsText" dxfId="16" priority="9" operator="containsText" text="PR">
      <formula>NOT(ISERROR(SEARCH("PR",D2)))</formula>
    </cfRule>
    <cfRule type="containsText" dxfId="15" priority="10" operator="containsText" text="ID">
      <formula>NOT(ISERROR(SEARCH("ID",D2)))</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6BCB-5DBB-4C44-89A0-BCB603D3DDFA}">
  <sheetPr codeName="Sheet36">
    <tabColor theme="6"/>
  </sheetPr>
  <dimension ref="A1:AB1025"/>
  <sheetViews>
    <sheetView zoomScale="80" zoomScaleNormal="80" workbookViewId="0">
      <selection activeCell="F2" sqref="F2"/>
    </sheetView>
  </sheetViews>
  <sheetFormatPr defaultRowHeight="13.8" x14ac:dyDescent="0.25"/>
  <cols>
    <col min="1" max="1" width="19.36328125" customWidth="1"/>
    <col min="2" max="2" width="6.6328125" style="358" customWidth="1"/>
    <col min="3" max="3" width="9.453125" style="358" customWidth="1"/>
    <col min="4" max="4" width="15.08984375" style="358" customWidth="1"/>
    <col min="5" max="5" width="8.90625" style="358" customWidth="1"/>
    <col min="6" max="6" width="12.1796875" customWidth="1"/>
    <col min="8" max="9" width="9.6328125" customWidth="1"/>
    <col min="10" max="10" width="5.6328125" customWidth="1"/>
    <col min="11" max="11" width="8.81640625" customWidth="1"/>
    <col min="12" max="12" width="11.6328125" customWidth="1"/>
    <col min="13" max="13" width="19.453125" customWidth="1"/>
    <col min="19" max="19" width="5.6328125" customWidth="1"/>
    <col min="27" max="27" width="61" customWidth="1"/>
  </cols>
  <sheetData>
    <row r="1" spans="1:28" x14ac:dyDescent="0.25">
      <c r="A1" s="24" t="s">
        <v>3875</v>
      </c>
      <c r="B1" s="70" t="s">
        <v>586</v>
      </c>
      <c r="C1" s="70" t="s">
        <v>3508</v>
      </c>
      <c r="D1" s="70" t="s">
        <v>3508</v>
      </c>
      <c r="E1" s="70" t="s">
        <v>1472</v>
      </c>
      <c r="F1" s="24" t="s">
        <v>1472</v>
      </c>
      <c r="G1" s="70" t="s">
        <v>1578</v>
      </c>
      <c r="J1" s="1170"/>
      <c r="M1" s="736" t="s">
        <v>3387</v>
      </c>
      <c r="N1" s="737" t="s">
        <v>444</v>
      </c>
      <c r="O1" s="738" t="s">
        <v>1460</v>
      </c>
      <c r="P1" s="739" t="s">
        <v>1461</v>
      </c>
      <c r="Q1" s="740" t="s">
        <v>1462</v>
      </c>
      <c r="R1" s="357" t="s">
        <v>1463</v>
      </c>
      <c r="Z1" s="542"/>
      <c r="AA1" s="542"/>
      <c r="AB1" s="543"/>
    </row>
    <row r="2" spans="1:28" x14ac:dyDescent="0.25">
      <c r="A2" t="s">
        <v>148</v>
      </c>
      <c r="B2" s="358">
        <v>1</v>
      </c>
      <c r="C2" s="358" t="s">
        <v>1460</v>
      </c>
      <c r="D2" s="1111" t="s">
        <v>3443</v>
      </c>
      <c r="E2" s="358" t="s">
        <v>1460</v>
      </c>
      <c r="F2" s="1172" t="s">
        <v>1473</v>
      </c>
      <c r="G2" s="358">
        <f>VLOOKUP($A2,Data!$C:$I,7,FALSE)</f>
        <v>0</v>
      </c>
      <c r="H2" s="438" t="str">
        <f t="shared" ref="H2:H65" si="0">CONCATENATE($D2,$B2)</f>
        <v>PR.AA-011</v>
      </c>
      <c r="I2" s="438" t="str">
        <f t="shared" ref="I2:I65" si="1">_xlfn.IFNA(CONCATENATE(H2,$G2),CONCATENATE(H2,$G2,0))</f>
        <v>PR.AA-0110</v>
      </c>
      <c r="J2" s="1171"/>
      <c r="K2" s="438"/>
      <c r="M2" s="358">
        <f>COUNTIFS($C:$C,M$1)</f>
        <v>324</v>
      </c>
      <c r="N2" s="358">
        <f>COUNTIFS($C:$C,N$1)</f>
        <v>193</v>
      </c>
      <c r="O2" s="358">
        <f t="shared" ref="O2:R2" si="2">COUNTIFS($C:$C,O$1)</f>
        <v>295</v>
      </c>
      <c r="P2" s="358">
        <f t="shared" si="2"/>
        <v>104</v>
      </c>
      <c r="Q2" s="358">
        <f t="shared" si="2"/>
        <v>74</v>
      </c>
      <c r="R2" s="358">
        <f t="shared" si="2"/>
        <v>34</v>
      </c>
      <c r="Z2" s="542"/>
      <c r="AA2" s="583" t="s">
        <v>1882</v>
      </c>
      <c r="AB2" s="543"/>
    </row>
    <row r="3" spans="1:28" x14ac:dyDescent="0.25">
      <c r="A3" t="s">
        <v>148</v>
      </c>
      <c r="B3" s="358">
        <v>1</v>
      </c>
      <c r="C3" s="358" t="s">
        <v>1460</v>
      </c>
      <c r="D3" s="1111" t="s">
        <v>3444</v>
      </c>
      <c r="E3" s="358" t="s">
        <v>1460</v>
      </c>
      <c r="F3" s="1172" t="s">
        <v>1474</v>
      </c>
      <c r="G3" s="358">
        <f>VLOOKUP($A3,Data!$C:$I,7,FALSE)</f>
        <v>0</v>
      </c>
      <c r="H3" s="438" t="str">
        <f t="shared" si="0"/>
        <v>PR.AA-021</v>
      </c>
      <c r="I3" s="438" t="str">
        <f t="shared" si="1"/>
        <v>PR.AA-0210</v>
      </c>
      <c r="J3" s="1170"/>
      <c r="M3" s="358">
        <f>COUNTIFS($C:$C,M$1,$G:$G,1)</f>
        <v>0</v>
      </c>
      <c r="N3" s="358">
        <f t="shared" ref="N3:R3" si="3">COUNTIFS($C:$C,N$1,$G:$G,1)</f>
        <v>0</v>
      </c>
      <c r="O3" s="358">
        <f t="shared" si="3"/>
        <v>0</v>
      </c>
      <c r="P3" s="358">
        <f t="shared" si="3"/>
        <v>0</v>
      </c>
      <c r="Q3" s="358">
        <f t="shared" si="3"/>
        <v>0</v>
      </c>
      <c r="R3" s="358">
        <f t="shared" si="3"/>
        <v>0</v>
      </c>
      <c r="Z3" s="542"/>
      <c r="AA3" s="584"/>
      <c r="AB3" s="543"/>
    </row>
    <row r="4" spans="1:28" x14ac:dyDescent="0.25">
      <c r="A4" t="s">
        <v>150</v>
      </c>
      <c r="B4" s="358">
        <v>1</v>
      </c>
      <c r="C4" s="358" t="s">
        <v>1460</v>
      </c>
      <c r="D4" s="1111" t="s">
        <v>3443</v>
      </c>
      <c r="E4" s="358" t="s">
        <v>1460</v>
      </c>
      <c r="F4" s="1172" t="s">
        <v>1473</v>
      </c>
      <c r="G4" s="358">
        <f>VLOOKUP($A4,Data!$C:$I,7,FALSE)</f>
        <v>0</v>
      </c>
      <c r="H4" s="438" t="str">
        <f t="shared" si="0"/>
        <v>PR.AA-011</v>
      </c>
      <c r="I4" s="438" t="str">
        <f t="shared" si="1"/>
        <v>PR.AA-0110</v>
      </c>
      <c r="J4" s="1170"/>
      <c r="Z4" s="542"/>
      <c r="AA4" s="1331" t="s">
        <v>3874</v>
      </c>
      <c r="AB4" s="543"/>
    </row>
    <row r="5" spans="1:28" x14ac:dyDescent="0.25">
      <c r="A5" t="s">
        <v>150</v>
      </c>
      <c r="B5" s="358">
        <v>1</v>
      </c>
      <c r="C5" s="358" t="s">
        <v>1460</v>
      </c>
      <c r="D5" s="1111" t="s">
        <v>3444</v>
      </c>
      <c r="E5" s="358" t="s">
        <v>1460</v>
      </c>
      <c r="F5" s="1172" t="s">
        <v>1474</v>
      </c>
      <c r="G5" s="358">
        <f>VLOOKUP($A5,Data!$C:$I,7,FALSE)</f>
        <v>0</v>
      </c>
      <c r="H5" s="438" t="str">
        <f t="shared" si="0"/>
        <v>PR.AA-021</v>
      </c>
      <c r="I5" s="438" t="str">
        <f t="shared" si="1"/>
        <v>PR.AA-0210</v>
      </c>
      <c r="J5" s="1170"/>
      <c r="M5" t="s">
        <v>3388</v>
      </c>
      <c r="N5" t="s">
        <v>1579</v>
      </c>
      <c r="O5" t="s">
        <v>1580</v>
      </c>
      <c r="P5" t="s">
        <v>1581</v>
      </c>
      <c r="Q5" t="s">
        <v>1582</v>
      </c>
      <c r="R5" t="s">
        <v>1583</v>
      </c>
      <c r="T5" s="359" t="s">
        <v>787</v>
      </c>
      <c r="U5" s="360" t="s">
        <v>788</v>
      </c>
      <c r="V5" s="360" t="s">
        <v>789</v>
      </c>
      <c r="W5" s="361" t="s">
        <v>790</v>
      </c>
      <c r="Z5" s="542"/>
      <c r="AA5" s="1286"/>
      <c r="AB5" s="543"/>
    </row>
    <row r="6" spans="1:28" x14ac:dyDescent="0.25">
      <c r="A6" t="s">
        <v>151</v>
      </c>
      <c r="B6" s="358">
        <v>1</v>
      </c>
      <c r="C6" s="358" t="s">
        <v>3387</v>
      </c>
      <c r="D6" s="1109" t="s">
        <v>3417</v>
      </c>
      <c r="E6" s="358" t="s">
        <v>1460</v>
      </c>
      <c r="F6" s="1172" t="s">
        <v>1576</v>
      </c>
      <c r="G6" s="358">
        <f>VLOOKUP($A6,Data!$C:$I,7,FALSE)</f>
        <v>0</v>
      </c>
      <c r="H6" s="438" t="str">
        <f t="shared" si="0"/>
        <v>GV.RR-041</v>
      </c>
      <c r="I6" s="438" t="str">
        <f t="shared" si="1"/>
        <v>GV.RR-0410</v>
      </c>
      <c r="J6" s="1170"/>
      <c r="M6" s="876" t="s">
        <v>3389</v>
      </c>
      <c r="N6" s="20" t="str">
        <f>IF(VLOOKUP(N$5,Languages!$A:$D,1,TRUE)=N$5,VLOOKUP(N$5,Languages!$A:$D,Summary!$C$7,TRUE),NA())</f>
        <v>Tunnistaminen</v>
      </c>
      <c r="O6" s="20" t="str">
        <f>IF(VLOOKUP(O$5,Languages!$A:$D,1,TRUE)=O$5,VLOOKUP(O$5,Languages!$A:$D,Summary!$C$7,TRUE),NA())</f>
        <v>Suojautuminen</v>
      </c>
      <c r="P6" s="20" t="str">
        <f>IF(VLOOKUP(P$5,Languages!$A:$D,1,TRUE)=P$5,VLOOKUP(P$5,Languages!$A:$D,Summary!$C$7,TRUE),NA())</f>
        <v>Havainnointi</v>
      </c>
      <c r="Q6" s="20" t="str">
        <f>IF(VLOOKUP(Q$5,Languages!$A:$D,1,TRUE)=Q$5,VLOOKUP(Q$5,Languages!$A:$D,Summary!$C$7,TRUE),NA())</f>
        <v>Vaste</v>
      </c>
      <c r="R6" s="20" t="str">
        <f>IF(VLOOKUP(R$5,Languages!$A:$D,1,TRUE)=R$5,VLOOKUP(R$5,Languages!$A:$D,Summary!$C$7,TRUE),NA())</f>
        <v>Palautuminen</v>
      </c>
      <c r="T6" s="362">
        <v>0.3</v>
      </c>
      <c r="U6" s="363">
        <v>0.3</v>
      </c>
      <c r="V6" s="363">
        <v>0.3</v>
      </c>
      <c r="W6" s="364">
        <v>0.1</v>
      </c>
      <c r="Z6" s="542"/>
      <c r="AA6" s="1286"/>
      <c r="AB6" s="542"/>
    </row>
    <row r="7" spans="1:28" x14ac:dyDescent="0.25">
      <c r="A7" t="s">
        <v>151</v>
      </c>
      <c r="B7" s="358">
        <v>1</v>
      </c>
      <c r="C7" s="358" t="s">
        <v>1460</v>
      </c>
      <c r="D7" s="1111" t="s">
        <v>3443</v>
      </c>
      <c r="E7" s="358" t="s">
        <v>1460</v>
      </c>
      <c r="F7" s="1172" t="s">
        <v>1473</v>
      </c>
      <c r="G7" s="358">
        <f>VLOOKUP($A7,Data!$C:$I,7,FALSE)</f>
        <v>0</v>
      </c>
      <c r="H7" s="438" t="str">
        <f t="shared" si="0"/>
        <v>PR.AA-011</v>
      </c>
      <c r="I7" s="438" t="str">
        <f t="shared" si="1"/>
        <v>PR.AA-0110</v>
      </c>
      <c r="J7" s="1170"/>
      <c r="L7" s="24" t="s">
        <v>1464</v>
      </c>
      <c r="M7" s="367">
        <f t="shared" ref="M7:R7" si="4">M3/M2</f>
        <v>0</v>
      </c>
      <c r="N7" s="367">
        <f t="shared" si="4"/>
        <v>0</v>
      </c>
      <c r="O7" s="367">
        <f t="shared" si="4"/>
        <v>0</v>
      </c>
      <c r="P7" s="367">
        <f t="shared" si="4"/>
        <v>0</v>
      </c>
      <c r="Q7" s="367">
        <f t="shared" si="4"/>
        <v>0</v>
      </c>
      <c r="R7" s="367">
        <f t="shared" si="4"/>
        <v>0</v>
      </c>
      <c r="T7" s="117">
        <v>0.3</v>
      </c>
      <c r="U7" s="95">
        <v>0.3</v>
      </c>
      <c r="V7" s="95">
        <v>0.3</v>
      </c>
      <c r="W7" s="106">
        <v>0.1</v>
      </c>
      <c r="Z7" s="542"/>
      <c r="AA7" s="1286"/>
      <c r="AB7" s="542"/>
    </row>
    <row r="8" spans="1:28" x14ac:dyDescent="0.25">
      <c r="A8" t="s">
        <v>152</v>
      </c>
      <c r="B8" s="358">
        <v>2</v>
      </c>
      <c r="C8" s="358" t="s">
        <v>1460</v>
      </c>
      <c r="D8" s="1111" t="s">
        <v>3443</v>
      </c>
      <c r="E8" s="358" t="s">
        <v>1460</v>
      </c>
      <c r="F8" s="1172" t="s">
        <v>1473</v>
      </c>
      <c r="G8" s="358">
        <f>VLOOKUP($A8,Data!$C:$I,7,FALSE)</f>
        <v>0</v>
      </c>
      <c r="H8" s="438" t="str">
        <f t="shared" si="0"/>
        <v>PR.AA-012</v>
      </c>
      <c r="I8" s="438" t="str">
        <f t="shared" si="1"/>
        <v>PR.AA-0120</v>
      </c>
      <c r="J8" s="1170"/>
      <c r="N8" s="358"/>
      <c r="O8" s="358"/>
      <c r="P8" s="358"/>
      <c r="Q8" s="358"/>
      <c r="R8" s="358"/>
      <c r="T8" s="117">
        <v>0.3</v>
      </c>
      <c r="U8" s="95">
        <v>0.3</v>
      </c>
      <c r="V8" s="95">
        <v>0.3</v>
      </c>
      <c r="W8" s="106">
        <v>0.1</v>
      </c>
      <c r="Z8" s="542"/>
      <c r="AA8" s="1286"/>
      <c r="AB8" s="542"/>
    </row>
    <row r="9" spans="1:28" x14ac:dyDescent="0.25">
      <c r="A9" t="s">
        <v>153</v>
      </c>
      <c r="B9" s="358">
        <v>2</v>
      </c>
      <c r="C9" s="358" t="s">
        <v>3387</v>
      </c>
      <c r="D9" s="1109" t="s">
        <v>3417</v>
      </c>
      <c r="E9" s="358" t="s">
        <v>1460</v>
      </c>
      <c r="F9" s="1172" t="s">
        <v>1576</v>
      </c>
      <c r="G9" s="358">
        <f>VLOOKUP($A9,Data!$C:$I,7,FALSE)</f>
        <v>0</v>
      </c>
      <c r="H9" s="438" t="str">
        <f t="shared" si="0"/>
        <v>GV.RR-042</v>
      </c>
      <c r="I9" s="438" t="str">
        <f t="shared" si="1"/>
        <v>GV.RR-0420</v>
      </c>
      <c r="J9" s="1170"/>
      <c r="L9" s="24" t="s">
        <v>785</v>
      </c>
      <c r="M9" s="875">
        <f>Import!K36</f>
        <v>0</v>
      </c>
      <c r="N9" s="875">
        <f>Import!K37</f>
        <v>0</v>
      </c>
      <c r="O9" s="875">
        <f>Import!K38</f>
        <v>0</v>
      </c>
      <c r="P9" s="875">
        <f>Import!K39</f>
        <v>0</v>
      </c>
      <c r="Q9" s="875">
        <f>Import!K40</f>
        <v>0</v>
      </c>
      <c r="R9" s="875">
        <f>Import!K41</f>
        <v>0</v>
      </c>
      <c r="T9" s="117">
        <v>0.3</v>
      </c>
      <c r="U9" s="95">
        <v>0.3</v>
      </c>
      <c r="V9" s="95">
        <v>0.3</v>
      </c>
      <c r="W9" s="106">
        <v>0.1</v>
      </c>
      <c r="Z9" s="542"/>
      <c r="AA9" s="1286"/>
      <c r="AB9" s="542"/>
    </row>
    <row r="10" spans="1:28" x14ac:dyDescent="0.25">
      <c r="A10" t="s">
        <v>153</v>
      </c>
      <c r="B10" s="358">
        <v>2</v>
      </c>
      <c r="C10" s="358" t="s">
        <v>1460</v>
      </c>
      <c r="D10" s="1111" t="s">
        <v>3443</v>
      </c>
      <c r="E10" s="358" t="s">
        <v>1460</v>
      </c>
      <c r="F10" s="1172" t="s">
        <v>1473</v>
      </c>
      <c r="G10" s="358">
        <f>VLOOKUP($A10,Data!$C:$I,7,FALSE)</f>
        <v>0</v>
      </c>
      <c r="H10" s="438" t="str">
        <f t="shared" si="0"/>
        <v>PR.AA-012</v>
      </c>
      <c r="I10" s="438" t="str">
        <f t="shared" si="1"/>
        <v>PR.AA-0120</v>
      </c>
      <c r="J10" s="1170"/>
      <c r="L10" s="24" t="s">
        <v>1470</v>
      </c>
      <c r="M10" s="875">
        <f>Import!N36</f>
        <v>0</v>
      </c>
      <c r="N10" s="875">
        <f>Import!N37</f>
        <v>0</v>
      </c>
      <c r="O10" s="875">
        <f>Import!N38</f>
        <v>0</v>
      </c>
      <c r="P10" s="875">
        <f>Import!N39</f>
        <v>0</v>
      </c>
      <c r="Q10" s="875">
        <f>Import!N40</f>
        <v>0</v>
      </c>
      <c r="R10" s="875">
        <f>Import!N41</f>
        <v>0</v>
      </c>
      <c r="T10" s="118">
        <v>0.3</v>
      </c>
      <c r="U10" s="114">
        <v>0.3</v>
      </c>
      <c r="V10" s="114">
        <v>0.3</v>
      </c>
      <c r="W10" s="115">
        <v>0.1</v>
      </c>
      <c r="Z10" s="542"/>
      <c r="AA10" s="1286"/>
      <c r="AB10" s="542"/>
    </row>
    <row r="11" spans="1:28" x14ac:dyDescent="0.25">
      <c r="A11" t="s">
        <v>154</v>
      </c>
      <c r="B11" s="358">
        <v>2</v>
      </c>
      <c r="C11" s="358" t="s">
        <v>3387</v>
      </c>
      <c r="D11" s="1109" t="s">
        <v>3417</v>
      </c>
      <c r="E11" s="358" t="s">
        <v>1460</v>
      </c>
      <c r="F11" s="1172" t="s">
        <v>1576</v>
      </c>
      <c r="G11" s="358">
        <f>VLOOKUP($A11,Data!$C:$I,7,FALSE)</f>
        <v>0</v>
      </c>
      <c r="H11" s="438" t="str">
        <f t="shared" si="0"/>
        <v>GV.RR-042</v>
      </c>
      <c r="I11" s="438" t="str">
        <f t="shared" si="1"/>
        <v>GV.RR-0420</v>
      </c>
      <c r="J11" s="1170"/>
      <c r="T11" s="118">
        <v>0.3</v>
      </c>
      <c r="U11" s="114">
        <v>0.3</v>
      </c>
      <c r="V11" s="114">
        <v>0.3</v>
      </c>
      <c r="W11" s="115">
        <v>0.1</v>
      </c>
      <c r="Z11" s="542"/>
      <c r="AA11" s="1286"/>
      <c r="AB11" s="542"/>
    </row>
    <row r="12" spans="1:28" x14ac:dyDescent="0.25">
      <c r="A12" t="s">
        <v>154</v>
      </c>
      <c r="B12" s="358">
        <v>2</v>
      </c>
      <c r="C12" s="358" t="s">
        <v>1460</v>
      </c>
      <c r="D12" s="1111" t="s">
        <v>3443</v>
      </c>
      <c r="E12" s="358" t="s">
        <v>1460</v>
      </c>
      <c r="F12" s="1172" t="s">
        <v>1473</v>
      </c>
      <c r="G12" s="358">
        <f>VLOOKUP($A12,Data!$C:$I,7,FALSE)</f>
        <v>0</v>
      </c>
      <c r="H12" s="438" t="str">
        <f t="shared" si="0"/>
        <v>PR.AA-012</v>
      </c>
      <c r="I12" s="438" t="str">
        <f t="shared" si="1"/>
        <v>PR.AA-0120</v>
      </c>
      <c r="J12" s="1170"/>
      <c r="Z12" s="542"/>
      <c r="AA12" s="1286"/>
      <c r="AB12" s="542"/>
    </row>
    <row r="13" spans="1:28" x14ac:dyDescent="0.25">
      <c r="A13" t="s">
        <v>155</v>
      </c>
      <c r="B13" s="358">
        <v>2</v>
      </c>
      <c r="C13" s="358" t="s">
        <v>1460</v>
      </c>
      <c r="D13" s="1111" t="s">
        <v>3447</v>
      </c>
      <c r="E13" s="358" t="s">
        <v>1460</v>
      </c>
      <c r="F13" s="1172" t="s">
        <v>1480</v>
      </c>
      <c r="G13" s="358">
        <f>VLOOKUP($A13,Data!$C:$I,7,FALSE)</f>
        <v>0</v>
      </c>
      <c r="H13" s="438" t="str">
        <f t="shared" si="0"/>
        <v>PR.AA-052</v>
      </c>
      <c r="I13" s="438" t="str">
        <f t="shared" si="1"/>
        <v>PR.AA-0520</v>
      </c>
      <c r="J13" s="1170"/>
      <c r="Z13" s="542"/>
      <c r="AA13" s="1286"/>
      <c r="AB13" s="542"/>
    </row>
    <row r="14" spans="1:28" x14ac:dyDescent="0.25">
      <c r="A14" t="s">
        <v>2525</v>
      </c>
      <c r="B14" s="358">
        <v>2</v>
      </c>
      <c r="C14" s="358" t="s">
        <v>1460</v>
      </c>
      <c r="D14" s="1111" t="s">
        <v>3443</v>
      </c>
      <c r="E14" s="358" t="s">
        <v>1460</v>
      </c>
      <c r="F14" s="1172" t="s">
        <v>1473</v>
      </c>
      <c r="G14" s="358">
        <f>VLOOKUP($A14,Data!$C:$I,7,FALSE)</f>
        <v>0</v>
      </c>
      <c r="H14" s="438" t="str">
        <f t="shared" si="0"/>
        <v>PR.AA-012</v>
      </c>
      <c r="I14" s="438" t="str">
        <f t="shared" si="1"/>
        <v>PR.AA-0120</v>
      </c>
      <c r="J14" s="1170"/>
      <c r="Z14" s="542"/>
      <c r="AA14" s="1286"/>
      <c r="AB14" s="542"/>
    </row>
    <row r="15" spans="1:28" x14ac:dyDescent="0.25">
      <c r="A15" t="s">
        <v>2525</v>
      </c>
      <c r="B15" s="358">
        <v>2</v>
      </c>
      <c r="C15" s="358" t="s">
        <v>1460</v>
      </c>
      <c r="D15" s="1111" t="s">
        <v>3445</v>
      </c>
      <c r="E15" s="358" t="s">
        <v>1460</v>
      </c>
      <c r="F15" s="1172" t="s">
        <v>1476</v>
      </c>
      <c r="G15" s="358">
        <f>VLOOKUP($A15,Data!$C:$I,7,FALSE)</f>
        <v>0</v>
      </c>
      <c r="H15" s="438" t="str">
        <f t="shared" si="0"/>
        <v>PR.AA-032</v>
      </c>
      <c r="I15" s="438" t="str">
        <f t="shared" si="1"/>
        <v>PR.AA-0320</v>
      </c>
      <c r="J15" s="1170"/>
      <c r="K15" s="101" t="s">
        <v>3391</v>
      </c>
      <c r="L15" s="101" t="s">
        <v>3390</v>
      </c>
      <c r="M15" s="877" t="s">
        <v>1802</v>
      </c>
      <c r="N15" s="878" t="s">
        <v>1804</v>
      </c>
      <c r="O15" s="878" t="s">
        <v>1803</v>
      </c>
      <c r="P15" s="879">
        <v>1</v>
      </c>
      <c r="Q15" s="878" t="s">
        <v>1804</v>
      </c>
      <c r="R15" s="878" t="s">
        <v>1803</v>
      </c>
      <c r="S15" s="879">
        <v>2</v>
      </c>
      <c r="T15" s="878" t="s">
        <v>1804</v>
      </c>
      <c r="U15" s="878" t="s">
        <v>1803</v>
      </c>
      <c r="V15" s="879">
        <v>3</v>
      </c>
      <c r="W15" s="878" t="s">
        <v>1804</v>
      </c>
      <c r="X15" s="880" t="s">
        <v>1803</v>
      </c>
      <c r="Z15" s="542"/>
      <c r="AA15" s="1286"/>
      <c r="AB15" s="542"/>
    </row>
    <row r="16" spans="1:28" x14ac:dyDescent="0.25">
      <c r="A16" t="s">
        <v>2525</v>
      </c>
      <c r="B16" s="358">
        <v>2</v>
      </c>
      <c r="C16" s="358" t="s">
        <v>1460</v>
      </c>
      <c r="D16" s="1111" t="s">
        <v>3461</v>
      </c>
      <c r="F16" s="1172"/>
      <c r="G16" s="358">
        <f>VLOOKUP($A16,Data!$C:$I,7,FALSE)</f>
        <v>0</v>
      </c>
      <c r="H16" s="438" t="str">
        <f t="shared" si="0"/>
        <v>PR.IR-012</v>
      </c>
      <c r="I16" s="438" t="str">
        <f t="shared" si="1"/>
        <v>PR.IR-0120</v>
      </c>
      <c r="J16" s="1170"/>
      <c r="K16" s="889" t="s">
        <v>3497</v>
      </c>
      <c r="L16" s="741" t="s">
        <v>3392</v>
      </c>
      <c r="M16" s="881">
        <f>IF(N16=0,0,O16/N16)</f>
        <v>0</v>
      </c>
      <c r="N16" s="882">
        <f>SUM(Q16+T16+W16)</f>
        <v>5</v>
      </c>
      <c r="O16" s="882">
        <f>SUM(R16+U16+X16)</f>
        <v>0</v>
      </c>
      <c r="P16" s="883">
        <f>IF(Q16=0,0,R16/Q16)</f>
        <v>0</v>
      </c>
      <c r="Q16" s="882">
        <f t="shared" ref="Q16:Q47" si="5">COUNTIF($H:$H,CONCATENATE($L16,P$15))</f>
        <v>2</v>
      </c>
      <c r="R16" s="882">
        <f t="shared" ref="R16:R47" si="6">COUNTIF($I:$I,CONCATENATE($L16,P$15,1))</f>
        <v>0</v>
      </c>
      <c r="S16" s="883">
        <f>IF(T16=0,0,U16/T16)</f>
        <v>0</v>
      </c>
      <c r="T16" s="882">
        <f t="shared" ref="T16:T47" si="7">COUNTIF($H:$H,CONCATENATE($L16,S$15))</f>
        <v>2</v>
      </c>
      <c r="U16" s="882">
        <f t="shared" ref="U16:U47" si="8">COUNTIF($I:$I,CONCATENATE($L16,S$15,1))</f>
        <v>0</v>
      </c>
      <c r="V16" s="883">
        <f>IF(W16=0,0,X16/W16)</f>
        <v>0</v>
      </c>
      <c r="W16" s="882">
        <f t="shared" ref="W16:W47" si="9">COUNTIF($H:$H,CONCATENATE($L16,V$15))</f>
        <v>1</v>
      </c>
      <c r="X16" s="884">
        <f t="shared" ref="X16:X47" si="10">COUNTIF($I:$I,CONCATENATE($L16,V$15,1))</f>
        <v>0</v>
      </c>
      <c r="Z16" s="542"/>
      <c r="AA16" s="1286"/>
      <c r="AB16" s="542"/>
    </row>
    <row r="17" spans="1:28" x14ac:dyDescent="0.25">
      <c r="A17" t="s">
        <v>2526</v>
      </c>
      <c r="B17" s="358">
        <v>3</v>
      </c>
      <c r="C17" s="358" t="s">
        <v>1460</v>
      </c>
      <c r="D17" s="1111" t="s">
        <v>3445</v>
      </c>
      <c r="E17" s="358" t="s">
        <v>1460</v>
      </c>
      <c r="F17" s="1172" t="s">
        <v>1475</v>
      </c>
      <c r="G17" s="358">
        <f>VLOOKUP($A17,Data!$C:$I,7,FALSE)</f>
        <v>0</v>
      </c>
      <c r="H17" s="438" t="str">
        <f t="shared" si="0"/>
        <v>PR.AA-033</v>
      </c>
      <c r="I17" s="438" t="str">
        <f t="shared" si="1"/>
        <v>PR.AA-0330</v>
      </c>
      <c r="J17" s="1170"/>
      <c r="K17" s="890" t="s">
        <v>3497</v>
      </c>
      <c r="L17" s="741" t="s">
        <v>3393</v>
      </c>
      <c r="M17" s="881">
        <f t="shared" ref="M17:M80" si="11">IF(N17=0,0,O17/N17)</f>
        <v>0</v>
      </c>
      <c r="N17" s="882">
        <f t="shared" ref="N17:N80" si="12">SUM(Q17+T17+W17)</f>
        <v>22</v>
      </c>
      <c r="O17" s="882">
        <f t="shared" ref="O17:O80" si="13">SUM(R17+U17+X17)</f>
        <v>0</v>
      </c>
      <c r="P17" s="883">
        <f t="shared" ref="P17:P80" si="14">IF(Q17=0,0,R17/Q17)</f>
        <v>0</v>
      </c>
      <c r="Q17" s="882">
        <f t="shared" si="5"/>
        <v>3</v>
      </c>
      <c r="R17" s="882">
        <f t="shared" si="6"/>
        <v>0</v>
      </c>
      <c r="S17" s="883">
        <f t="shared" ref="S17:S80" si="15">IF(T17=0,0,U17/T17)</f>
        <v>0</v>
      </c>
      <c r="T17" s="882">
        <f t="shared" si="7"/>
        <v>7</v>
      </c>
      <c r="U17" s="882">
        <f t="shared" si="8"/>
        <v>0</v>
      </c>
      <c r="V17" s="883">
        <f t="shared" ref="V17:V80" si="16">IF(W17=0,0,X17/W17)</f>
        <v>0</v>
      </c>
      <c r="W17" s="882">
        <f t="shared" si="9"/>
        <v>12</v>
      </c>
      <c r="X17" s="884">
        <f t="shared" si="10"/>
        <v>0</v>
      </c>
      <c r="Z17" s="542"/>
      <c r="AA17" s="1286"/>
      <c r="AB17" s="542"/>
    </row>
    <row r="18" spans="1:28" x14ac:dyDescent="0.25">
      <c r="A18" t="s">
        <v>2527</v>
      </c>
      <c r="B18" s="358">
        <v>3</v>
      </c>
      <c r="C18" s="358" t="s">
        <v>3387</v>
      </c>
      <c r="D18" s="1109" t="s">
        <v>3417</v>
      </c>
      <c r="E18" s="358" t="s">
        <v>1460</v>
      </c>
      <c r="F18" s="1172" t="s">
        <v>1576</v>
      </c>
      <c r="G18" s="358">
        <f>VLOOKUP($A18,Data!$C:$I,7,FALSE)</f>
        <v>0</v>
      </c>
      <c r="H18" s="438" t="str">
        <f t="shared" si="0"/>
        <v>GV.RR-043</v>
      </c>
      <c r="I18" s="438" t="str">
        <f t="shared" si="1"/>
        <v>GV.RR-0430</v>
      </c>
      <c r="J18" s="1170"/>
      <c r="K18" s="890" t="s">
        <v>3497</v>
      </c>
      <c r="L18" s="741" t="s">
        <v>3394</v>
      </c>
      <c r="M18" s="881">
        <f t="shared" si="11"/>
        <v>0</v>
      </c>
      <c r="N18" s="882">
        <f t="shared" si="12"/>
        <v>27</v>
      </c>
      <c r="O18" s="882">
        <f t="shared" si="13"/>
        <v>0</v>
      </c>
      <c r="P18" s="883">
        <f t="shared" si="14"/>
        <v>0</v>
      </c>
      <c r="Q18" s="882">
        <f t="shared" si="5"/>
        <v>2</v>
      </c>
      <c r="R18" s="882">
        <f t="shared" si="6"/>
        <v>0</v>
      </c>
      <c r="S18" s="883">
        <f t="shared" si="15"/>
        <v>0</v>
      </c>
      <c r="T18" s="882">
        <f t="shared" si="7"/>
        <v>4</v>
      </c>
      <c r="U18" s="882">
        <f t="shared" si="8"/>
        <v>0</v>
      </c>
      <c r="V18" s="883">
        <f t="shared" si="16"/>
        <v>0</v>
      </c>
      <c r="W18" s="882">
        <f t="shared" si="9"/>
        <v>21</v>
      </c>
      <c r="X18" s="884">
        <f t="shared" si="10"/>
        <v>0</v>
      </c>
      <c r="Z18" s="542"/>
      <c r="AA18" s="1286"/>
      <c r="AB18" s="542"/>
    </row>
    <row r="19" spans="1:28" x14ac:dyDescent="0.25">
      <c r="A19" t="s">
        <v>2527</v>
      </c>
      <c r="B19" s="358">
        <v>3</v>
      </c>
      <c r="C19" s="358" t="s">
        <v>1460</v>
      </c>
      <c r="D19" s="1111" t="s">
        <v>3443</v>
      </c>
      <c r="E19" s="358" t="s">
        <v>1460</v>
      </c>
      <c r="F19" s="1172" t="s">
        <v>1473</v>
      </c>
      <c r="G19" s="358">
        <f>VLOOKUP($A19,Data!$C:$I,7,FALSE)</f>
        <v>0</v>
      </c>
      <c r="H19" s="438" t="str">
        <f t="shared" si="0"/>
        <v>PR.AA-013</v>
      </c>
      <c r="I19" s="438" t="str">
        <f t="shared" si="1"/>
        <v>PR.AA-0130</v>
      </c>
      <c r="J19" s="1170"/>
      <c r="K19" s="890" t="s">
        <v>3497</v>
      </c>
      <c r="L19" s="741" t="s">
        <v>3395</v>
      </c>
      <c r="M19" s="881">
        <f t="shared" si="11"/>
        <v>0</v>
      </c>
      <c r="N19" s="882">
        <f t="shared" si="12"/>
        <v>8</v>
      </c>
      <c r="O19" s="882">
        <f t="shared" si="13"/>
        <v>0</v>
      </c>
      <c r="P19" s="883">
        <f t="shared" si="14"/>
        <v>0</v>
      </c>
      <c r="Q19" s="882">
        <f t="shared" si="5"/>
        <v>2</v>
      </c>
      <c r="R19" s="882">
        <f t="shared" si="6"/>
        <v>0</v>
      </c>
      <c r="S19" s="883">
        <f t="shared" si="15"/>
        <v>0</v>
      </c>
      <c r="T19" s="882">
        <f t="shared" si="7"/>
        <v>3</v>
      </c>
      <c r="U19" s="882">
        <f t="shared" si="8"/>
        <v>0</v>
      </c>
      <c r="V19" s="883">
        <f t="shared" si="16"/>
        <v>0</v>
      </c>
      <c r="W19" s="882">
        <f t="shared" si="9"/>
        <v>3</v>
      </c>
      <c r="X19" s="884">
        <f t="shared" si="10"/>
        <v>0</v>
      </c>
      <c r="Z19" s="542"/>
      <c r="AA19" s="1286"/>
      <c r="AB19" s="542"/>
    </row>
    <row r="20" spans="1:28" x14ac:dyDescent="0.25">
      <c r="A20" t="s">
        <v>156</v>
      </c>
      <c r="B20" s="358">
        <v>1</v>
      </c>
      <c r="C20" s="358" t="s">
        <v>1460</v>
      </c>
      <c r="D20" s="1111" t="s">
        <v>3444</v>
      </c>
      <c r="E20" s="358" t="s">
        <v>1460</v>
      </c>
      <c r="F20" s="1172" t="s">
        <v>1474</v>
      </c>
      <c r="G20" s="358">
        <f>VLOOKUP($A20,Data!$C:$I,7,FALSE)</f>
        <v>0</v>
      </c>
      <c r="H20" s="438" t="str">
        <f t="shared" si="0"/>
        <v>PR.AA-021</v>
      </c>
      <c r="I20" s="438" t="str">
        <f t="shared" si="1"/>
        <v>PR.AA-0210</v>
      </c>
      <c r="J20" s="1170"/>
      <c r="K20" s="890" t="s">
        <v>3497</v>
      </c>
      <c r="L20" s="741" t="s">
        <v>3396</v>
      </c>
      <c r="M20" s="881">
        <f t="shared" si="11"/>
        <v>0</v>
      </c>
      <c r="N20" s="882">
        <f t="shared" si="12"/>
        <v>5</v>
      </c>
      <c r="O20" s="882">
        <f t="shared" si="13"/>
        <v>0</v>
      </c>
      <c r="P20" s="883">
        <f t="shared" si="14"/>
        <v>0</v>
      </c>
      <c r="Q20" s="882">
        <f t="shared" si="5"/>
        <v>1</v>
      </c>
      <c r="R20" s="882">
        <f t="shared" si="6"/>
        <v>0</v>
      </c>
      <c r="S20" s="883">
        <f t="shared" si="15"/>
        <v>0</v>
      </c>
      <c r="T20" s="882">
        <f t="shared" si="7"/>
        <v>3</v>
      </c>
      <c r="U20" s="882">
        <f t="shared" si="8"/>
        <v>0</v>
      </c>
      <c r="V20" s="883">
        <f t="shared" si="16"/>
        <v>0</v>
      </c>
      <c r="W20" s="882">
        <f t="shared" si="9"/>
        <v>1</v>
      </c>
      <c r="X20" s="884">
        <f t="shared" si="10"/>
        <v>0</v>
      </c>
      <c r="Z20" s="542"/>
      <c r="AA20" s="1286"/>
      <c r="AB20" s="542"/>
    </row>
    <row r="21" spans="1:28" x14ac:dyDescent="0.25">
      <c r="A21" t="s">
        <v>156</v>
      </c>
      <c r="B21" s="358">
        <v>1</v>
      </c>
      <c r="C21" s="358" t="s">
        <v>1460</v>
      </c>
      <c r="D21" s="1111" t="s">
        <v>3445</v>
      </c>
      <c r="E21" s="358" t="s">
        <v>1460</v>
      </c>
      <c r="F21" s="1172" t="s">
        <v>1475</v>
      </c>
      <c r="G21" s="358">
        <f>VLOOKUP($A21,Data!$C:$I,7,FALSE)</f>
        <v>0</v>
      </c>
      <c r="H21" s="438" t="str">
        <f t="shared" si="0"/>
        <v>PR.AA-031</v>
      </c>
      <c r="I21" s="438" t="str">
        <f t="shared" si="1"/>
        <v>PR.AA-0310</v>
      </c>
      <c r="J21" s="1170"/>
      <c r="K21" s="890" t="s">
        <v>3498</v>
      </c>
      <c r="L21" s="741" t="s">
        <v>3397</v>
      </c>
      <c r="M21" s="881">
        <f t="shared" si="11"/>
        <v>0</v>
      </c>
      <c r="N21" s="882">
        <f t="shared" si="12"/>
        <v>13</v>
      </c>
      <c r="O21" s="882">
        <f t="shared" si="13"/>
        <v>0</v>
      </c>
      <c r="P21" s="883">
        <f t="shared" si="14"/>
        <v>0</v>
      </c>
      <c r="Q21" s="882">
        <f t="shared" si="5"/>
        <v>1</v>
      </c>
      <c r="R21" s="882">
        <f t="shared" si="6"/>
        <v>0</v>
      </c>
      <c r="S21" s="883">
        <f t="shared" si="15"/>
        <v>0</v>
      </c>
      <c r="T21" s="882">
        <f t="shared" si="7"/>
        <v>10</v>
      </c>
      <c r="U21" s="882">
        <f t="shared" si="8"/>
        <v>0</v>
      </c>
      <c r="V21" s="883">
        <f t="shared" si="16"/>
        <v>0</v>
      </c>
      <c r="W21" s="882">
        <f t="shared" si="9"/>
        <v>2</v>
      </c>
      <c r="X21" s="884">
        <f t="shared" si="10"/>
        <v>0</v>
      </c>
      <c r="Z21" s="542"/>
      <c r="AA21" s="1286"/>
      <c r="AB21" s="542"/>
    </row>
    <row r="22" spans="1:28" x14ac:dyDescent="0.25">
      <c r="A22" t="s">
        <v>156</v>
      </c>
      <c r="B22" s="358">
        <v>1</v>
      </c>
      <c r="C22" s="358" t="s">
        <v>1460</v>
      </c>
      <c r="D22" s="1111" t="s">
        <v>3447</v>
      </c>
      <c r="E22" s="358" t="s">
        <v>1460</v>
      </c>
      <c r="F22" s="1172" t="s">
        <v>1480</v>
      </c>
      <c r="G22" s="358">
        <f>VLOOKUP($A22,Data!$C:$I,7,FALSE)</f>
        <v>0</v>
      </c>
      <c r="H22" s="438" t="str">
        <f t="shared" si="0"/>
        <v>PR.AA-051</v>
      </c>
      <c r="I22" s="438" t="str">
        <f t="shared" si="1"/>
        <v>PR.AA-0510</v>
      </c>
      <c r="J22" s="1170"/>
      <c r="K22" s="890" t="s">
        <v>3498</v>
      </c>
      <c r="L22" s="741" t="s">
        <v>3398</v>
      </c>
      <c r="M22" s="881">
        <f t="shared" si="11"/>
        <v>0</v>
      </c>
      <c r="N22" s="882">
        <f t="shared" si="12"/>
        <v>5</v>
      </c>
      <c r="O22" s="882">
        <f t="shared" si="13"/>
        <v>0</v>
      </c>
      <c r="P22" s="883">
        <f t="shared" si="14"/>
        <v>0</v>
      </c>
      <c r="Q22" s="882">
        <f t="shared" si="5"/>
        <v>1</v>
      </c>
      <c r="R22" s="882">
        <f t="shared" si="6"/>
        <v>0</v>
      </c>
      <c r="S22" s="883">
        <f t="shared" si="15"/>
        <v>0</v>
      </c>
      <c r="T22" s="882">
        <f t="shared" si="7"/>
        <v>3</v>
      </c>
      <c r="U22" s="882">
        <f t="shared" si="8"/>
        <v>0</v>
      </c>
      <c r="V22" s="883">
        <f t="shared" si="16"/>
        <v>0</v>
      </c>
      <c r="W22" s="882">
        <f t="shared" si="9"/>
        <v>1</v>
      </c>
      <c r="X22" s="884">
        <f t="shared" si="10"/>
        <v>0</v>
      </c>
      <c r="Z22" s="542"/>
      <c r="AA22" s="1286"/>
      <c r="AB22" s="542"/>
    </row>
    <row r="23" spans="1:28" x14ac:dyDescent="0.25">
      <c r="A23" t="s">
        <v>156</v>
      </c>
      <c r="B23" s="358">
        <v>1</v>
      </c>
      <c r="C23" s="358" t="s">
        <v>1460</v>
      </c>
      <c r="D23" s="1111" t="s">
        <v>3451</v>
      </c>
      <c r="E23" s="358" t="s">
        <v>1460</v>
      </c>
      <c r="F23" s="1172" t="s">
        <v>1477</v>
      </c>
      <c r="G23" s="358">
        <f>VLOOKUP($A23,Data!$C:$I,7,FALSE)</f>
        <v>0</v>
      </c>
      <c r="H23" s="438" t="str">
        <f t="shared" si="0"/>
        <v>PR.DS-011</v>
      </c>
      <c r="I23" s="438" t="str">
        <f t="shared" si="1"/>
        <v>PR.DS-0110</v>
      </c>
      <c r="J23" s="1170"/>
      <c r="K23" s="890" t="s">
        <v>3498</v>
      </c>
      <c r="L23" s="741" t="s">
        <v>3399</v>
      </c>
      <c r="M23" s="881">
        <f t="shared" si="11"/>
        <v>0</v>
      </c>
      <c r="N23" s="882">
        <f t="shared" si="12"/>
        <v>11</v>
      </c>
      <c r="O23" s="882">
        <f t="shared" si="13"/>
        <v>0</v>
      </c>
      <c r="P23" s="883">
        <f t="shared" si="14"/>
        <v>0</v>
      </c>
      <c r="Q23" s="882">
        <f t="shared" si="5"/>
        <v>3</v>
      </c>
      <c r="R23" s="882">
        <f t="shared" si="6"/>
        <v>0</v>
      </c>
      <c r="S23" s="883">
        <f t="shared" si="15"/>
        <v>0</v>
      </c>
      <c r="T23" s="882">
        <f t="shared" si="7"/>
        <v>5</v>
      </c>
      <c r="U23" s="882">
        <f t="shared" si="8"/>
        <v>0</v>
      </c>
      <c r="V23" s="883">
        <f t="shared" si="16"/>
        <v>0</v>
      </c>
      <c r="W23" s="882">
        <f t="shared" si="9"/>
        <v>3</v>
      </c>
      <c r="X23" s="884">
        <f t="shared" si="10"/>
        <v>0</v>
      </c>
      <c r="Z23" s="542"/>
      <c r="AA23" s="1286"/>
      <c r="AB23" s="542"/>
    </row>
    <row r="24" spans="1:28" x14ac:dyDescent="0.25">
      <c r="A24" t="s">
        <v>156</v>
      </c>
      <c r="B24" s="358">
        <v>1</v>
      </c>
      <c r="C24" s="358" t="s">
        <v>1460</v>
      </c>
      <c r="D24" s="1111" t="s">
        <v>3452</v>
      </c>
      <c r="E24" s="358" t="s">
        <v>1460</v>
      </c>
      <c r="F24" s="1172" t="s">
        <v>1493</v>
      </c>
      <c r="G24" s="358">
        <f>VLOOKUP($A24,Data!$C:$I,7,FALSE)</f>
        <v>0</v>
      </c>
      <c r="H24" s="438" t="str">
        <f t="shared" si="0"/>
        <v>PR.DS-021</v>
      </c>
      <c r="I24" s="438" t="str">
        <f t="shared" si="1"/>
        <v>PR.DS-0210</v>
      </c>
      <c r="J24" s="1170"/>
      <c r="K24" s="890" t="s">
        <v>3498</v>
      </c>
      <c r="L24" s="741" t="s">
        <v>3400</v>
      </c>
      <c r="M24" s="881">
        <f t="shared" si="11"/>
        <v>0</v>
      </c>
      <c r="N24" s="882">
        <f t="shared" si="12"/>
        <v>4</v>
      </c>
      <c r="O24" s="882">
        <f t="shared" si="13"/>
        <v>0</v>
      </c>
      <c r="P24" s="883">
        <f t="shared" si="14"/>
        <v>0</v>
      </c>
      <c r="Q24" s="882">
        <f t="shared" si="5"/>
        <v>1</v>
      </c>
      <c r="R24" s="882">
        <f t="shared" si="6"/>
        <v>0</v>
      </c>
      <c r="S24" s="883">
        <f t="shared" si="15"/>
        <v>0</v>
      </c>
      <c r="T24" s="882">
        <f t="shared" si="7"/>
        <v>3</v>
      </c>
      <c r="U24" s="882">
        <f t="shared" si="8"/>
        <v>0</v>
      </c>
      <c r="V24" s="883">
        <f t="shared" si="16"/>
        <v>0</v>
      </c>
      <c r="W24" s="882">
        <f t="shared" si="9"/>
        <v>0</v>
      </c>
      <c r="X24" s="884">
        <f t="shared" si="10"/>
        <v>0</v>
      </c>
      <c r="Z24" s="542"/>
      <c r="AA24" s="1286"/>
      <c r="AB24" s="542"/>
    </row>
    <row r="25" spans="1:28" x14ac:dyDescent="0.25">
      <c r="A25" t="s">
        <v>156</v>
      </c>
      <c r="B25" s="358">
        <v>1</v>
      </c>
      <c r="C25" s="358" t="s">
        <v>1460</v>
      </c>
      <c r="D25" s="1111" t="s">
        <v>3453</v>
      </c>
      <c r="F25" s="1172"/>
      <c r="G25" s="358">
        <f>VLOOKUP($A25,Data!$C:$I,7,FALSE)</f>
        <v>0</v>
      </c>
      <c r="H25" s="438" t="str">
        <f t="shared" si="0"/>
        <v>PR.DS-101</v>
      </c>
      <c r="I25" s="438" t="str">
        <f t="shared" si="1"/>
        <v>PR.DS-1010</v>
      </c>
      <c r="J25" s="1170"/>
      <c r="K25" s="890" t="s">
        <v>3498</v>
      </c>
      <c r="L25" s="741" t="s">
        <v>3401</v>
      </c>
      <c r="M25" s="881">
        <f t="shared" si="11"/>
        <v>0</v>
      </c>
      <c r="N25" s="882">
        <f t="shared" si="12"/>
        <v>6</v>
      </c>
      <c r="O25" s="882">
        <f t="shared" si="13"/>
        <v>0</v>
      </c>
      <c r="P25" s="883">
        <f t="shared" si="14"/>
        <v>0</v>
      </c>
      <c r="Q25" s="882">
        <f t="shared" si="5"/>
        <v>0</v>
      </c>
      <c r="R25" s="882">
        <f t="shared" si="6"/>
        <v>0</v>
      </c>
      <c r="S25" s="883">
        <f t="shared" si="15"/>
        <v>0</v>
      </c>
      <c r="T25" s="882">
        <f t="shared" si="7"/>
        <v>3</v>
      </c>
      <c r="U25" s="882">
        <f t="shared" si="8"/>
        <v>0</v>
      </c>
      <c r="V25" s="883">
        <f t="shared" si="16"/>
        <v>0</v>
      </c>
      <c r="W25" s="882">
        <f t="shared" si="9"/>
        <v>3</v>
      </c>
      <c r="X25" s="884">
        <f t="shared" si="10"/>
        <v>0</v>
      </c>
      <c r="Z25" s="542"/>
      <c r="AA25" s="1286"/>
      <c r="AB25" s="542"/>
    </row>
    <row r="26" spans="1:28" x14ac:dyDescent="0.25">
      <c r="A26" t="s">
        <v>156</v>
      </c>
      <c r="B26" s="358">
        <v>1</v>
      </c>
      <c r="C26" s="358" t="s">
        <v>1460</v>
      </c>
      <c r="D26" s="1111" t="s">
        <v>3461</v>
      </c>
      <c r="F26" s="1172"/>
      <c r="G26" s="358">
        <f>VLOOKUP($A26,Data!$C:$I,7,FALSE)</f>
        <v>0</v>
      </c>
      <c r="H26" s="438" t="str">
        <f t="shared" si="0"/>
        <v>PR.IR-011</v>
      </c>
      <c r="I26" s="438" t="str">
        <f t="shared" si="1"/>
        <v>PR.IR-0110</v>
      </c>
      <c r="J26" s="1170"/>
      <c r="K26" s="890" t="s">
        <v>3498</v>
      </c>
      <c r="L26" s="741" t="s">
        <v>3402</v>
      </c>
      <c r="M26" s="881">
        <f t="shared" si="11"/>
        <v>0</v>
      </c>
      <c r="N26" s="882">
        <f t="shared" si="12"/>
        <v>13</v>
      </c>
      <c r="O26" s="882">
        <f t="shared" si="13"/>
        <v>0</v>
      </c>
      <c r="P26" s="883">
        <f t="shared" si="14"/>
        <v>0</v>
      </c>
      <c r="Q26" s="882">
        <f t="shared" si="5"/>
        <v>1</v>
      </c>
      <c r="R26" s="882">
        <f t="shared" si="6"/>
        <v>0</v>
      </c>
      <c r="S26" s="883">
        <f t="shared" si="15"/>
        <v>0</v>
      </c>
      <c r="T26" s="882">
        <f t="shared" si="7"/>
        <v>10</v>
      </c>
      <c r="U26" s="882">
        <f t="shared" si="8"/>
        <v>0</v>
      </c>
      <c r="V26" s="883">
        <f t="shared" si="16"/>
        <v>0</v>
      </c>
      <c r="W26" s="882">
        <f t="shared" si="9"/>
        <v>2</v>
      </c>
      <c r="X26" s="884">
        <f t="shared" si="10"/>
        <v>0</v>
      </c>
      <c r="Z26" s="542"/>
      <c r="AA26" s="1286"/>
      <c r="AB26" s="542"/>
    </row>
    <row r="27" spans="1:28" x14ac:dyDescent="0.25">
      <c r="A27" t="s">
        <v>157</v>
      </c>
      <c r="B27" s="358">
        <v>1</v>
      </c>
      <c r="C27" s="358" t="s">
        <v>3387</v>
      </c>
      <c r="D27" s="1109" t="s">
        <v>3417</v>
      </c>
      <c r="E27" s="358" t="s">
        <v>1460</v>
      </c>
      <c r="F27" s="1172" t="s">
        <v>1576</v>
      </c>
      <c r="G27" s="358">
        <f>VLOOKUP($A27,Data!$C:$I,7,FALSE)</f>
        <v>0</v>
      </c>
      <c r="H27" s="438" t="str">
        <f t="shared" si="0"/>
        <v>GV.RR-041</v>
      </c>
      <c r="I27" s="438" t="str">
        <f t="shared" si="1"/>
        <v>GV.RR-0410</v>
      </c>
      <c r="J27" s="1170"/>
      <c r="K27" s="890" t="s">
        <v>3498</v>
      </c>
      <c r="L27" s="741" t="s">
        <v>3403</v>
      </c>
      <c r="M27" s="881">
        <f t="shared" si="11"/>
        <v>0</v>
      </c>
      <c r="N27" s="882">
        <f t="shared" si="12"/>
        <v>5</v>
      </c>
      <c r="O27" s="882">
        <f t="shared" si="13"/>
        <v>0</v>
      </c>
      <c r="P27" s="883">
        <f t="shared" si="14"/>
        <v>0</v>
      </c>
      <c r="Q27" s="882">
        <f t="shared" si="5"/>
        <v>1</v>
      </c>
      <c r="R27" s="882">
        <f t="shared" si="6"/>
        <v>0</v>
      </c>
      <c r="S27" s="883">
        <f t="shared" si="15"/>
        <v>0</v>
      </c>
      <c r="T27" s="882">
        <f t="shared" si="7"/>
        <v>4</v>
      </c>
      <c r="U27" s="882">
        <f t="shared" si="8"/>
        <v>0</v>
      </c>
      <c r="V27" s="883">
        <f t="shared" si="16"/>
        <v>0</v>
      </c>
      <c r="W27" s="882">
        <f t="shared" si="9"/>
        <v>0</v>
      </c>
      <c r="X27" s="884">
        <f t="shared" si="10"/>
        <v>0</v>
      </c>
      <c r="Z27" s="542"/>
      <c r="AA27" s="1286"/>
      <c r="AB27" s="542"/>
    </row>
    <row r="28" spans="1:28" x14ac:dyDescent="0.25">
      <c r="A28" t="s">
        <v>157</v>
      </c>
      <c r="B28" s="358">
        <v>1</v>
      </c>
      <c r="C28" s="358" t="s">
        <v>1460</v>
      </c>
      <c r="D28" s="1111" t="s">
        <v>3443</v>
      </c>
      <c r="E28" s="358" t="s">
        <v>1460</v>
      </c>
      <c r="F28" s="1172" t="s">
        <v>1473</v>
      </c>
      <c r="G28" s="358">
        <f>VLOOKUP($A28,Data!$C:$I,7,FALSE)</f>
        <v>0</v>
      </c>
      <c r="H28" s="438" t="str">
        <f t="shared" si="0"/>
        <v>PR.AA-011</v>
      </c>
      <c r="I28" s="438" t="str">
        <f t="shared" si="1"/>
        <v>PR.AA-0110</v>
      </c>
      <c r="J28" s="1170"/>
      <c r="K28" s="890" t="s">
        <v>3500</v>
      </c>
      <c r="L28" s="741" t="s">
        <v>3414</v>
      </c>
      <c r="M28" s="881">
        <f t="shared" si="11"/>
        <v>0</v>
      </c>
      <c r="N28" s="882">
        <f t="shared" si="12"/>
        <v>8</v>
      </c>
      <c r="O28" s="882">
        <f t="shared" si="13"/>
        <v>0</v>
      </c>
      <c r="P28" s="883">
        <f t="shared" si="14"/>
        <v>0</v>
      </c>
      <c r="Q28" s="882">
        <f t="shared" si="5"/>
        <v>1</v>
      </c>
      <c r="R28" s="882">
        <f t="shared" si="6"/>
        <v>0</v>
      </c>
      <c r="S28" s="883">
        <f t="shared" si="15"/>
        <v>0</v>
      </c>
      <c r="T28" s="882">
        <f t="shared" si="7"/>
        <v>5</v>
      </c>
      <c r="U28" s="882">
        <f t="shared" si="8"/>
        <v>0</v>
      </c>
      <c r="V28" s="883">
        <f t="shared" si="16"/>
        <v>0</v>
      </c>
      <c r="W28" s="882">
        <f t="shared" si="9"/>
        <v>2</v>
      </c>
      <c r="X28" s="884">
        <f t="shared" si="10"/>
        <v>0</v>
      </c>
      <c r="Z28" s="542"/>
      <c r="AA28" s="1286"/>
      <c r="AB28" s="542"/>
    </row>
    <row r="29" spans="1:28" x14ac:dyDescent="0.25">
      <c r="A29" t="s">
        <v>157</v>
      </c>
      <c r="B29" s="358">
        <v>1</v>
      </c>
      <c r="C29" s="358" t="s">
        <v>1460</v>
      </c>
      <c r="D29" s="1111" t="s">
        <v>3445</v>
      </c>
      <c r="E29" s="358" t="s">
        <v>1460</v>
      </c>
      <c r="F29" s="1172" t="s">
        <v>1476</v>
      </c>
      <c r="G29" s="358">
        <f>VLOOKUP($A29,Data!$C:$I,7,FALSE)</f>
        <v>0</v>
      </c>
      <c r="H29" s="438" t="str">
        <f t="shared" si="0"/>
        <v>PR.AA-031</v>
      </c>
      <c r="I29" s="438" t="str">
        <f t="shared" si="1"/>
        <v>PR.AA-0310</v>
      </c>
      <c r="J29" s="1170"/>
      <c r="K29" s="890" t="s">
        <v>3500</v>
      </c>
      <c r="L29" s="741" t="s">
        <v>3415</v>
      </c>
      <c r="M29" s="881">
        <f t="shared" si="11"/>
        <v>0</v>
      </c>
      <c r="N29" s="882">
        <f t="shared" si="12"/>
        <v>22</v>
      </c>
      <c r="O29" s="882">
        <f t="shared" si="13"/>
        <v>0</v>
      </c>
      <c r="P29" s="883">
        <f t="shared" si="14"/>
        <v>0</v>
      </c>
      <c r="Q29" s="882">
        <f t="shared" si="5"/>
        <v>3</v>
      </c>
      <c r="R29" s="882">
        <f t="shared" si="6"/>
        <v>0</v>
      </c>
      <c r="S29" s="883">
        <f t="shared" si="15"/>
        <v>0</v>
      </c>
      <c r="T29" s="882">
        <f t="shared" si="7"/>
        <v>7</v>
      </c>
      <c r="U29" s="882">
        <f t="shared" si="8"/>
        <v>0</v>
      </c>
      <c r="V29" s="883">
        <f t="shared" si="16"/>
        <v>0</v>
      </c>
      <c r="W29" s="882">
        <f t="shared" si="9"/>
        <v>12</v>
      </c>
      <c r="X29" s="884">
        <f t="shared" si="10"/>
        <v>0</v>
      </c>
      <c r="Z29" s="542"/>
      <c r="AA29" s="1287"/>
      <c r="AB29" s="542"/>
    </row>
    <row r="30" spans="1:28" x14ac:dyDescent="0.25">
      <c r="A30" t="s">
        <v>157</v>
      </c>
      <c r="B30" s="358">
        <v>1</v>
      </c>
      <c r="C30" s="358" t="s">
        <v>1460</v>
      </c>
      <c r="D30" s="1111" t="s">
        <v>3447</v>
      </c>
      <c r="E30" s="358" t="s">
        <v>1460</v>
      </c>
      <c r="F30" s="1172" t="s">
        <v>1480</v>
      </c>
      <c r="G30" s="358">
        <f>VLOOKUP($A30,Data!$C:$I,7,FALSE)</f>
        <v>0</v>
      </c>
      <c r="H30" s="438" t="str">
        <f t="shared" si="0"/>
        <v>PR.AA-051</v>
      </c>
      <c r="I30" s="438" t="str">
        <f t="shared" si="1"/>
        <v>PR.AA-0510</v>
      </c>
      <c r="J30" s="1170"/>
      <c r="K30" s="890" t="s">
        <v>3500</v>
      </c>
      <c r="L30" s="741" t="s">
        <v>3416</v>
      </c>
      <c r="M30" s="881">
        <f t="shared" si="11"/>
        <v>0</v>
      </c>
      <c r="N30" s="882">
        <f t="shared" si="12"/>
        <v>13</v>
      </c>
      <c r="O30" s="882">
        <f t="shared" si="13"/>
        <v>0</v>
      </c>
      <c r="P30" s="883">
        <f t="shared" si="14"/>
        <v>0</v>
      </c>
      <c r="Q30" s="882">
        <f t="shared" si="5"/>
        <v>1</v>
      </c>
      <c r="R30" s="882">
        <f t="shared" si="6"/>
        <v>0</v>
      </c>
      <c r="S30" s="883">
        <f t="shared" si="15"/>
        <v>0</v>
      </c>
      <c r="T30" s="882">
        <f t="shared" si="7"/>
        <v>10</v>
      </c>
      <c r="U30" s="882">
        <f t="shared" si="8"/>
        <v>0</v>
      </c>
      <c r="V30" s="883">
        <f t="shared" si="16"/>
        <v>0</v>
      </c>
      <c r="W30" s="882">
        <f t="shared" si="9"/>
        <v>2</v>
      </c>
      <c r="X30" s="884">
        <f t="shared" si="10"/>
        <v>0</v>
      </c>
      <c r="Z30" s="542"/>
      <c r="AA30" s="747"/>
      <c r="AB30" s="542"/>
    </row>
    <row r="31" spans="1:28" x14ac:dyDescent="0.25">
      <c r="A31" t="s">
        <v>157</v>
      </c>
      <c r="B31" s="358">
        <v>1</v>
      </c>
      <c r="C31" s="358" t="s">
        <v>1460</v>
      </c>
      <c r="D31" s="1111" t="s">
        <v>3461</v>
      </c>
      <c r="F31" s="1172"/>
      <c r="G31" s="358">
        <f>VLOOKUP($A31,Data!$C:$I,7,FALSE)</f>
        <v>0</v>
      </c>
      <c r="H31" s="438" t="str">
        <f t="shared" si="0"/>
        <v>PR.IR-011</v>
      </c>
      <c r="I31" s="438" t="str">
        <f t="shared" si="1"/>
        <v>PR.IR-0110</v>
      </c>
      <c r="J31" s="1170"/>
      <c r="K31" s="890" t="s">
        <v>3500</v>
      </c>
      <c r="L31" s="741" t="s">
        <v>3417</v>
      </c>
      <c r="M31" s="881">
        <f t="shared" si="11"/>
        <v>0</v>
      </c>
      <c r="N31" s="882">
        <f t="shared" si="12"/>
        <v>25</v>
      </c>
      <c r="O31" s="882">
        <f t="shared" si="13"/>
        <v>0</v>
      </c>
      <c r="P31" s="883">
        <f t="shared" si="14"/>
        <v>0</v>
      </c>
      <c r="Q31" s="882">
        <f t="shared" si="5"/>
        <v>9</v>
      </c>
      <c r="R31" s="882">
        <f t="shared" si="6"/>
        <v>0</v>
      </c>
      <c r="S31" s="883">
        <f t="shared" si="15"/>
        <v>0</v>
      </c>
      <c r="T31" s="882">
        <f t="shared" si="7"/>
        <v>10</v>
      </c>
      <c r="U31" s="882">
        <f t="shared" si="8"/>
        <v>0</v>
      </c>
      <c r="V31" s="883">
        <f t="shared" si="16"/>
        <v>0</v>
      </c>
      <c r="W31" s="882">
        <f t="shared" si="9"/>
        <v>6</v>
      </c>
      <c r="X31" s="884">
        <f t="shared" si="10"/>
        <v>0</v>
      </c>
    </row>
    <row r="32" spans="1:28" x14ac:dyDescent="0.25">
      <c r="A32" t="s">
        <v>158</v>
      </c>
      <c r="B32" s="358">
        <v>2</v>
      </c>
      <c r="C32" s="358" t="s">
        <v>444</v>
      </c>
      <c r="D32" s="1110" t="s">
        <v>3429</v>
      </c>
      <c r="E32" s="358" t="s">
        <v>1460</v>
      </c>
      <c r="F32" s="1172" t="s">
        <v>1498</v>
      </c>
      <c r="G32" s="358">
        <f>VLOOKUP($A32,Data!$C:$I,7,FALSE)</f>
        <v>0</v>
      </c>
      <c r="H32" s="438" t="str">
        <f t="shared" si="0"/>
        <v>ID.AM-082</v>
      </c>
      <c r="I32" s="438" t="str">
        <f t="shared" si="1"/>
        <v>ID.AM-0820</v>
      </c>
      <c r="J32" s="1170"/>
      <c r="K32" s="890" t="s">
        <v>3501</v>
      </c>
      <c r="L32" s="741" t="s">
        <v>3418</v>
      </c>
      <c r="M32" s="881">
        <f t="shared" si="11"/>
        <v>0</v>
      </c>
      <c r="N32" s="882">
        <f t="shared" si="12"/>
        <v>28</v>
      </c>
      <c r="O32" s="882">
        <f t="shared" si="13"/>
        <v>0</v>
      </c>
      <c r="P32" s="883">
        <f t="shared" si="14"/>
        <v>0</v>
      </c>
      <c r="Q32" s="882">
        <f t="shared" si="5"/>
        <v>0</v>
      </c>
      <c r="R32" s="882">
        <f t="shared" si="6"/>
        <v>0</v>
      </c>
      <c r="S32" s="883">
        <f t="shared" si="15"/>
        <v>0</v>
      </c>
      <c r="T32" s="882">
        <f t="shared" si="7"/>
        <v>7</v>
      </c>
      <c r="U32" s="882">
        <f t="shared" si="8"/>
        <v>0</v>
      </c>
      <c r="V32" s="883">
        <f t="shared" si="16"/>
        <v>0</v>
      </c>
      <c r="W32" s="882">
        <f t="shared" si="9"/>
        <v>21</v>
      </c>
      <c r="X32" s="884">
        <f t="shared" si="10"/>
        <v>0</v>
      </c>
    </row>
    <row r="33" spans="1:24" x14ac:dyDescent="0.25">
      <c r="A33" t="s">
        <v>158</v>
      </c>
      <c r="B33" s="358">
        <v>2</v>
      </c>
      <c r="C33" s="358" t="s">
        <v>1460</v>
      </c>
      <c r="D33" s="1111" t="s">
        <v>3444</v>
      </c>
      <c r="E33" s="358" t="s">
        <v>1460</v>
      </c>
      <c r="F33" s="1172" t="s">
        <v>1474</v>
      </c>
      <c r="G33" s="358">
        <f>VLOOKUP($A33,Data!$C:$I,7,FALSE)</f>
        <v>0</v>
      </c>
      <c r="H33" s="438" t="str">
        <f t="shared" si="0"/>
        <v>PR.AA-022</v>
      </c>
      <c r="I33" s="438" t="str">
        <f t="shared" si="1"/>
        <v>PR.AA-0220</v>
      </c>
      <c r="J33" s="1170"/>
      <c r="K33" s="890" t="s">
        <v>3501</v>
      </c>
      <c r="L33" s="741" t="s">
        <v>3419</v>
      </c>
      <c r="M33" s="881">
        <f t="shared" si="11"/>
        <v>0</v>
      </c>
      <c r="N33" s="882">
        <f t="shared" si="12"/>
        <v>28</v>
      </c>
      <c r="O33" s="882">
        <f t="shared" si="13"/>
        <v>0</v>
      </c>
      <c r="P33" s="883">
        <f t="shared" si="14"/>
        <v>0</v>
      </c>
      <c r="Q33" s="882">
        <f t="shared" si="5"/>
        <v>0</v>
      </c>
      <c r="R33" s="882">
        <f t="shared" si="6"/>
        <v>0</v>
      </c>
      <c r="S33" s="883">
        <f t="shared" si="15"/>
        <v>0</v>
      </c>
      <c r="T33" s="882">
        <f t="shared" si="7"/>
        <v>7</v>
      </c>
      <c r="U33" s="882">
        <f t="shared" si="8"/>
        <v>0</v>
      </c>
      <c r="V33" s="883">
        <f t="shared" si="16"/>
        <v>0</v>
      </c>
      <c r="W33" s="882">
        <f t="shared" si="9"/>
        <v>21</v>
      </c>
      <c r="X33" s="884">
        <f t="shared" si="10"/>
        <v>0</v>
      </c>
    </row>
    <row r="34" spans="1:24" x14ac:dyDescent="0.25">
      <c r="A34" t="s">
        <v>158</v>
      </c>
      <c r="B34" s="358">
        <v>2</v>
      </c>
      <c r="C34" s="358" t="s">
        <v>1460</v>
      </c>
      <c r="D34" s="1111" t="s">
        <v>3445</v>
      </c>
      <c r="E34" s="358" t="s">
        <v>1460</v>
      </c>
      <c r="F34" s="1172" t="s">
        <v>1475</v>
      </c>
      <c r="G34" s="358">
        <f>VLOOKUP($A34,Data!$C:$I,7,FALSE)</f>
        <v>0</v>
      </c>
      <c r="H34" s="438" t="str">
        <f t="shared" si="0"/>
        <v>PR.AA-032</v>
      </c>
      <c r="I34" s="438" t="str">
        <f t="shared" si="1"/>
        <v>PR.AA-0320</v>
      </c>
      <c r="J34" s="1170"/>
      <c r="K34" s="890" t="s">
        <v>3502</v>
      </c>
      <c r="L34" s="741" t="s">
        <v>3420</v>
      </c>
      <c r="M34" s="881">
        <f t="shared" si="11"/>
        <v>0</v>
      </c>
      <c r="N34" s="882">
        <f t="shared" si="12"/>
        <v>4</v>
      </c>
      <c r="O34" s="882">
        <f t="shared" si="13"/>
        <v>0</v>
      </c>
      <c r="P34" s="883">
        <f t="shared" si="14"/>
        <v>0</v>
      </c>
      <c r="Q34" s="882">
        <f t="shared" si="5"/>
        <v>1</v>
      </c>
      <c r="R34" s="882">
        <f t="shared" si="6"/>
        <v>0</v>
      </c>
      <c r="S34" s="883">
        <f t="shared" si="15"/>
        <v>0</v>
      </c>
      <c r="T34" s="882">
        <f t="shared" si="7"/>
        <v>2</v>
      </c>
      <c r="U34" s="882">
        <f t="shared" si="8"/>
        <v>0</v>
      </c>
      <c r="V34" s="883">
        <f t="shared" si="16"/>
        <v>0</v>
      </c>
      <c r="W34" s="882">
        <f t="shared" si="9"/>
        <v>1</v>
      </c>
      <c r="X34" s="884">
        <f t="shared" si="10"/>
        <v>0</v>
      </c>
    </row>
    <row r="35" spans="1:24" x14ac:dyDescent="0.25">
      <c r="A35" t="s">
        <v>158</v>
      </c>
      <c r="B35" s="358">
        <v>2</v>
      </c>
      <c r="C35" s="358" t="s">
        <v>1460</v>
      </c>
      <c r="D35" s="1111" t="s">
        <v>3447</v>
      </c>
      <c r="E35" s="358" t="s">
        <v>1460</v>
      </c>
      <c r="F35" s="1172" t="s">
        <v>1480</v>
      </c>
      <c r="G35" s="358">
        <f>VLOOKUP($A35,Data!$C:$I,7,FALSE)</f>
        <v>0</v>
      </c>
      <c r="H35" s="438" t="str">
        <f t="shared" si="0"/>
        <v>PR.AA-052</v>
      </c>
      <c r="I35" s="438" t="str">
        <f t="shared" si="1"/>
        <v>PR.AA-0520</v>
      </c>
      <c r="J35" s="1170"/>
      <c r="K35" s="890" t="s">
        <v>3502</v>
      </c>
      <c r="L35" s="741" t="s">
        <v>3421</v>
      </c>
      <c r="M35" s="881">
        <f t="shared" si="11"/>
        <v>0</v>
      </c>
      <c r="N35" s="882">
        <f t="shared" si="12"/>
        <v>2</v>
      </c>
      <c r="O35" s="882">
        <f t="shared" si="13"/>
        <v>0</v>
      </c>
      <c r="P35" s="883">
        <f t="shared" si="14"/>
        <v>0</v>
      </c>
      <c r="Q35" s="882">
        <f t="shared" si="5"/>
        <v>0</v>
      </c>
      <c r="R35" s="882">
        <f t="shared" si="6"/>
        <v>0</v>
      </c>
      <c r="S35" s="883">
        <f t="shared" si="15"/>
        <v>0</v>
      </c>
      <c r="T35" s="882">
        <f t="shared" si="7"/>
        <v>0</v>
      </c>
      <c r="U35" s="882">
        <f t="shared" si="8"/>
        <v>0</v>
      </c>
      <c r="V35" s="883">
        <f t="shared" si="16"/>
        <v>0</v>
      </c>
      <c r="W35" s="882">
        <f t="shared" si="9"/>
        <v>2</v>
      </c>
      <c r="X35" s="884">
        <f t="shared" si="10"/>
        <v>0</v>
      </c>
    </row>
    <row r="36" spans="1:24" x14ac:dyDescent="0.25">
      <c r="A36" t="s">
        <v>158</v>
      </c>
      <c r="B36" s="358">
        <v>2</v>
      </c>
      <c r="C36" s="358" t="s">
        <v>1460</v>
      </c>
      <c r="D36" s="1111" t="s">
        <v>3461</v>
      </c>
      <c r="F36" s="1173"/>
      <c r="G36" s="358">
        <f>VLOOKUP($A36,Data!$C:$I,7,FALSE)</f>
        <v>0</v>
      </c>
      <c r="H36" s="438" t="str">
        <f t="shared" si="0"/>
        <v>PR.IR-012</v>
      </c>
      <c r="I36" s="438" t="str">
        <f t="shared" si="1"/>
        <v>PR.IR-0120</v>
      </c>
      <c r="J36" s="1170"/>
      <c r="K36" s="890" t="s">
        <v>3502</v>
      </c>
      <c r="L36" s="741" t="s">
        <v>3422</v>
      </c>
      <c r="M36" s="881">
        <f t="shared" si="11"/>
        <v>0</v>
      </c>
      <c r="N36" s="882">
        <f t="shared" si="12"/>
        <v>3</v>
      </c>
      <c r="O36" s="882">
        <f t="shared" si="13"/>
        <v>0</v>
      </c>
      <c r="P36" s="883">
        <f t="shared" si="14"/>
        <v>0</v>
      </c>
      <c r="Q36" s="882">
        <f t="shared" si="5"/>
        <v>0</v>
      </c>
      <c r="R36" s="882">
        <f t="shared" si="6"/>
        <v>0</v>
      </c>
      <c r="S36" s="883">
        <f t="shared" si="15"/>
        <v>0</v>
      </c>
      <c r="T36" s="882">
        <f t="shared" si="7"/>
        <v>1</v>
      </c>
      <c r="U36" s="882">
        <f t="shared" si="8"/>
        <v>0</v>
      </c>
      <c r="V36" s="883">
        <f t="shared" si="16"/>
        <v>0</v>
      </c>
      <c r="W36" s="882">
        <f t="shared" si="9"/>
        <v>2</v>
      </c>
      <c r="X36" s="884">
        <f t="shared" si="10"/>
        <v>0</v>
      </c>
    </row>
    <row r="37" spans="1:24" x14ac:dyDescent="0.25">
      <c r="A37" t="s">
        <v>158</v>
      </c>
      <c r="B37" s="358">
        <v>2</v>
      </c>
      <c r="C37" s="358" t="s">
        <v>1460</v>
      </c>
      <c r="D37" s="1111" t="s">
        <v>3456</v>
      </c>
      <c r="E37" s="358" t="s">
        <v>1460</v>
      </c>
      <c r="F37" s="1172" t="s">
        <v>1479</v>
      </c>
      <c r="G37" s="358">
        <f>VLOOKUP($A37,Data!$C:$I,7,FALSE)</f>
        <v>0</v>
      </c>
      <c r="H37" s="438" t="str">
        <f t="shared" si="0"/>
        <v>PR.PS-022</v>
      </c>
      <c r="I37" s="438" t="str">
        <f t="shared" si="1"/>
        <v>PR.PS-0220</v>
      </c>
      <c r="J37" s="1170"/>
      <c r="K37" s="890" t="s">
        <v>3499</v>
      </c>
      <c r="L37" s="741" t="s">
        <v>3404</v>
      </c>
      <c r="M37" s="881">
        <f t="shared" si="11"/>
        <v>0</v>
      </c>
      <c r="N37" s="882">
        <f t="shared" si="12"/>
        <v>6</v>
      </c>
      <c r="O37" s="882">
        <f t="shared" si="13"/>
        <v>0</v>
      </c>
      <c r="P37" s="883">
        <f t="shared" si="14"/>
        <v>0</v>
      </c>
      <c r="Q37" s="882">
        <f t="shared" si="5"/>
        <v>0</v>
      </c>
      <c r="R37" s="882">
        <f t="shared" si="6"/>
        <v>0</v>
      </c>
      <c r="S37" s="883">
        <f t="shared" si="15"/>
        <v>0</v>
      </c>
      <c r="T37" s="882">
        <f t="shared" si="7"/>
        <v>3</v>
      </c>
      <c r="U37" s="882">
        <f t="shared" si="8"/>
        <v>0</v>
      </c>
      <c r="V37" s="883">
        <f t="shared" si="16"/>
        <v>0</v>
      </c>
      <c r="W37" s="882">
        <f t="shared" si="9"/>
        <v>3</v>
      </c>
      <c r="X37" s="884">
        <f t="shared" si="10"/>
        <v>0</v>
      </c>
    </row>
    <row r="38" spans="1:24" x14ac:dyDescent="0.25">
      <c r="A38" t="s">
        <v>159</v>
      </c>
      <c r="B38" s="358">
        <v>2</v>
      </c>
      <c r="C38" s="358" t="s">
        <v>1460</v>
      </c>
      <c r="D38" s="1111" t="s">
        <v>3447</v>
      </c>
      <c r="E38" s="358" t="s">
        <v>1460</v>
      </c>
      <c r="F38" s="1172" t="s">
        <v>1480</v>
      </c>
      <c r="G38" s="358">
        <f>VLOOKUP($A38,Data!$C:$I,7,FALSE)</f>
        <v>0</v>
      </c>
      <c r="H38" s="438" t="str">
        <f t="shared" si="0"/>
        <v>PR.AA-052</v>
      </c>
      <c r="I38" s="438" t="str">
        <f t="shared" si="1"/>
        <v>PR.AA-0520</v>
      </c>
      <c r="J38" s="1170"/>
      <c r="K38" s="890" t="s">
        <v>3499</v>
      </c>
      <c r="L38" s="741" t="s">
        <v>3405</v>
      </c>
      <c r="M38" s="881">
        <f t="shared" si="11"/>
        <v>0</v>
      </c>
      <c r="N38" s="882">
        <f t="shared" si="12"/>
        <v>17</v>
      </c>
      <c r="O38" s="882">
        <f t="shared" si="13"/>
        <v>0</v>
      </c>
      <c r="P38" s="883">
        <f t="shared" si="14"/>
        <v>0</v>
      </c>
      <c r="Q38" s="882">
        <f t="shared" si="5"/>
        <v>2</v>
      </c>
      <c r="R38" s="882">
        <f t="shared" si="6"/>
        <v>0</v>
      </c>
      <c r="S38" s="883">
        <f t="shared" si="15"/>
        <v>0</v>
      </c>
      <c r="T38" s="882">
        <f t="shared" si="7"/>
        <v>5</v>
      </c>
      <c r="U38" s="882">
        <f t="shared" si="8"/>
        <v>0</v>
      </c>
      <c r="V38" s="883">
        <f t="shared" si="16"/>
        <v>0</v>
      </c>
      <c r="W38" s="882">
        <f t="shared" si="9"/>
        <v>10</v>
      </c>
      <c r="X38" s="884">
        <f t="shared" si="10"/>
        <v>0</v>
      </c>
    </row>
    <row r="39" spans="1:24" x14ac:dyDescent="0.25">
      <c r="A39" t="s">
        <v>160</v>
      </c>
      <c r="B39" s="358">
        <v>2</v>
      </c>
      <c r="C39" s="358" t="s">
        <v>1460</v>
      </c>
      <c r="D39" s="1111" t="s">
        <v>3447</v>
      </c>
      <c r="E39" s="358" t="s">
        <v>1460</v>
      </c>
      <c r="F39" s="1172" t="s">
        <v>1480</v>
      </c>
      <c r="G39" s="358">
        <f>VLOOKUP($A39,Data!$C:$I,7,FALSE)</f>
        <v>0</v>
      </c>
      <c r="H39" s="438" t="str">
        <f t="shared" si="0"/>
        <v>PR.AA-052</v>
      </c>
      <c r="I39" s="438" t="str">
        <f t="shared" si="1"/>
        <v>PR.AA-0520</v>
      </c>
      <c r="J39" s="1170"/>
      <c r="K39" s="890" t="s">
        <v>3499</v>
      </c>
      <c r="L39" s="741" t="s">
        <v>3406</v>
      </c>
      <c r="M39" s="881">
        <f t="shared" si="11"/>
        <v>0</v>
      </c>
      <c r="N39" s="882">
        <f t="shared" si="12"/>
        <v>6</v>
      </c>
      <c r="O39" s="882">
        <f t="shared" si="13"/>
        <v>0</v>
      </c>
      <c r="P39" s="883">
        <f t="shared" si="14"/>
        <v>0</v>
      </c>
      <c r="Q39" s="882">
        <f t="shared" si="5"/>
        <v>2</v>
      </c>
      <c r="R39" s="882">
        <f t="shared" si="6"/>
        <v>0</v>
      </c>
      <c r="S39" s="883">
        <f t="shared" si="15"/>
        <v>0</v>
      </c>
      <c r="T39" s="882">
        <f t="shared" si="7"/>
        <v>3</v>
      </c>
      <c r="U39" s="882">
        <f t="shared" si="8"/>
        <v>0</v>
      </c>
      <c r="V39" s="883">
        <f t="shared" si="16"/>
        <v>0</v>
      </c>
      <c r="W39" s="882">
        <f t="shared" si="9"/>
        <v>1</v>
      </c>
      <c r="X39" s="884">
        <f t="shared" si="10"/>
        <v>0</v>
      </c>
    </row>
    <row r="40" spans="1:24" x14ac:dyDescent="0.25">
      <c r="A40" t="s">
        <v>161</v>
      </c>
      <c r="B40" s="358">
        <v>2</v>
      </c>
      <c r="C40" s="358" t="s">
        <v>1460</v>
      </c>
      <c r="D40" s="1111" t="s">
        <v>3447</v>
      </c>
      <c r="E40" s="358" t="s">
        <v>1460</v>
      </c>
      <c r="F40" s="1172" t="s">
        <v>1480</v>
      </c>
      <c r="G40" s="358">
        <f>VLOOKUP($A40,Data!$C:$I,7,FALSE)</f>
        <v>0</v>
      </c>
      <c r="H40" s="438" t="str">
        <f t="shared" si="0"/>
        <v>PR.AA-052</v>
      </c>
      <c r="I40" s="438" t="str">
        <f t="shared" si="1"/>
        <v>PR.AA-0520</v>
      </c>
      <c r="J40" s="1170"/>
      <c r="K40" s="890" t="s">
        <v>3499</v>
      </c>
      <c r="L40" s="741" t="s">
        <v>3407</v>
      </c>
      <c r="M40" s="881">
        <f t="shared" si="11"/>
        <v>0</v>
      </c>
      <c r="N40" s="882">
        <f t="shared" si="12"/>
        <v>6</v>
      </c>
      <c r="O40" s="882">
        <f t="shared" si="13"/>
        <v>0</v>
      </c>
      <c r="P40" s="883">
        <f t="shared" si="14"/>
        <v>0</v>
      </c>
      <c r="Q40" s="882">
        <f t="shared" si="5"/>
        <v>2</v>
      </c>
      <c r="R40" s="882">
        <f t="shared" si="6"/>
        <v>0</v>
      </c>
      <c r="S40" s="883">
        <f t="shared" si="15"/>
        <v>0</v>
      </c>
      <c r="T40" s="882">
        <f t="shared" si="7"/>
        <v>3</v>
      </c>
      <c r="U40" s="882">
        <f t="shared" si="8"/>
        <v>0</v>
      </c>
      <c r="V40" s="883">
        <f t="shared" si="16"/>
        <v>0</v>
      </c>
      <c r="W40" s="882">
        <f t="shared" si="9"/>
        <v>1</v>
      </c>
      <c r="X40" s="884">
        <f t="shared" si="10"/>
        <v>0</v>
      </c>
    </row>
    <row r="41" spans="1:24" x14ac:dyDescent="0.25">
      <c r="A41" t="s">
        <v>162</v>
      </c>
      <c r="B41" s="358">
        <v>2</v>
      </c>
      <c r="C41" s="358" t="s">
        <v>1461</v>
      </c>
      <c r="D41" s="1108" t="s">
        <v>3465</v>
      </c>
      <c r="E41" s="358" t="s">
        <v>1461</v>
      </c>
      <c r="F41" s="1172" t="s">
        <v>1483</v>
      </c>
      <c r="G41" s="358">
        <f>VLOOKUP($A41,Data!$C:$I,7,FALSE)</f>
        <v>0</v>
      </c>
      <c r="H41" s="438" t="str">
        <f t="shared" si="0"/>
        <v>DE.CM-012</v>
      </c>
      <c r="I41" s="438" t="str">
        <f t="shared" si="1"/>
        <v>DE.CM-0120</v>
      </c>
      <c r="J41" s="1170"/>
      <c r="K41" s="890" t="s">
        <v>3499</v>
      </c>
      <c r="L41" s="741" t="s">
        <v>3408</v>
      </c>
      <c r="M41" s="881">
        <f t="shared" si="11"/>
        <v>0</v>
      </c>
      <c r="N41" s="882">
        <f t="shared" si="12"/>
        <v>2</v>
      </c>
      <c r="O41" s="882">
        <f t="shared" si="13"/>
        <v>0</v>
      </c>
      <c r="P41" s="883">
        <f t="shared" si="14"/>
        <v>0</v>
      </c>
      <c r="Q41" s="882">
        <f t="shared" si="5"/>
        <v>0</v>
      </c>
      <c r="R41" s="882">
        <f t="shared" si="6"/>
        <v>0</v>
      </c>
      <c r="S41" s="883">
        <f t="shared" si="15"/>
        <v>0</v>
      </c>
      <c r="T41" s="882">
        <f t="shared" si="7"/>
        <v>1</v>
      </c>
      <c r="U41" s="882">
        <f t="shared" si="8"/>
        <v>0</v>
      </c>
      <c r="V41" s="883">
        <f t="shared" si="16"/>
        <v>0</v>
      </c>
      <c r="W41" s="882">
        <f t="shared" si="9"/>
        <v>1</v>
      </c>
      <c r="X41" s="884">
        <f t="shared" si="10"/>
        <v>0</v>
      </c>
    </row>
    <row r="42" spans="1:24" x14ac:dyDescent="0.25">
      <c r="A42" t="s">
        <v>162</v>
      </c>
      <c r="B42" s="358">
        <v>2</v>
      </c>
      <c r="C42" s="358" t="s">
        <v>1461</v>
      </c>
      <c r="D42" s="1108" t="s">
        <v>3467</v>
      </c>
      <c r="E42" s="358" t="s">
        <v>1461</v>
      </c>
      <c r="F42" s="1172" t="s">
        <v>1481</v>
      </c>
      <c r="G42" s="358">
        <f>VLOOKUP($A42,Data!$C:$I,7,FALSE)</f>
        <v>0</v>
      </c>
      <c r="H42" s="438" t="str">
        <f t="shared" si="0"/>
        <v>DE.CM-032</v>
      </c>
      <c r="I42" s="438" t="str">
        <f t="shared" si="1"/>
        <v>DE.CM-0320</v>
      </c>
      <c r="J42" s="1170"/>
      <c r="K42" s="890" t="s">
        <v>3499</v>
      </c>
      <c r="L42" s="741" t="s">
        <v>3409</v>
      </c>
      <c r="M42" s="881">
        <f t="shared" si="11"/>
        <v>0</v>
      </c>
      <c r="N42" s="882">
        <f t="shared" si="12"/>
        <v>6</v>
      </c>
      <c r="O42" s="882">
        <f t="shared" si="13"/>
        <v>0</v>
      </c>
      <c r="P42" s="883">
        <f t="shared" si="14"/>
        <v>0</v>
      </c>
      <c r="Q42" s="882">
        <f t="shared" si="5"/>
        <v>0</v>
      </c>
      <c r="R42" s="882">
        <f t="shared" si="6"/>
        <v>0</v>
      </c>
      <c r="S42" s="883">
        <f t="shared" si="15"/>
        <v>0</v>
      </c>
      <c r="T42" s="882">
        <f t="shared" si="7"/>
        <v>3</v>
      </c>
      <c r="U42" s="882">
        <f t="shared" si="8"/>
        <v>0</v>
      </c>
      <c r="V42" s="883">
        <f t="shared" si="16"/>
        <v>0</v>
      </c>
      <c r="W42" s="882">
        <f t="shared" si="9"/>
        <v>3</v>
      </c>
      <c r="X42" s="884">
        <f t="shared" si="10"/>
        <v>0</v>
      </c>
    </row>
    <row r="43" spans="1:24" x14ac:dyDescent="0.25">
      <c r="A43" t="s">
        <v>162</v>
      </c>
      <c r="B43" s="358">
        <v>2</v>
      </c>
      <c r="C43" s="358" t="s">
        <v>1461</v>
      </c>
      <c r="D43" s="1108" t="s">
        <v>3468</v>
      </c>
      <c r="E43" s="358" t="s">
        <v>1461</v>
      </c>
      <c r="F43" s="1172" t="s">
        <v>1482</v>
      </c>
      <c r="G43" s="358">
        <f>VLOOKUP($A43,Data!$C:$I,7,FALSE)</f>
        <v>0</v>
      </c>
      <c r="H43" s="438" t="str">
        <f t="shared" si="0"/>
        <v>DE.CM-062</v>
      </c>
      <c r="I43" s="438" t="str">
        <f t="shared" si="1"/>
        <v>DE.CM-0620</v>
      </c>
      <c r="J43" s="1170"/>
      <c r="K43" s="890" t="s">
        <v>3499</v>
      </c>
      <c r="L43" s="741" t="s">
        <v>3410</v>
      </c>
      <c r="M43" s="881">
        <f t="shared" si="11"/>
        <v>0</v>
      </c>
      <c r="N43" s="882">
        <f t="shared" si="12"/>
        <v>7</v>
      </c>
      <c r="O43" s="882">
        <f t="shared" si="13"/>
        <v>0</v>
      </c>
      <c r="P43" s="883">
        <f t="shared" si="14"/>
        <v>0</v>
      </c>
      <c r="Q43" s="882">
        <f t="shared" si="5"/>
        <v>2</v>
      </c>
      <c r="R43" s="882">
        <f t="shared" si="6"/>
        <v>0</v>
      </c>
      <c r="S43" s="883">
        <f t="shared" si="15"/>
        <v>0</v>
      </c>
      <c r="T43" s="882">
        <f t="shared" si="7"/>
        <v>3</v>
      </c>
      <c r="U43" s="882">
        <f t="shared" si="8"/>
        <v>0</v>
      </c>
      <c r="V43" s="883">
        <f t="shared" si="16"/>
        <v>0</v>
      </c>
      <c r="W43" s="882">
        <f t="shared" si="9"/>
        <v>2</v>
      </c>
      <c r="X43" s="884">
        <f t="shared" si="10"/>
        <v>0</v>
      </c>
    </row>
    <row r="44" spans="1:24" x14ac:dyDescent="0.25">
      <c r="A44" t="s">
        <v>162</v>
      </c>
      <c r="B44" s="358">
        <v>2</v>
      </c>
      <c r="C44" s="358" t="s">
        <v>1461</v>
      </c>
      <c r="D44" s="1108" t="s">
        <v>3469</v>
      </c>
      <c r="F44" s="1172"/>
      <c r="G44" s="358">
        <f>VLOOKUP($A44,Data!$C:$I,7,FALSE)</f>
        <v>0</v>
      </c>
      <c r="H44" s="438" t="str">
        <f t="shared" si="0"/>
        <v>DE.CM-092</v>
      </c>
      <c r="I44" s="438" t="str">
        <f t="shared" si="1"/>
        <v>DE.CM-0920</v>
      </c>
      <c r="J44" s="1170"/>
      <c r="K44" s="890" t="s">
        <v>3499</v>
      </c>
      <c r="L44" s="741" t="s">
        <v>3411</v>
      </c>
      <c r="M44" s="881">
        <f t="shared" si="11"/>
        <v>0</v>
      </c>
      <c r="N44" s="882">
        <f t="shared" si="12"/>
        <v>5</v>
      </c>
      <c r="O44" s="882">
        <f t="shared" si="13"/>
        <v>0</v>
      </c>
      <c r="P44" s="883">
        <f t="shared" si="14"/>
        <v>0</v>
      </c>
      <c r="Q44" s="882">
        <f t="shared" si="5"/>
        <v>0</v>
      </c>
      <c r="R44" s="882">
        <f t="shared" si="6"/>
        <v>0</v>
      </c>
      <c r="S44" s="883">
        <f t="shared" si="15"/>
        <v>0</v>
      </c>
      <c r="T44" s="882">
        <f t="shared" si="7"/>
        <v>3</v>
      </c>
      <c r="U44" s="882">
        <f t="shared" si="8"/>
        <v>0</v>
      </c>
      <c r="V44" s="883">
        <f t="shared" si="16"/>
        <v>0</v>
      </c>
      <c r="W44" s="882">
        <f t="shared" si="9"/>
        <v>2</v>
      </c>
      <c r="X44" s="884">
        <f t="shared" si="10"/>
        <v>0</v>
      </c>
    </row>
    <row r="45" spans="1:24" x14ac:dyDescent="0.25">
      <c r="A45" t="s">
        <v>162</v>
      </c>
      <c r="B45" s="358">
        <v>2</v>
      </c>
      <c r="C45" s="358" t="s">
        <v>444</v>
      </c>
      <c r="D45" s="1110" t="s">
        <v>3429</v>
      </c>
      <c r="E45" s="358" t="s">
        <v>1460</v>
      </c>
      <c r="F45" s="1172" t="s">
        <v>1498</v>
      </c>
      <c r="G45" s="358">
        <f>VLOOKUP($A45,Data!$C:$I,7,FALSE)</f>
        <v>0</v>
      </c>
      <c r="H45" s="438" t="str">
        <f t="shared" si="0"/>
        <v>ID.AM-082</v>
      </c>
      <c r="I45" s="438" t="str">
        <f t="shared" si="1"/>
        <v>ID.AM-0820</v>
      </c>
      <c r="J45" s="1170"/>
      <c r="K45" s="890" t="s">
        <v>3499</v>
      </c>
      <c r="L45" s="741" t="s">
        <v>3412</v>
      </c>
      <c r="M45" s="881">
        <f t="shared" si="11"/>
        <v>0</v>
      </c>
      <c r="N45" s="882">
        <f t="shared" si="12"/>
        <v>6</v>
      </c>
      <c r="O45" s="882">
        <f t="shared" si="13"/>
        <v>0</v>
      </c>
      <c r="P45" s="883">
        <f t="shared" si="14"/>
        <v>0</v>
      </c>
      <c r="Q45" s="882">
        <f t="shared" si="5"/>
        <v>0</v>
      </c>
      <c r="R45" s="882">
        <f t="shared" si="6"/>
        <v>0</v>
      </c>
      <c r="S45" s="883">
        <f t="shared" si="15"/>
        <v>0</v>
      </c>
      <c r="T45" s="882">
        <f t="shared" si="7"/>
        <v>3</v>
      </c>
      <c r="U45" s="882">
        <f t="shared" si="8"/>
        <v>0</v>
      </c>
      <c r="V45" s="883">
        <f t="shared" si="16"/>
        <v>0</v>
      </c>
      <c r="W45" s="882">
        <f t="shared" si="9"/>
        <v>3</v>
      </c>
      <c r="X45" s="884">
        <f t="shared" si="10"/>
        <v>0</v>
      </c>
    </row>
    <row r="46" spans="1:24" x14ac:dyDescent="0.25">
      <c r="A46" t="s">
        <v>162</v>
      </c>
      <c r="B46" s="358">
        <v>2</v>
      </c>
      <c r="C46" s="358" t="s">
        <v>1460</v>
      </c>
      <c r="D46" s="1111" t="s">
        <v>3445</v>
      </c>
      <c r="E46" s="358" t="s">
        <v>1460</v>
      </c>
      <c r="F46" s="1172" t="s">
        <v>1476</v>
      </c>
      <c r="G46" s="358">
        <f>VLOOKUP($A46,Data!$C:$I,7,FALSE)</f>
        <v>0</v>
      </c>
      <c r="H46" s="438" t="str">
        <f t="shared" si="0"/>
        <v>PR.AA-032</v>
      </c>
      <c r="I46" s="438" t="str">
        <f t="shared" si="1"/>
        <v>PR.AA-0320</v>
      </c>
      <c r="J46" s="1170"/>
      <c r="K46" s="890" t="s">
        <v>3499</v>
      </c>
      <c r="L46" s="741" t="s">
        <v>3413</v>
      </c>
      <c r="M46" s="881">
        <f t="shared" si="11"/>
        <v>0</v>
      </c>
      <c r="N46" s="882">
        <f t="shared" si="12"/>
        <v>6</v>
      </c>
      <c r="O46" s="882">
        <f t="shared" si="13"/>
        <v>0</v>
      </c>
      <c r="P46" s="883">
        <f t="shared" si="14"/>
        <v>0</v>
      </c>
      <c r="Q46" s="882">
        <f t="shared" si="5"/>
        <v>0</v>
      </c>
      <c r="R46" s="882">
        <f t="shared" si="6"/>
        <v>0</v>
      </c>
      <c r="S46" s="883">
        <f t="shared" si="15"/>
        <v>0</v>
      </c>
      <c r="T46" s="882">
        <f t="shared" si="7"/>
        <v>3</v>
      </c>
      <c r="U46" s="882">
        <f t="shared" si="8"/>
        <v>0</v>
      </c>
      <c r="V46" s="883">
        <f t="shared" si="16"/>
        <v>0</v>
      </c>
      <c r="W46" s="882">
        <f t="shared" si="9"/>
        <v>3</v>
      </c>
      <c r="X46" s="884">
        <f t="shared" si="10"/>
        <v>0</v>
      </c>
    </row>
    <row r="47" spans="1:24" x14ac:dyDescent="0.25">
      <c r="A47" t="s">
        <v>162</v>
      </c>
      <c r="B47" s="358">
        <v>2</v>
      </c>
      <c r="C47" s="358" t="s">
        <v>1460</v>
      </c>
      <c r="D47" s="1111" t="s">
        <v>3447</v>
      </c>
      <c r="E47" s="358" t="s">
        <v>1460</v>
      </c>
      <c r="F47" s="1172" t="s">
        <v>1480</v>
      </c>
      <c r="G47" s="358">
        <f>VLOOKUP($A47,Data!$C:$I,7,FALSE)</f>
        <v>0</v>
      </c>
      <c r="H47" s="438" t="str">
        <f t="shared" si="0"/>
        <v>PR.AA-052</v>
      </c>
      <c r="I47" s="438" t="str">
        <f t="shared" si="1"/>
        <v>PR.AA-0520</v>
      </c>
      <c r="J47" s="1170"/>
      <c r="K47" s="890" t="s">
        <v>1623</v>
      </c>
      <c r="L47" s="742" t="s">
        <v>3423</v>
      </c>
      <c r="M47" s="881">
        <f t="shared" si="11"/>
        <v>0</v>
      </c>
      <c r="N47" s="882">
        <f t="shared" si="12"/>
        <v>4</v>
      </c>
      <c r="O47" s="882">
        <f t="shared" si="13"/>
        <v>0</v>
      </c>
      <c r="P47" s="883">
        <f t="shared" si="14"/>
        <v>0</v>
      </c>
      <c r="Q47" s="882">
        <f t="shared" si="5"/>
        <v>1</v>
      </c>
      <c r="R47" s="882">
        <f t="shared" si="6"/>
        <v>0</v>
      </c>
      <c r="S47" s="883">
        <f t="shared" si="15"/>
        <v>0</v>
      </c>
      <c r="T47" s="882">
        <f t="shared" si="7"/>
        <v>1</v>
      </c>
      <c r="U47" s="882">
        <f t="shared" si="8"/>
        <v>0</v>
      </c>
      <c r="V47" s="883">
        <f t="shared" si="16"/>
        <v>0</v>
      </c>
      <c r="W47" s="882">
        <f t="shared" si="9"/>
        <v>2</v>
      </c>
      <c r="X47" s="884">
        <f t="shared" si="10"/>
        <v>0</v>
      </c>
    </row>
    <row r="48" spans="1:24" x14ac:dyDescent="0.25">
      <c r="A48" t="s">
        <v>162</v>
      </c>
      <c r="B48" s="358">
        <v>2</v>
      </c>
      <c r="C48" s="358" t="s">
        <v>1460</v>
      </c>
      <c r="D48" s="1111" t="s">
        <v>3461</v>
      </c>
      <c r="F48" s="1172"/>
      <c r="G48" s="358">
        <f>VLOOKUP($A48,Data!$C:$I,7,FALSE)</f>
        <v>0</v>
      </c>
      <c r="H48" s="438" t="str">
        <f t="shared" si="0"/>
        <v>PR.IR-012</v>
      </c>
      <c r="I48" s="438" t="str">
        <f t="shared" si="1"/>
        <v>PR.IR-0120</v>
      </c>
      <c r="J48" s="1170"/>
      <c r="K48" s="890" t="s">
        <v>1623</v>
      </c>
      <c r="L48" s="742" t="s">
        <v>3424</v>
      </c>
      <c r="M48" s="881">
        <f t="shared" si="11"/>
        <v>0</v>
      </c>
      <c r="N48" s="882">
        <f t="shared" si="12"/>
        <v>4</v>
      </c>
      <c r="O48" s="882">
        <f t="shared" si="13"/>
        <v>0</v>
      </c>
      <c r="P48" s="883">
        <f t="shared" si="14"/>
        <v>0</v>
      </c>
      <c r="Q48" s="882">
        <f t="shared" ref="Q48:Q79" si="17">COUNTIF($H:$H,CONCATENATE($L48,P$15))</f>
        <v>1</v>
      </c>
      <c r="R48" s="882">
        <f t="shared" ref="R48:R79" si="18">COUNTIF($I:$I,CONCATENATE($L48,P$15,1))</f>
        <v>0</v>
      </c>
      <c r="S48" s="883">
        <f t="shared" si="15"/>
        <v>0</v>
      </c>
      <c r="T48" s="882">
        <f t="shared" ref="T48:T79" si="19">COUNTIF($H:$H,CONCATENATE($L48,S$15))</f>
        <v>1</v>
      </c>
      <c r="U48" s="882">
        <f t="shared" ref="U48:U79" si="20">COUNTIF($I:$I,CONCATENATE($L48,S$15,1))</f>
        <v>0</v>
      </c>
      <c r="V48" s="883">
        <f t="shared" si="16"/>
        <v>0</v>
      </c>
      <c r="W48" s="882">
        <f t="shared" ref="W48:W79" si="21">COUNTIF($H:$H,CONCATENATE($L48,V$15))</f>
        <v>2</v>
      </c>
      <c r="X48" s="884">
        <f t="shared" ref="X48:X79" si="22">COUNTIF($I:$I,CONCATENATE($L48,V$15,1))</f>
        <v>0</v>
      </c>
    </row>
    <row r="49" spans="1:24" x14ac:dyDescent="0.25">
      <c r="A49" t="s">
        <v>162</v>
      </c>
      <c r="B49" s="358">
        <v>2</v>
      </c>
      <c r="C49" s="358" t="s">
        <v>1460</v>
      </c>
      <c r="D49" s="1111" t="s">
        <v>3456</v>
      </c>
      <c r="E49" s="358" t="s">
        <v>1460</v>
      </c>
      <c r="F49" s="1172" t="s">
        <v>1479</v>
      </c>
      <c r="G49" s="358">
        <f>VLOOKUP($A49,Data!$C:$I,7,FALSE)</f>
        <v>0</v>
      </c>
      <c r="H49" s="438" t="str">
        <f t="shared" si="0"/>
        <v>PR.PS-022</v>
      </c>
      <c r="I49" s="438" t="str">
        <f t="shared" si="1"/>
        <v>PR.PS-0220</v>
      </c>
      <c r="J49" s="1170"/>
      <c r="K49" s="890" t="s">
        <v>1623</v>
      </c>
      <c r="L49" s="742" t="s">
        <v>3425</v>
      </c>
      <c r="M49" s="881">
        <f t="shared" si="11"/>
        <v>0</v>
      </c>
      <c r="N49" s="882">
        <f t="shared" si="12"/>
        <v>2</v>
      </c>
      <c r="O49" s="882">
        <f t="shared" si="13"/>
        <v>0</v>
      </c>
      <c r="P49" s="883">
        <f t="shared" si="14"/>
        <v>0</v>
      </c>
      <c r="Q49" s="882">
        <f t="shared" si="17"/>
        <v>0</v>
      </c>
      <c r="R49" s="882">
        <f t="shared" si="18"/>
        <v>0</v>
      </c>
      <c r="S49" s="883">
        <f t="shared" si="15"/>
        <v>0</v>
      </c>
      <c r="T49" s="882">
        <f t="shared" si="19"/>
        <v>1</v>
      </c>
      <c r="U49" s="882">
        <f t="shared" si="20"/>
        <v>0</v>
      </c>
      <c r="V49" s="883">
        <f t="shared" si="16"/>
        <v>0</v>
      </c>
      <c r="W49" s="882">
        <f t="shared" si="21"/>
        <v>1</v>
      </c>
      <c r="X49" s="884">
        <f t="shared" si="22"/>
        <v>0</v>
      </c>
    </row>
    <row r="50" spans="1:24" x14ac:dyDescent="0.25">
      <c r="A50" t="s">
        <v>164</v>
      </c>
      <c r="B50" s="358">
        <v>3</v>
      </c>
      <c r="C50" s="358" t="s">
        <v>1460</v>
      </c>
      <c r="D50" s="1111" t="s">
        <v>3447</v>
      </c>
      <c r="E50" s="358" t="s">
        <v>1460</v>
      </c>
      <c r="F50" s="1172" t="s">
        <v>1480</v>
      </c>
      <c r="G50" s="358">
        <f>VLOOKUP($A50,Data!$C:$I,7,FALSE)</f>
        <v>0</v>
      </c>
      <c r="H50" s="438" t="str">
        <f t="shared" si="0"/>
        <v>PR.AA-053</v>
      </c>
      <c r="I50" s="438" t="str">
        <f t="shared" si="1"/>
        <v>PR.AA-0530</v>
      </c>
      <c r="J50" s="1170"/>
      <c r="K50" s="890" t="s">
        <v>1623</v>
      </c>
      <c r="L50" s="742" t="s">
        <v>3426</v>
      </c>
      <c r="M50" s="881">
        <f t="shared" si="11"/>
        <v>0</v>
      </c>
      <c r="N50" s="882">
        <f t="shared" si="12"/>
        <v>7</v>
      </c>
      <c r="O50" s="882">
        <f t="shared" si="13"/>
        <v>0</v>
      </c>
      <c r="P50" s="883">
        <f t="shared" si="14"/>
        <v>0</v>
      </c>
      <c r="Q50" s="882">
        <f t="shared" si="17"/>
        <v>2</v>
      </c>
      <c r="R50" s="882">
        <f t="shared" si="18"/>
        <v>0</v>
      </c>
      <c r="S50" s="883">
        <f t="shared" si="15"/>
        <v>0</v>
      </c>
      <c r="T50" s="882">
        <f t="shared" si="19"/>
        <v>2</v>
      </c>
      <c r="U50" s="882">
        <f t="shared" si="20"/>
        <v>0</v>
      </c>
      <c r="V50" s="883">
        <f t="shared" si="16"/>
        <v>0</v>
      </c>
      <c r="W50" s="882">
        <f t="shared" si="21"/>
        <v>3</v>
      </c>
      <c r="X50" s="884">
        <f t="shared" si="22"/>
        <v>0</v>
      </c>
    </row>
    <row r="51" spans="1:24" x14ac:dyDescent="0.25">
      <c r="A51" t="s">
        <v>931</v>
      </c>
      <c r="B51" s="358">
        <v>3</v>
      </c>
      <c r="C51" s="358" t="s">
        <v>1461</v>
      </c>
      <c r="D51" s="1108" t="s">
        <v>3465</v>
      </c>
      <c r="E51" s="358" t="s">
        <v>1461</v>
      </c>
      <c r="F51" s="1172" t="s">
        <v>1495</v>
      </c>
      <c r="G51" s="358">
        <f>VLOOKUP($A51,Data!$C:$I,7,FALSE)</f>
        <v>0</v>
      </c>
      <c r="H51" s="438" t="str">
        <f t="shared" si="0"/>
        <v>DE.CM-013</v>
      </c>
      <c r="I51" s="438" t="str">
        <f t="shared" si="1"/>
        <v>DE.CM-0130</v>
      </c>
      <c r="J51" s="1170"/>
      <c r="K51" s="890" t="s">
        <v>1623</v>
      </c>
      <c r="L51" s="742" t="s">
        <v>3427</v>
      </c>
      <c r="M51" s="881">
        <f t="shared" si="11"/>
        <v>0</v>
      </c>
      <c r="N51" s="882">
        <f t="shared" si="12"/>
        <v>5</v>
      </c>
      <c r="O51" s="882">
        <f t="shared" si="13"/>
        <v>0</v>
      </c>
      <c r="P51" s="883">
        <f t="shared" si="14"/>
        <v>0</v>
      </c>
      <c r="Q51" s="882">
        <f t="shared" si="17"/>
        <v>0</v>
      </c>
      <c r="R51" s="882">
        <f t="shared" si="18"/>
        <v>0</v>
      </c>
      <c r="S51" s="883">
        <f t="shared" si="15"/>
        <v>0</v>
      </c>
      <c r="T51" s="882">
        <f t="shared" si="19"/>
        <v>5</v>
      </c>
      <c r="U51" s="882">
        <f t="shared" si="20"/>
        <v>0</v>
      </c>
      <c r="V51" s="883">
        <f t="shared" si="16"/>
        <v>0</v>
      </c>
      <c r="W51" s="882">
        <f t="shared" si="21"/>
        <v>0</v>
      </c>
      <c r="X51" s="884">
        <f t="shared" si="22"/>
        <v>0</v>
      </c>
    </row>
    <row r="52" spans="1:24" x14ac:dyDescent="0.25">
      <c r="A52" t="s">
        <v>931</v>
      </c>
      <c r="B52" s="358">
        <v>3</v>
      </c>
      <c r="C52" s="358" t="s">
        <v>1461</v>
      </c>
      <c r="D52" s="1108" t="s">
        <v>3467</v>
      </c>
      <c r="E52" s="358" t="s">
        <v>1461</v>
      </c>
      <c r="F52" s="1172" t="s">
        <v>1481</v>
      </c>
      <c r="G52" s="358">
        <f>VLOOKUP($A52,Data!$C:$I,7,FALSE)</f>
        <v>0</v>
      </c>
      <c r="H52" s="438" t="str">
        <f t="shared" si="0"/>
        <v>DE.CM-033</v>
      </c>
      <c r="I52" s="438" t="str">
        <f t="shared" si="1"/>
        <v>DE.CM-0330</v>
      </c>
      <c r="J52" s="1170"/>
      <c r="K52" s="890" t="s">
        <v>1623</v>
      </c>
      <c r="L52" s="742" t="s">
        <v>3428</v>
      </c>
      <c r="M52" s="881">
        <f t="shared" si="11"/>
        <v>0</v>
      </c>
      <c r="N52" s="882">
        <f t="shared" si="12"/>
        <v>8</v>
      </c>
      <c r="O52" s="882">
        <f t="shared" si="13"/>
        <v>0</v>
      </c>
      <c r="P52" s="883">
        <f t="shared" si="14"/>
        <v>0</v>
      </c>
      <c r="Q52" s="882">
        <f t="shared" si="17"/>
        <v>1</v>
      </c>
      <c r="R52" s="882">
        <f t="shared" si="18"/>
        <v>0</v>
      </c>
      <c r="S52" s="883">
        <f t="shared" si="15"/>
        <v>0</v>
      </c>
      <c r="T52" s="882">
        <f t="shared" si="19"/>
        <v>4</v>
      </c>
      <c r="U52" s="882">
        <f t="shared" si="20"/>
        <v>0</v>
      </c>
      <c r="V52" s="883">
        <f t="shared" si="16"/>
        <v>0</v>
      </c>
      <c r="W52" s="882">
        <f t="shared" si="21"/>
        <v>3</v>
      </c>
      <c r="X52" s="884">
        <f t="shared" si="22"/>
        <v>0</v>
      </c>
    </row>
    <row r="53" spans="1:24" x14ac:dyDescent="0.25">
      <c r="A53" t="s">
        <v>931</v>
      </c>
      <c r="B53" s="358">
        <v>3</v>
      </c>
      <c r="C53" s="358" t="s">
        <v>1461</v>
      </c>
      <c r="D53" s="1108" t="s">
        <v>3468</v>
      </c>
      <c r="E53" s="358" t="s">
        <v>1461</v>
      </c>
      <c r="F53" s="1172" t="s">
        <v>1482</v>
      </c>
      <c r="G53" s="358">
        <f>VLOOKUP($A53,Data!$C:$I,7,FALSE)</f>
        <v>0</v>
      </c>
      <c r="H53" s="438" t="str">
        <f t="shared" si="0"/>
        <v>DE.CM-063</v>
      </c>
      <c r="I53" s="438" t="str">
        <f t="shared" si="1"/>
        <v>DE.CM-0630</v>
      </c>
      <c r="J53" s="1170"/>
      <c r="K53" s="890" t="s">
        <v>1623</v>
      </c>
      <c r="L53" s="742" t="s">
        <v>3429</v>
      </c>
      <c r="M53" s="881">
        <f t="shared" si="11"/>
        <v>0</v>
      </c>
      <c r="N53" s="882">
        <f t="shared" si="12"/>
        <v>22</v>
      </c>
      <c r="O53" s="882">
        <f t="shared" si="13"/>
        <v>0</v>
      </c>
      <c r="P53" s="883">
        <f t="shared" si="14"/>
        <v>0</v>
      </c>
      <c r="Q53" s="882">
        <f t="shared" si="17"/>
        <v>4</v>
      </c>
      <c r="R53" s="882">
        <f t="shared" si="18"/>
        <v>0</v>
      </c>
      <c r="S53" s="883">
        <f t="shared" si="15"/>
        <v>0</v>
      </c>
      <c r="T53" s="882">
        <f t="shared" si="19"/>
        <v>7</v>
      </c>
      <c r="U53" s="882">
        <f t="shared" si="20"/>
        <v>0</v>
      </c>
      <c r="V53" s="883">
        <f t="shared" si="16"/>
        <v>0</v>
      </c>
      <c r="W53" s="882">
        <f t="shared" si="21"/>
        <v>11</v>
      </c>
      <c r="X53" s="884">
        <f t="shared" si="22"/>
        <v>0</v>
      </c>
    </row>
    <row r="54" spans="1:24" x14ac:dyDescent="0.25">
      <c r="A54" t="s">
        <v>931</v>
      </c>
      <c r="B54" s="358">
        <v>3</v>
      </c>
      <c r="C54" s="358" t="s">
        <v>1461</v>
      </c>
      <c r="D54" s="1108" t="s">
        <v>3469</v>
      </c>
      <c r="F54" s="1172"/>
      <c r="G54" s="358">
        <f>VLOOKUP($A54,Data!$C:$I,7,FALSE)</f>
        <v>0</v>
      </c>
      <c r="H54" s="438" t="str">
        <f t="shared" si="0"/>
        <v>DE.CM-093</v>
      </c>
      <c r="I54" s="438" t="str">
        <f t="shared" si="1"/>
        <v>DE.CM-0930</v>
      </c>
      <c r="J54" s="1170"/>
      <c r="K54" s="890" t="s">
        <v>1648</v>
      </c>
      <c r="L54" s="742" t="s">
        <v>3430</v>
      </c>
      <c r="M54" s="881">
        <f t="shared" si="11"/>
        <v>0</v>
      </c>
      <c r="N54" s="882">
        <f t="shared" si="12"/>
        <v>8</v>
      </c>
      <c r="O54" s="882">
        <f t="shared" si="13"/>
        <v>0</v>
      </c>
      <c r="P54" s="883">
        <f t="shared" si="14"/>
        <v>0</v>
      </c>
      <c r="Q54" s="882">
        <f t="shared" si="17"/>
        <v>3</v>
      </c>
      <c r="R54" s="882">
        <f t="shared" si="18"/>
        <v>0</v>
      </c>
      <c r="S54" s="883">
        <f t="shared" si="15"/>
        <v>0</v>
      </c>
      <c r="T54" s="882">
        <f t="shared" si="19"/>
        <v>3</v>
      </c>
      <c r="U54" s="882">
        <f t="shared" si="20"/>
        <v>0</v>
      </c>
      <c r="V54" s="883">
        <f t="shared" si="16"/>
        <v>0</v>
      </c>
      <c r="W54" s="882">
        <f t="shared" si="21"/>
        <v>2</v>
      </c>
      <c r="X54" s="884">
        <f t="shared" si="22"/>
        <v>0</v>
      </c>
    </row>
    <row r="55" spans="1:24" x14ac:dyDescent="0.25">
      <c r="A55" t="s">
        <v>166</v>
      </c>
      <c r="B55" s="358">
        <v>1</v>
      </c>
      <c r="C55" s="358" t="s">
        <v>1460</v>
      </c>
      <c r="D55" s="1111" t="s">
        <v>3448</v>
      </c>
      <c r="E55" s="358" t="s">
        <v>1460</v>
      </c>
      <c r="F55" s="1172" t="s">
        <v>1484</v>
      </c>
      <c r="G55" s="358">
        <f>VLOOKUP($A55,Data!$C:$I,7,FALSE)</f>
        <v>0</v>
      </c>
      <c r="H55" s="438" t="str">
        <f t="shared" si="0"/>
        <v>PR.AA-061</v>
      </c>
      <c r="I55" s="438" t="str">
        <f t="shared" si="1"/>
        <v>PR.AA-0610</v>
      </c>
      <c r="J55" s="1170"/>
      <c r="K55" s="890" t="s">
        <v>1648</v>
      </c>
      <c r="L55" s="742" t="s">
        <v>3431</v>
      </c>
      <c r="M55" s="881">
        <f t="shared" si="11"/>
        <v>0</v>
      </c>
      <c r="N55" s="882">
        <f t="shared" si="12"/>
        <v>9</v>
      </c>
      <c r="O55" s="882">
        <f t="shared" si="13"/>
        <v>0</v>
      </c>
      <c r="P55" s="883">
        <f t="shared" si="14"/>
        <v>0</v>
      </c>
      <c r="Q55" s="882">
        <f t="shared" si="17"/>
        <v>3</v>
      </c>
      <c r="R55" s="882">
        <f t="shared" si="18"/>
        <v>0</v>
      </c>
      <c r="S55" s="883">
        <f t="shared" si="15"/>
        <v>0</v>
      </c>
      <c r="T55" s="882">
        <f t="shared" si="19"/>
        <v>1</v>
      </c>
      <c r="U55" s="882">
        <f t="shared" si="20"/>
        <v>0</v>
      </c>
      <c r="V55" s="883">
        <f t="shared" si="16"/>
        <v>0</v>
      </c>
      <c r="W55" s="882">
        <f t="shared" si="21"/>
        <v>5</v>
      </c>
      <c r="X55" s="884">
        <f t="shared" si="22"/>
        <v>0</v>
      </c>
    </row>
    <row r="56" spans="1:24" x14ac:dyDescent="0.25">
      <c r="A56" t="s">
        <v>166</v>
      </c>
      <c r="B56" s="358">
        <v>1</v>
      </c>
      <c r="C56" s="358" t="s">
        <v>1460</v>
      </c>
      <c r="D56" s="1111" t="s">
        <v>3451</v>
      </c>
      <c r="E56" s="358" t="s">
        <v>1460</v>
      </c>
      <c r="F56" s="1172" t="s">
        <v>1496</v>
      </c>
      <c r="G56" s="358">
        <f>VLOOKUP($A56,Data!$C:$I,7,FALSE)</f>
        <v>0</v>
      </c>
      <c r="H56" s="438" t="str">
        <f t="shared" si="0"/>
        <v>PR.DS-011</v>
      </c>
      <c r="I56" s="438" t="str">
        <f t="shared" si="1"/>
        <v>PR.DS-0110</v>
      </c>
      <c r="J56" s="1170"/>
      <c r="K56" s="890" t="s">
        <v>1648</v>
      </c>
      <c r="L56" s="742" t="s">
        <v>3432</v>
      </c>
      <c r="M56" s="881">
        <f t="shared" si="11"/>
        <v>0</v>
      </c>
      <c r="N56" s="882">
        <f t="shared" si="12"/>
        <v>6</v>
      </c>
      <c r="O56" s="882">
        <f t="shared" si="13"/>
        <v>0</v>
      </c>
      <c r="P56" s="883">
        <f t="shared" si="14"/>
        <v>0</v>
      </c>
      <c r="Q56" s="882">
        <f t="shared" si="17"/>
        <v>3</v>
      </c>
      <c r="R56" s="882">
        <f t="shared" si="18"/>
        <v>0</v>
      </c>
      <c r="S56" s="883">
        <f t="shared" si="15"/>
        <v>0</v>
      </c>
      <c r="T56" s="882">
        <f t="shared" si="19"/>
        <v>1</v>
      </c>
      <c r="U56" s="882">
        <f t="shared" si="20"/>
        <v>0</v>
      </c>
      <c r="V56" s="883">
        <f t="shared" si="16"/>
        <v>0</v>
      </c>
      <c r="W56" s="882">
        <f t="shared" si="21"/>
        <v>2</v>
      </c>
      <c r="X56" s="884">
        <f t="shared" si="22"/>
        <v>0</v>
      </c>
    </row>
    <row r="57" spans="1:24" x14ac:dyDescent="0.25">
      <c r="A57" t="s">
        <v>166</v>
      </c>
      <c r="B57" s="358">
        <v>1</v>
      </c>
      <c r="C57" s="358" t="s">
        <v>1460</v>
      </c>
      <c r="D57" s="1111" t="s">
        <v>3452</v>
      </c>
      <c r="E57" s="358" t="s">
        <v>1460</v>
      </c>
      <c r="F57" s="1172" t="s">
        <v>1493</v>
      </c>
      <c r="G57" s="358">
        <f>VLOOKUP($A57,Data!$C:$I,7,FALSE)</f>
        <v>0</v>
      </c>
      <c r="H57" s="438" t="str">
        <f t="shared" si="0"/>
        <v>PR.DS-021</v>
      </c>
      <c r="I57" s="438" t="str">
        <f t="shared" si="1"/>
        <v>PR.DS-0210</v>
      </c>
      <c r="J57" s="1170"/>
      <c r="K57" s="890" t="s">
        <v>1648</v>
      </c>
      <c r="L57" s="742" t="s">
        <v>3433</v>
      </c>
      <c r="M57" s="881">
        <f t="shared" si="11"/>
        <v>0</v>
      </c>
      <c r="N57" s="882">
        <f t="shared" si="12"/>
        <v>6</v>
      </c>
      <c r="O57" s="882">
        <f t="shared" si="13"/>
        <v>0</v>
      </c>
      <c r="P57" s="883">
        <f t="shared" si="14"/>
        <v>0</v>
      </c>
      <c r="Q57" s="882">
        <f t="shared" si="17"/>
        <v>1</v>
      </c>
      <c r="R57" s="882">
        <f t="shared" si="18"/>
        <v>0</v>
      </c>
      <c r="S57" s="883">
        <f t="shared" si="15"/>
        <v>0</v>
      </c>
      <c r="T57" s="882">
        <f t="shared" si="19"/>
        <v>5</v>
      </c>
      <c r="U57" s="882">
        <f t="shared" si="20"/>
        <v>0</v>
      </c>
      <c r="V57" s="883">
        <f t="shared" si="16"/>
        <v>0</v>
      </c>
      <c r="W57" s="882">
        <f t="shared" si="21"/>
        <v>0</v>
      </c>
      <c r="X57" s="884">
        <f t="shared" si="22"/>
        <v>0</v>
      </c>
    </row>
    <row r="58" spans="1:24" x14ac:dyDescent="0.25">
      <c r="A58" t="s">
        <v>166</v>
      </c>
      <c r="B58" s="358">
        <v>1</v>
      </c>
      <c r="C58" s="358" t="s">
        <v>1460</v>
      </c>
      <c r="D58" s="1111" t="s">
        <v>3453</v>
      </c>
      <c r="F58" s="1172"/>
      <c r="G58" s="358">
        <f>VLOOKUP($A58,Data!$C:$I,7,FALSE)</f>
        <v>0</v>
      </c>
      <c r="H58" s="438" t="str">
        <f t="shared" si="0"/>
        <v>PR.DS-101</v>
      </c>
      <c r="I58" s="438" t="str">
        <f t="shared" si="1"/>
        <v>PR.DS-1010</v>
      </c>
      <c r="J58" s="1170"/>
      <c r="K58" s="890" t="s">
        <v>1648</v>
      </c>
      <c r="L58" s="742" t="s">
        <v>3434</v>
      </c>
      <c r="M58" s="881">
        <f t="shared" si="11"/>
        <v>0</v>
      </c>
      <c r="N58" s="882">
        <f t="shared" si="12"/>
        <v>10</v>
      </c>
      <c r="O58" s="882">
        <f t="shared" si="13"/>
        <v>0</v>
      </c>
      <c r="P58" s="883">
        <f t="shared" si="14"/>
        <v>0</v>
      </c>
      <c r="Q58" s="882">
        <f t="shared" si="17"/>
        <v>2</v>
      </c>
      <c r="R58" s="882">
        <f t="shared" si="18"/>
        <v>0</v>
      </c>
      <c r="S58" s="883">
        <f t="shared" si="15"/>
        <v>0</v>
      </c>
      <c r="T58" s="882">
        <f t="shared" si="19"/>
        <v>5</v>
      </c>
      <c r="U58" s="882">
        <f t="shared" si="20"/>
        <v>0</v>
      </c>
      <c r="V58" s="883">
        <f t="shared" si="16"/>
        <v>0</v>
      </c>
      <c r="W58" s="882">
        <f t="shared" si="21"/>
        <v>3</v>
      </c>
      <c r="X58" s="884">
        <f t="shared" si="22"/>
        <v>0</v>
      </c>
    </row>
    <row r="59" spans="1:24" x14ac:dyDescent="0.25">
      <c r="A59" t="s">
        <v>166</v>
      </c>
      <c r="B59" s="358">
        <v>1</v>
      </c>
      <c r="C59" s="358" t="s">
        <v>1460</v>
      </c>
      <c r="D59" s="1111" t="s">
        <v>3462</v>
      </c>
      <c r="E59" s="358" t="s">
        <v>1460</v>
      </c>
      <c r="F59" s="1172" t="s">
        <v>1516</v>
      </c>
      <c r="G59" s="358">
        <f>VLOOKUP($A59,Data!$C:$I,7,FALSE)</f>
        <v>0</v>
      </c>
      <c r="H59" s="438" t="str">
        <f t="shared" si="0"/>
        <v>PR.IR-021</v>
      </c>
      <c r="I59" s="438" t="str">
        <f t="shared" si="1"/>
        <v>PR.IR-0210</v>
      </c>
      <c r="J59" s="1170"/>
      <c r="K59" s="890" t="s">
        <v>1648</v>
      </c>
      <c r="L59" s="742" t="s">
        <v>3435</v>
      </c>
      <c r="M59" s="881">
        <f t="shared" si="11"/>
        <v>0</v>
      </c>
      <c r="N59" s="882">
        <f t="shared" si="12"/>
        <v>5</v>
      </c>
      <c r="O59" s="882">
        <f t="shared" si="13"/>
        <v>0</v>
      </c>
      <c r="P59" s="883">
        <f t="shared" si="14"/>
        <v>0</v>
      </c>
      <c r="Q59" s="882">
        <f t="shared" si="17"/>
        <v>2</v>
      </c>
      <c r="R59" s="882">
        <f t="shared" si="18"/>
        <v>0</v>
      </c>
      <c r="S59" s="883">
        <f t="shared" si="15"/>
        <v>0</v>
      </c>
      <c r="T59" s="882">
        <f t="shared" si="19"/>
        <v>2</v>
      </c>
      <c r="U59" s="882">
        <f t="shared" si="20"/>
        <v>0</v>
      </c>
      <c r="V59" s="883">
        <f t="shared" si="16"/>
        <v>0</v>
      </c>
      <c r="W59" s="882">
        <f t="shared" si="21"/>
        <v>1</v>
      </c>
      <c r="X59" s="884">
        <f t="shared" si="22"/>
        <v>0</v>
      </c>
    </row>
    <row r="60" spans="1:24" x14ac:dyDescent="0.25">
      <c r="A60" t="s">
        <v>167</v>
      </c>
      <c r="B60" s="358">
        <v>1</v>
      </c>
      <c r="C60" s="358" t="s">
        <v>3387</v>
      </c>
      <c r="D60" s="1109" t="s">
        <v>3417</v>
      </c>
      <c r="E60" s="358" t="s">
        <v>1460</v>
      </c>
      <c r="F60" s="1172" t="s">
        <v>1576</v>
      </c>
      <c r="G60" s="358">
        <f>VLOOKUP($A60,Data!$C:$I,7,FALSE)</f>
        <v>0</v>
      </c>
      <c r="H60" s="438" t="str">
        <f t="shared" si="0"/>
        <v>GV.RR-041</v>
      </c>
      <c r="I60" s="438" t="str">
        <f t="shared" si="1"/>
        <v>GV.RR-0410</v>
      </c>
      <c r="J60" s="1170"/>
      <c r="K60" s="890" t="s">
        <v>1648</v>
      </c>
      <c r="L60" s="742" t="s">
        <v>3436</v>
      </c>
      <c r="M60" s="881">
        <f t="shared" si="11"/>
        <v>0</v>
      </c>
      <c r="N60" s="882">
        <f t="shared" si="12"/>
        <v>15</v>
      </c>
      <c r="O60" s="882">
        <f t="shared" si="13"/>
        <v>0</v>
      </c>
      <c r="P60" s="883">
        <f t="shared" si="14"/>
        <v>0</v>
      </c>
      <c r="Q60" s="882">
        <f t="shared" si="17"/>
        <v>3</v>
      </c>
      <c r="R60" s="882">
        <f t="shared" si="18"/>
        <v>0</v>
      </c>
      <c r="S60" s="883">
        <f t="shared" si="15"/>
        <v>0</v>
      </c>
      <c r="T60" s="882">
        <f t="shared" si="19"/>
        <v>8</v>
      </c>
      <c r="U60" s="882">
        <f t="shared" si="20"/>
        <v>0</v>
      </c>
      <c r="V60" s="883">
        <f t="shared" si="16"/>
        <v>0</v>
      </c>
      <c r="W60" s="882">
        <f t="shared" si="21"/>
        <v>4</v>
      </c>
      <c r="X60" s="884">
        <f t="shared" si="22"/>
        <v>0</v>
      </c>
    </row>
    <row r="61" spans="1:24" x14ac:dyDescent="0.25">
      <c r="A61" t="s">
        <v>167</v>
      </c>
      <c r="B61" s="358">
        <v>1</v>
      </c>
      <c r="C61" s="358" t="s">
        <v>1460</v>
      </c>
      <c r="D61" s="1111" t="s">
        <v>3443</v>
      </c>
      <c r="E61" s="358" t="s">
        <v>1460</v>
      </c>
      <c r="F61" s="1172" t="s">
        <v>1473</v>
      </c>
      <c r="G61" s="358">
        <f>VLOOKUP($A61,Data!$C:$I,7,FALSE)</f>
        <v>0</v>
      </c>
      <c r="H61" s="438" t="str">
        <f t="shared" si="0"/>
        <v>PR.AA-011</v>
      </c>
      <c r="I61" s="438" t="str">
        <f t="shared" si="1"/>
        <v>PR.AA-0110</v>
      </c>
      <c r="J61" s="1170"/>
      <c r="K61" s="890" t="s">
        <v>1648</v>
      </c>
      <c r="L61" s="742" t="s">
        <v>3437</v>
      </c>
      <c r="M61" s="881">
        <f t="shared" si="11"/>
        <v>0</v>
      </c>
      <c r="N61" s="882">
        <f t="shared" si="12"/>
        <v>12</v>
      </c>
      <c r="O61" s="882">
        <f t="shared" si="13"/>
        <v>0</v>
      </c>
      <c r="P61" s="883">
        <f t="shared" si="14"/>
        <v>0</v>
      </c>
      <c r="Q61" s="882">
        <f t="shared" si="17"/>
        <v>4</v>
      </c>
      <c r="R61" s="882">
        <f t="shared" si="18"/>
        <v>0</v>
      </c>
      <c r="S61" s="883">
        <f t="shared" si="15"/>
        <v>0</v>
      </c>
      <c r="T61" s="882">
        <f t="shared" si="19"/>
        <v>3</v>
      </c>
      <c r="U61" s="882">
        <f t="shared" si="20"/>
        <v>0</v>
      </c>
      <c r="V61" s="883">
        <f t="shared" si="16"/>
        <v>0</v>
      </c>
      <c r="W61" s="882">
        <f t="shared" si="21"/>
        <v>5</v>
      </c>
      <c r="X61" s="884">
        <f t="shared" si="22"/>
        <v>0</v>
      </c>
    </row>
    <row r="62" spans="1:24" x14ac:dyDescent="0.25">
      <c r="A62" t="s">
        <v>167</v>
      </c>
      <c r="B62" s="358">
        <v>1</v>
      </c>
      <c r="C62" s="358" t="s">
        <v>1460</v>
      </c>
      <c r="D62" s="1111" t="s">
        <v>3448</v>
      </c>
      <c r="E62" s="358" t="s">
        <v>1460</v>
      </c>
      <c r="F62" s="1172" t="s">
        <v>1484</v>
      </c>
      <c r="G62" s="358">
        <f>VLOOKUP($A62,Data!$C:$I,7,FALSE)</f>
        <v>0</v>
      </c>
      <c r="H62" s="438" t="str">
        <f t="shared" si="0"/>
        <v>PR.AA-061</v>
      </c>
      <c r="I62" s="438" t="str">
        <f t="shared" si="1"/>
        <v>PR.AA-0610</v>
      </c>
      <c r="J62" s="1170"/>
      <c r="K62" s="890" t="s">
        <v>1648</v>
      </c>
      <c r="L62" s="742" t="s">
        <v>3438</v>
      </c>
      <c r="M62" s="881">
        <f t="shared" si="11"/>
        <v>0</v>
      </c>
      <c r="N62" s="882">
        <f t="shared" si="12"/>
        <v>1</v>
      </c>
      <c r="O62" s="882">
        <f t="shared" si="13"/>
        <v>0</v>
      </c>
      <c r="P62" s="883">
        <f t="shared" si="14"/>
        <v>0</v>
      </c>
      <c r="Q62" s="882">
        <f t="shared" si="17"/>
        <v>0</v>
      </c>
      <c r="R62" s="882">
        <f t="shared" si="18"/>
        <v>0</v>
      </c>
      <c r="S62" s="883">
        <f t="shared" si="15"/>
        <v>0</v>
      </c>
      <c r="T62" s="882">
        <f t="shared" si="19"/>
        <v>0</v>
      </c>
      <c r="U62" s="882">
        <f t="shared" si="20"/>
        <v>0</v>
      </c>
      <c r="V62" s="883">
        <f t="shared" si="16"/>
        <v>0</v>
      </c>
      <c r="W62" s="882">
        <f t="shared" si="21"/>
        <v>1</v>
      </c>
      <c r="X62" s="884">
        <f t="shared" si="22"/>
        <v>0</v>
      </c>
    </row>
    <row r="63" spans="1:24" x14ac:dyDescent="0.25">
      <c r="A63" t="s">
        <v>168</v>
      </c>
      <c r="B63" s="358">
        <v>1</v>
      </c>
      <c r="C63" s="358" t="s">
        <v>1460</v>
      </c>
      <c r="D63" s="1111" t="s">
        <v>3448</v>
      </c>
      <c r="E63" s="358" t="s">
        <v>1460</v>
      </c>
      <c r="F63" s="1172" t="s">
        <v>1484</v>
      </c>
      <c r="G63" s="358">
        <f>VLOOKUP($A63,Data!$C:$I,7,FALSE)</f>
        <v>0</v>
      </c>
      <c r="H63" s="438" t="str">
        <f t="shared" si="0"/>
        <v>PR.AA-061</v>
      </c>
      <c r="I63" s="438" t="str">
        <f t="shared" si="1"/>
        <v>PR.AA-0610</v>
      </c>
      <c r="J63" s="1170"/>
      <c r="K63" s="890" t="s">
        <v>1648</v>
      </c>
      <c r="L63" s="742" t="s">
        <v>3516</v>
      </c>
      <c r="M63" s="881">
        <f t="shared" si="11"/>
        <v>0</v>
      </c>
      <c r="N63" s="882">
        <f t="shared" si="12"/>
        <v>7</v>
      </c>
      <c r="O63" s="882">
        <f t="shared" si="13"/>
        <v>0</v>
      </c>
      <c r="P63" s="883">
        <f t="shared" si="14"/>
        <v>0</v>
      </c>
      <c r="Q63" s="882">
        <f t="shared" si="17"/>
        <v>2</v>
      </c>
      <c r="R63" s="882">
        <f t="shared" si="18"/>
        <v>0</v>
      </c>
      <c r="S63" s="883">
        <f t="shared" si="15"/>
        <v>0</v>
      </c>
      <c r="T63" s="882">
        <f t="shared" si="19"/>
        <v>3</v>
      </c>
      <c r="U63" s="882">
        <f t="shared" si="20"/>
        <v>0</v>
      </c>
      <c r="V63" s="883">
        <f t="shared" si="16"/>
        <v>0</v>
      </c>
      <c r="W63" s="882">
        <f t="shared" si="21"/>
        <v>2</v>
      </c>
      <c r="X63" s="884">
        <f t="shared" si="22"/>
        <v>0</v>
      </c>
    </row>
    <row r="64" spans="1:24" x14ac:dyDescent="0.25">
      <c r="A64" t="s">
        <v>168</v>
      </c>
      <c r="B64" s="358">
        <v>1</v>
      </c>
      <c r="C64" s="358" t="s">
        <v>1460</v>
      </c>
      <c r="D64" s="1111" t="s">
        <v>3458</v>
      </c>
      <c r="E64" s="358" t="s">
        <v>1460</v>
      </c>
      <c r="F64" s="1173" t="s">
        <v>1486</v>
      </c>
      <c r="G64" s="358">
        <f>VLOOKUP($A64,Data!$C:$I,7,FALSE)</f>
        <v>0</v>
      </c>
      <c r="H64" s="438" t="str">
        <f t="shared" si="0"/>
        <v>PR.PS-041</v>
      </c>
      <c r="I64" s="438" t="str">
        <f t="shared" si="1"/>
        <v>PR.PS-0410</v>
      </c>
      <c r="J64" s="1170"/>
      <c r="K64" s="890" t="s">
        <v>3503</v>
      </c>
      <c r="L64" s="742" t="s">
        <v>3439</v>
      </c>
      <c r="M64" s="881">
        <f t="shared" si="11"/>
        <v>0</v>
      </c>
      <c r="N64" s="882">
        <f t="shared" si="12"/>
        <v>4</v>
      </c>
      <c r="O64" s="882">
        <f t="shared" si="13"/>
        <v>0</v>
      </c>
      <c r="P64" s="883">
        <f t="shared" si="14"/>
        <v>0</v>
      </c>
      <c r="Q64" s="882">
        <f t="shared" si="17"/>
        <v>0</v>
      </c>
      <c r="R64" s="882">
        <f t="shared" si="18"/>
        <v>0</v>
      </c>
      <c r="S64" s="883">
        <f t="shared" si="15"/>
        <v>0</v>
      </c>
      <c r="T64" s="882">
        <f t="shared" si="19"/>
        <v>0</v>
      </c>
      <c r="U64" s="882">
        <f t="shared" si="20"/>
        <v>0</v>
      </c>
      <c r="V64" s="883">
        <f t="shared" si="16"/>
        <v>0</v>
      </c>
      <c r="W64" s="882">
        <f t="shared" si="21"/>
        <v>4</v>
      </c>
      <c r="X64" s="884">
        <f t="shared" si="22"/>
        <v>0</v>
      </c>
    </row>
    <row r="65" spans="1:24" x14ac:dyDescent="0.25">
      <c r="A65" t="s">
        <v>169</v>
      </c>
      <c r="B65" s="358">
        <v>2</v>
      </c>
      <c r="C65" s="358" t="s">
        <v>1460</v>
      </c>
      <c r="D65" s="1111" t="s">
        <v>3448</v>
      </c>
      <c r="E65" s="358" t="s">
        <v>1460</v>
      </c>
      <c r="F65" s="1172" t="s">
        <v>1484</v>
      </c>
      <c r="G65" s="358">
        <f>VLOOKUP($A65,Data!$C:$I,7,FALSE)</f>
        <v>0</v>
      </c>
      <c r="H65" s="438" t="str">
        <f t="shared" si="0"/>
        <v>PR.AA-062</v>
      </c>
      <c r="I65" s="438" t="str">
        <f t="shared" si="1"/>
        <v>PR.AA-0620</v>
      </c>
      <c r="J65" s="1170"/>
      <c r="K65" s="890" t="s">
        <v>3503</v>
      </c>
      <c r="L65" s="742" t="s">
        <v>3440</v>
      </c>
      <c r="M65" s="881">
        <f t="shared" si="11"/>
        <v>0</v>
      </c>
      <c r="N65" s="882">
        <f t="shared" si="12"/>
        <v>11</v>
      </c>
      <c r="O65" s="882">
        <f t="shared" si="13"/>
        <v>0</v>
      </c>
      <c r="P65" s="883">
        <f t="shared" si="14"/>
        <v>0</v>
      </c>
      <c r="Q65" s="882">
        <f t="shared" si="17"/>
        <v>1</v>
      </c>
      <c r="R65" s="882">
        <f t="shared" si="18"/>
        <v>0</v>
      </c>
      <c r="S65" s="883">
        <f t="shared" si="15"/>
        <v>0</v>
      </c>
      <c r="T65" s="882">
        <f t="shared" si="19"/>
        <v>5</v>
      </c>
      <c r="U65" s="882">
        <f t="shared" si="20"/>
        <v>0</v>
      </c>
      <c r="V65" s="883">
        <f t="shared" si="16"/>
        <v>0</v>
      </c>
      <c r="W65" s="882">
        <f t="shared" si="21"/>
        <v>5</v>
      </c>
      <c r="X65" s="884">
        <f t="shared" si="22"/>
        <v>0</v>
      </c>
    </row>
    <row r="66" spans="1:24" x14ac:dyDescent="0.25">
      <c r="A66" t="s">
        <v>169</v>
      </c>
      <c r="B66" s="358">
        <v>2</v>
      </c>
      <c r="C66" s="358" t="s">
        <v>1460</v>
      </c>
      <c r="D66" s="1111" t="s">
        <v>3462</v>
      </c>
      <c r="E66" s="358" t="s">
        <v>1460</v>
      </c>
      <c r="F66" s="1172" t="s">
        <v>1516</v>
      </c>
      <c r="G66" s="358">
        <f>VLOOKUP($A66,Data!$C:$I,7,FALSE)</f>
        <v>0</v>
      </c>
      <c r="H66" s="438" t="str">
        <f t="shared" ref="H66:H129" si="23">CONCATENATE($D66,$B66)</f>
        <v>PR.IR-022</v>
      </c>
      <c r="I66" s="438" t="str">
        <f t="shared" ref="I66:I129" si="24">_xlfn.IFNA(CONCATENATE(H66,$G66),CONCATENATE(H66,$G66,0))</f>
        <v>PR.IR-0220</v>
      </c>
      <c r="J66" s="1170"/>
      <c r="K66" s="890" t="s">
        <v>3503</v>
      </c>
      <c r="L66" s="742" t="s">
        <v>3441</v>
      </c>
      <c r="M66" s="881">
        <f t="shared" si="11"/>
        <v>0</v>
      </c>
      <c r="N66" s="882">
        <f t="shared" si="12"/>
        <v>29</v>
      </c>
      <c r="O66" s="882">
        <f t="shared" si="13"/>
        <v>0</v>
      </c>
      <c r="P66" s="883">
        <f t="shared" si="14"/>
        <v>0</v>
      </c>
      <c r="Q66" s="882">
        <f t="shared" si="17"/>
        <v>0</v>
      </c>
      <c r="R66" s="882">
        <f t="shared" si="18"/>
        <v>0</v>
      </c>
      <c r="S66" s="883">
        <f t="shared" si="15"/>
        <v>0</v>
      </c>
      <c r="T66" s="882">
        <f t="shared" si="19"/>
        <v>9</v>
      </c>
      <c r="U66" s="882">
        <f t="shared" si="20"/>
        <v>0</v>
      </c>
      <c r="V66" s="883">
        <f t="shared" si="16"/>
        <v>0</v>
      </c>
      <c r="W66" s="882">
        <f t="shared" si="21"/>
        <v>20</v>
      </c>
      <c r="X66" s="884">
        <f t="shared" si="22"/>
        <v>0</v>
      </c>
    </row>
    <row r="67" spans="1:24" x14ac:dyDescent="0.25">
      <c r="A67" t="s">
        <v>170</v>
      </c>
      <c r="B67" s="358">
        <v>2</v>
      </c>
      <c r="C67" s="358" t="s">
        <v>1460</v>
      </c>
      <c r="D67" s="1111" t="s">
        <v>3447</v>
      </c>
      <c r="E67" s="358" t="s">
        <v>1460</v>
      </c>
      <c r="F67" s="1173" t="s">
        <v>1480</v>
      </c>
      <c r="G67" s="358">
        <f>VLOOKUP($A67,Data!$C:$I,7,FALSE)</f>
        <v>0</v>
      </c>
      <c r="H67" s="438" t="str">
        <f t="shared" si="23"/>
        <v>PR.AA-052</v>
      </c>
      <c r="I67" s="438" t="str">
        <f t="shared" si="24"/>
        <v>PR.AA-0520</v>
      </c>
      <c r="J67" s="1170"/>
      <c r="K67" s="890" t="s">
        <v>3503</v>
      </c>
      <c r="L67" s="742" t="s">
        <v>3442</v>
      </c>
      <c r="M67" s="881">
        <f t="shared" si="11"/>
        <v>0</v>
      </c>
      <c r="N67" s="882">
        <f t="shared" si="12"/>
        <v>18</v>
      </c>
      <c r="O67" s="882">
        <f t="shared" si="13"/>
        <v>0</v>
      </c>
      <c r="P67" s="883">
        <f t="shared" si="14"/>
        <v>0</v>
      </c>
      <c r="Q67" s="882">
        <f t="shared" si="17"/>
        <v>2</v>
      </c>
      <c r="R67" s="882">
        <f t="shared" si="18"/>
        <v>0</v>
      </c>
      <c r="S67" s="883">
        <f t="shared" si="15"/>
        <v>0</v>
      </c>
      <c r="T67" s="882">
        <f t="shared" si="19"/>
        <v>11</v>
      </c>
      <c r="U67" s="882">
        <f t="shared" si="20"/>
        <v>0</v>
      </c>
      <c r="V67" s="883">
        <f t="shared" si="16"/>
        <v>0</v>
      </c>
      <c r="W67" s="882">
        <f t="shared" si="21"/>
        <v>5</v>
      </c>
      <c r="X67" s="884">
        <f t="shared" si="22"/>
        <v>0</v>
      </c>
    </row>
    <row r="68" spans="1:24" x14ac:dyDescent="0.25">
      <c r="A68" t="s">
        <v>170</v>
      </c>
      <c r="B68" s="358">
        <v>2</v>
      </c>
      <c r="C68" s="358" t="s">
        <v>1460</v>
      </c>
      <c r="D68" s="1111" t="s">
        <v>3448</v>
      </c>
      <c r="E68" s="358" t="s">
        <v>1460</v>
      </c>
      <c r="F68" s="1172" t="s">
        <v>1484</v>
      </c>
      <c r="G68" s="358">
        <f>VLOOKUP($A68,Data!$C:$I,7,FALSE)</f>
        <v>0</v>
      </c>
      <c r="H68" s="438" t="str">
        <f t="shared" si="23"/>
        <v>PR.AA-062</v>
      </c>
      <c r="I68" s="438" t="str">
        <f t="shared" si="24"/>
        <v>PR.AA-0620</v>
      </c>
      <c r="J68" s="1170"/>
      <c r="K68" s="890" t="s">
        <v>3504</v>
      </c>
      <c r="L68" s="743" t="s">
        <v>3443</v>
      </c>
      <c r="M68" s="881">
        <f t="shared" si="11"/>
        <v>0</v>
      </c>
      <c r="N68" s="882">
        <f t="shared" si="12"/>
        <v>10</v>
      </c>
      <c r="O68" s="882">
        <f t="shared" si="13"/>
        <v>0</v>
      </c>
      <c r="P68" s="883">
        <f t="shared" si="14"/>
        <v>0</v>
      </c>
      <c r="Q68" s="882">
        <f t="shared" si="17"/>
        <v>5</v>
      </c>
      <c r="R68" s="882">
        <f t="shared" si="18"/>
        <v>0</v>
      </c>
      <c r="S68" s="883">
        <f t="shared" si="15"/>
        <v>0</v>
      </c>
      <c r="T68" s="882">
        <f t="shared" si="19"/>
        <v>4</v>
      </c>
      <c r="U68" s="882">
        <f t="shared" si="20"/>
        <v>0</v>
      </c>
      <c r="V68" s="883">
        <f t="shared" si="16"/>
        <v>0</v>
      </c>
      <c r="W68" s="882">
        <f t="shared" si="21"/>
        <v>1</v>
      </c>
      <c r="X68" s="884">
        <f t="shared" si="22"/>
        <v>0</v>
      </c>
    </row>
    <row r="69" spans="1:24" x14ac:dyDescent="0.25">
      <c r="A69" t="s">
        <v>171</v>
      </c>
      <c r="B69" s="358">
        <v>2</v>
      </c>
      <c r="C69" s="358" t="s">
        <v>1460</v>
      </c>
      <c r="D69" s="1111" t="s">
        <v>3447</v>
      </c>
      <c r="E69" s="358" t="s">
        <v>1460</v>
      </c>
      <c r="F69" s="1173" t="s">
        <v>1480</v>
      </c>
      <c r="G69" s="358">
        <f>VLOOKUP($A69,Data!$C:$I,7,FALSE)</f>
        <v>0</v>
      </c>
      <c r="H69" s="438" t="str">
        <f t="shared" si="23"/>
        <v>PR.AA-052</v>
      </c>
      <c r="I69" s="438" t="str">
        <f t="shared" si="24"/>
        <v>PR.AA-0520</v>
      </c>
      <c r="J69" s="1170"/>
      <c r="K69" s="890" t="s">
        <v>3504</v>
      </c>
      <c r="L69" s="743" t="s">
        <v>3444</v>
      </c>
      <c r="M69" s="881">
        <f t="shared" si="11"/>
        <v>0</v>
      </c>
      <c r="N69" s="882">
        <f t="shared" si="12"/>
        <v>4</v>
      </c>
      <c r="O69" s="882">
        <f t="shared" si="13"/>
        <v>0</v>
      </c>
      <c r="P69" s="883">
        <f t="shared" si="14"/>
        <v>0</v>
      </c>
      <c r="Q69" s="882">
        <f t="shared" si="17"/>
        <v>3</v>
      </c>
      <c r="R69" s="882">
        <f t="shared" si="18"/>
        <v>0</v>
      </c>
      <c r="S69" s="883">
        <f t="shared" si="15"/>
        <v>0</v>
      </c>
      <c r="T69" s="882">
        <f t="shared" si="19"/>
        <v>1</v>
      </c>
      <c r="U69" s="882">
        <f t="shared" si="20"/>
        <v>0</v>
      </c>
      <c r="V69" s="883">
        <f t="shared" si="16"/>
        <v>0</v>
      </c>
      <c r="W69" s="882">
        <f t="shared" si="21"/>
        <v>0</v>
      </c>
      <c r="X69" s="884">
        <f t="shared" si="22"/>
        <v>0</v>
      </c>
    </row>
    <row r="70" spans="1:24" x14ac:dyDescent="0.25">
      <c r="A70" t="s">
        <v>171</v>
      </c>
      <c r="B70" s="358">
        <v>2</v>
      </c>
      <c r="C70" s="358" t="s">
        <v>1460</v>
      </c>
      <c r="D70" s="1111" t="s">
        <v>3448</v>
      </c>
      <c r="E70" s="358" t="s">
        <v>1460</v>
      </c>
      <c r="F70" s="1172" t="s">
        <v>1484</v>
      </c>
      <c r="G70" s="358">
        <f>VLOOKUP($A70,Data!$C:$I,7,FALSE)</f>
        <v>0</v>
      </c>
      <c r="H70" s="438" t="str">
        <f t="shared" si="23"/>
        <v>PR.AA-062</v>
      </c>
      <c r="I70" s="438" t="str">
        <f t="shared" si="24"/>
        <v>PR.AA-0620</v>
      </c>
      <c r="J70" s="1170"/>
      <c r="K70" s="890" t="s">
        <v>3504</v>
      </c>
      <c r="L70" s="743" t="s">
        <v>3445</v>
      </c>
      <c r="M70" s="881">
        <f t="shared" si="11"/>
        <v>0</v>
      </c>
      <c r="N70" s="882">
        <f t="shared" si="12"/>
        <v>9</v>
      </c>
      <c r="O70" s="882">
        <f t="shared" si="13"/>
        <v>0</v>
      </c>
      <c r="P70" s="883">
        <f t="shared" si="14"/>
        <v>0</v>
      </c>
      <c r="Q70" s="882">
        <f t="shared" si="17"/>
        <v>3</v>
      </c>
      <c r="R70" s="882">
        <f t="shared" si="18"/>
        <v>0</v>
      </c>
      <c r="S70" s="883">
        <f t="shared" si="15"/>
        <v>0</v>
      </c>
      <c r="T70" s="882">
        <f t="shared" si="19"/>
        <v>4</v>
      </c>
      <c r="U70" s="882">
        <f t="shared" si="20"/>
        <v>0</v>
      </c>
      <c r="V70" s="883">
        <f t="shared" si="16"/>
        <v>0</v>
      </c>
      <c r="W70" s="882">
        <f t="shared" si="21"/>
        <v>2</v>
      </c>
      <c r="X70" s="884">
        <f t="shared" si="22"/>
        <v>0</v>
      </c>
    </row>
    <row r="71" spans="1:24" x14ac:dyDescent="0.25">
      <c r="A71" t="s">
        <v>171</v>
      </c>
      <c r="B71" s="358">
        <v>2</v>
      </c>
      <c r="C71" s="358" t="s">
        <v>1460</v>
      </c>
      <c r="D71" s="1111" t="s">
        <v>3462</v>
      </c>
      <c r="E71" s="358" t="s">
        <v>1460</v>
      </c>
      <c r="F71" s="1172" t="s">
        <v>1516</v>
      </c>
      <c r="G71" s="358">
        <f>VLOOKUP($A71,Data!$C:$I,7,FALSE)</f>
        <v>0</v>
      </c>
      <c r="H71" s="438" t="str">
        <f t="shared" si="23"/>
        <v>PR.IR-022</v>
      </c>
      <c r="I71" s="438" t="str">
        <f t="shared" si="24"/>
        <v>PR.IR-0220</v>
      </c>
      <c r="J71" s="1170"/>
      <c r="K71" s="890" t="s">
        <v>3504</v>
      </c>
      <c r="L71" s="743" t="s">
        <v>3446</v>
      </c>
      <c r="M71" s="881">
        <f t="shared" si="11"/>
        <v>0</v>
      </c>
      <c r="N71" s="882">
        <f t="shared" si="12"/>
        <v>1</v>
      </c>
      <c r="O71" s="882">
        <f t="shared" si="13"/>
        <v>0</v>
      </c>
      <c r="P71" s="883">
        <f t="shared" si="14"/>
        <v>0</v>
      </c>
      <c r="Q71" s="882">
        <f t="shared" si="17"/>
        <v>0</v>
      </c>
      <c r="R71" s="882">
        <f t="shared" si="18"/>
        <v>0</v>
      </c>
      <c r="S71" s="883">
        <f t="shared" si="15"/>
        <v>0</v>
      </c>
      <c r="T71" s="882">
        <f t="shared" si="19"/>
        <v>1</v>
      </c>
      <c r="U71" s="882">
        <f t="shared" si="20"/>
        <v>0</v>
      </c>
      <c r="V71" s="883">
        <f t="shared" si="16"/>
        <v>0</v>
      </c>
      <c r="W71" s="882">
        <f t="shared" si="21"/>
        <v>0</v>
      </c>
      <c r="X71" s="884">
        <f t="shared" si="22"/>
        <v>0</v>
      </c>
    </row>
    <row r="72" spans="1:24" x14ac:dyDescent="0.25">
      <c r="A72" t="s">
        <v>172</v>
      </c>
      <c r="B72" s="358">
        <v>2</v>
      </c>
      <c r="C72" s="358" t="s">
        <v>1460</v>
      </c>
      <c r="D72" s="1111" t="s">
        <v>3447</v>
      </c>
      <c r="E72" s="358" t="s">
        <v>1460</v>
      </c>
      <c r="F72" s="1173" t="s">
        <v>1480</v>
      </c>
      <c r="G72" s="358">
        <f>VLOOKUP($A72,Data!$C:$I,7,FALSE)</f>
        <v>0</v>
      </c>
      <c r="H72" s="438" t="str">
        <f t="shared" si="23"/>
        <v>PR.AA-052</v>
      </c>
      <c r="I72" s="438" t="str">
        <f t="shared" si="24"/>
        <v>PR.AA-0520</v>
      </c>
      <c r="J72" s="1170"/>
      <c r="K72" s="890" t="s">
        <v>3504</v>
      </c>
      <c r="L72" s="743" t="s">
        <v>3447</v>
      </c>
      <c r="M72" s="881">
        <f t="shared" si="11"/>
        <v>0</v>
      </c>
      <c r="N72" s="882">
        <f t="shared" si="12"/>
        <v>16</v>
      </c>
      <c r="O72" s="882">
        <f t="shared" si="13"/>
        <v>0</v>
      </c>
      <c r="P72" s="883">
        <f t="shared" si="14"/>
        <v>0</v>
      </c>
      <c r="Q72" s="882">
        <f t="shared" si="17"/>
        <v>2</v>
      </c>
      <c r="R72" s="882">
        <f t="shared" si="18"/>
        <v>0</v>
      </c>
      <c r="S72" s="883">
        <f t="shared" si="15"/>
        <v>0</v>
      </c>
      <c r="T72" s="882">
        <f t="shared" si="19"/>
        <v>12</v>
      </c>
      <c r="U72" s="882">
        <f t="shared" si="20"/>
        <v>0</v>
      </c>
      <c r="V72" s="883">
        <f t="shared" si="16"/>
        <v>0</v>
      </c>
      <c r="W72" s="882">
        <f t="shared" si="21"/>
        <v>2</v>
      </c>
      <c r="X72" s="884">
        <f t="shared" si="22"/>
        <v>0</v>
      </c>
    </row>
    <row r="73" spans="1:24" x14ac:dyDescent="0.25">
      <c r="A73" t="s">
        <v>172</v>
      </c>
      <c r="B73" s="358">
        <v>2</v>
      </c>
      <c r="C73" s="358" t="s">
        <v>1460</v>
      </c>
      <c r="D73" s="1111" t="s">
        <v>3448</v>
      </c>
      <c r="E73" s="358" t="s">
        <v>1460</v>
      </c>
      <c r="F73" s="1172" t="s">
        <v>1484</v>
      </c>
      <c r="G73" s="358">
        <f>VLOOKUP($A73,Data!$C:$I,7,FALSE)</f>
        <v>0</v>
      </c>
      <c r="H73" s="438" t="str">
        <f t="shared" si="23"/>
        <v>PR.AA-062</v>
      </c>
      <c r="I73" s="438" t="str">
        <f t="shared" si="24"/>
        <v>PR.AA-0620</v>
      </c>
      <c r="J73" s="1170"/>
      <c r="K73" s="890" t="s">
        <v>3504</v>
      </c>
      <c r="L73" s="743" t="s">
        <v>3448</v>
      </c>
      <c r="M73" s="881">
        <f t="shared" si="11"/>
        <v>0</v>
      </c>
      <c r="N73" s="882">
        <f t="shared" si="12"/>
        <v>26</v>
      </c>
      <c r="O73" s="882">
        <f t="shared" si="13"/>
        <v>0</v>
      </c>
      <c r="P73" s="883">
        <f t="shared" si="14"/>
        <v>0</v>
      </c>
      <c r="Q73" s="882">
        <f t="shared" si="17"/>
        <v>7</v>
      </c>
      <c r="R73" s="882">
        <f t="shared" si="18"/>
        <v>0</v>
      </c>
      <c r="S73" s="883">
        <f t="shared" si="15"/>
        <v>0</v>
      </c>
      <c r="T73" s="882">
        <f t="shared" si="19"/>
        <v>12</v>
      </c>
      <c r="U73" s="882">
        <f t="shared" si="20"/>
        <v>0</v>
      </c>
      <c r="V73" s="883">
        <f t="shared" si="16"/>
        <v>0</v>
      </c>
      <c r="W73" s="882">
        <f t="shared" si="21"/>
        <v>7</v>
      </c>
      <c r="X73" s="884">
        <f t="shared" si="22"/>
        <v>0</v>
      </c>
    </row>
    <row r="74" spans="1:24" x14ac:dyDescent="0.25">
      <c r="A74" t="s">
        <v>932</v>
      </c>
      <c r="B74" s="358">
        <v>2</v>
      </c>
      <c r="C74" s="358" t="s">
        <v>1461</v>
      </c>
      <c r="D74" s="1108" t="s">
        <v>3465</v>
      </c>
      <c r="E74" s="358" t="s">
        <v>1461</v>
      </c>
      <c r="F74" s="1172" t="s">
        <v>1483</v>
      </c>
      <c r="G74" s="358">
        <f>VLOOKUP($A74,Data!$C:$I,7,FALSE)</f>
        <v>0</v>
      </c>
      <c r="H74" s="438" t="str">
        <f t="shared" si="23"/>
        <v>DE.CM-012</v>
      </c>
      <c r="I74" s="438" t="str">
        <f t="shared" si="24"/>
        <v>DE.CM-0120</v>
      </c>
      <c r="J74" s="1170"/>
      <c r="K74" s="890" t="s">
        <v>1682</v>
      </c>
      <c r="L74" s="743" t="s">
        <v>3449</v>
      </c>
      <c r="M74" s="881">
        <f t="shared" si="11"/>
        <v>0</v>
      </c>
      <c r="N74" s="882">
        <f t="shared" si="12"/>
        <v>34</v>
      </c>
      <c r="O74" s="882">
        <f t="shared" si="13"/>
        <v>0</v>
      </c>
      <c r="P74" s="883">
        <f t="shared" si="14"/>
        <v>0</v>
      </c>
      <c r="Q74" s="882">
        <f t="shared" si="17"/>
        <v>5</v>
      </c>
      <c r="R74" s="882">
        <f t="shared" si="18"/>
        <v>0</v>
      </c>
      <c r="S74" s="883">
        <f t="shared" si="15"/>
        <v>0</v>
      </c>
      <c r="T74" s="882">
        <f t="shared" si="19"/>
        <v>8</v>
      </c>
      <c r="U74" s="882">
        <f t="shared" si="20"/>
        <v>0</v>
      </c>
      <c r="V74" s="883">
        <f t="shared" si="16"/>
        <v>0</v>
      </c>
      <c r="W74" s="882">
        <f t="shared" si="21"/>
        <v>21</v>
      </c>
      <c r="X74" s="884">
        <f t="shared" si="22"/>
        <v>0</v>
      </c>
    </row>
    <row r="75" spans="1:24" x14ac:dyDescent="0.25">
      <c r="A75" t="s">
        <v>932</v>
      </c>
      <c r="B75" s="358">
        <v>2</v>
      </c>
      <c r="C75" s="358" t="s">
        <v>1461</v>
      </c>
      <c r="D75" s="1108" t="s">
        <v>3466</v>
      </c>
      <c r="E75" s="358" t="s">
        <v>1461</v>
      </c>
      <c r="F75" s="1172" t="s">
        <v>1485</v>
      </c>
      <c r="G75" s="358">
        <f>VLOOKUP($A75,Data!$C:$I,7,FALSE)</f>
        <v>0</v>
      </c>
      <c r="H75" s="438" t="str">
        <f t="shared" si="23"/>
        <v>DE.CM-022</v>
      </c>
      <c r="I75" s="438" t="str">
        <f t="shared" si="24"/>
        <v>DE.CM-0220</v>
      </c>
      <c r="J75" s="1170"/>
      <c r="K75" s="890" t="s">
        <v>1682</v>
      </c>
      <c r="L75" s="743" t="s">
        <v>3450</v>
      </c>
      <c r="M75" s="881">
        <f t="shared" si="11"/>
        <v>0</v>
      </c>
      <c r="N75" s="882">
        <f t="shared" si="12"/>
        <v>19</v>
      </c>
      <c r="O75" s="882">
        <f t="shared" si="13"/>
        <v>0</v>
      </c>
      <c r="P75" s="883">
        <f t="shared" si="14"/>
        <v>0</v>
      </c>
      <c r="Q75" s="882">
        <f t="shared" si="17"/>
        <v>2</v>
      </c>
      <c r="R75" s="882">
        <f t="shared" si="18"/>
        <v>0</v>
      </c>
      <c r="S75" s="883">
        <f t="shared" si="15"/>
        <v>0</v>
      </c>
      <c r="T75" s="882">
        <f t="shared" si="19"/>
        <v>7</v>
      </c>
      <c r="U75" s="882">
        <f t="shared" si="20"/>
        <v>0</v>
      </c>
      <c r="V75" s="883">
        <f t="shared" si="16"/>
        <v>0</v>
      </c>
      <c r="W75" s="882">
        <f t="shared" si="21"/>
        <v>10</v>
      </c>
      <c r="X75" s="884">
        <f t="shared" si="22"/>
        <v>0</v>
      </c>
    </row>
    <row r="76" spans="1:24" x14ac:dyDescent="0.25">
      <c r="A76" t="s">
        <v>932</v>
      </c>
      <c r="B76" s="358">
        <v>2</v>
      </c>
      <c r="C76" s="358" t="s">
        <v>1461</v>
      </c>
      <c r="D76" s="1108" t="s">
        <v>3467</v>
      </c>
      <c r="E76" s="358" t="s">
        <v>1461</v>
      </c>
      <c r="F76" s="1172" t="s">
        <v>1481</v>
      </c>
      <c r="G76" s="358">
        <f>VLOOKUP($A76,Data!$C:$I,7,FALSE)</f>
        <v>0</v>
      </c>
      <c r="H76" s="438" t="str">
        <f t="shared" si="23"/>
        <v>DE.CM-032</v>
      </c>
      <c r="I76" s="438" t="str">
        <f t="shared" si="24"/>
        <v>DE.CM-0320</v>
      </c>
      <c r="J76" s="1170"/>
      <c r="K76" s="890" t="s">
        <v>1690</v>
      </c>
      <c r="L76" s="743" t="s">
        <v>3451</v>
      </c>
      <c r="M76" s="881">
        <f t="shared" si="11"/>
        <v>0</v>
      </c>
      <c r="N76" s="882">
        <f t="shared" si="12"/>
        <v>21</v>
      </c>
      <c r="O76" s="882">
        <f t="shared" si="13"/>
        <v>0</v>
      </c>
      <c r="P76" s="883">
        <f t="shared" si="14"/>
        <v>0</v>
      </c>
      <c r="Q76" s="882">
        <f t="shared" si="17"/>
        <v>3</v>
      </c>
      <c r="R76" s="882">
        <f t="shared" si="18"/>
        <v>0</v>
      </c>
      <c r="S76" s="883">
        <f t="shared" si="15"/>
        <v>0</v>
      </c>
      <c r="T76" s="882">
        <f t="shared" si="19"/>
        <v>10</v>
      </c>
      <c r="U76" s="882">
        <f t="shared" si="20"/>
        <v>0</v>
      </c>
      <c r="V76" s="883">
        <f t="shared" si="16"/>
        <v>0</v>
      </c>
      <c r="W76" s="882">
        <f t="shared" si="21"/>
        <v>8</v>
      </c>
      <c r="X76" s="884">
        <f t="shared" si="22"/>
        <v>0</v>
      </c>
    </row>
    <row r="77" spans="1:24" x14ac:dyDescent="0.25">
      <c r="A77" t="s">
        <v>932</v>
      </c>
      <c r="B77" s="358">
        <v>2</v>
      </c>
      <c r="C77" s="358" t="s">
        <v>1461</v>
      </c>
      <c r="D77" s="1108" t="s">
        <v>3468</v>
      </c>
      <c r="E77" s="358" t="s">
        <v>1461</v>
      </c>
      <c r="F77" s="1172" t="s">
        <v>1482</v>
      </c>
      <c r="G77" s="358">
        <f>VLOOKUP($A77,Data!$C:$I,7,FALSE)</f>
        <v>0</v>
      </c>
      <c r="H77" s="438" t="str">
        <f t="shared" si="23"/>
        <v>DE.CM-062</v>
      </c>
      <c r="I77" s="438" t="str">
        <f t="shared" si="24"/>
        <v>DE.CM-0620</v>
      </c>
      <c r="J77" s="1170"/>
      <c r="K77" s="890" t="s">
        <v>1690</v>
      </c>
      <c r="L77" s="743" t="s">
        <v>3452</v>
      </c>
      <c r="M77" s="881">
        <f t="shared" si="11"/>
        <v>0</v>
      </c>
      <c r="N77" s="882">
        <f t="shared" si="12"/>
        <v>17</v>
      </c>
      <c r="O77" s="882">
        <f t="shared" si="13"/>
        <v>0</v>
      </c>
      <c r="P77" s="883">
        <f t="shared" si="14"/>
        <v>0</v>
      </c>
      <c r="Q77" s="882">
        <f t="shared" si="17"/>
        <v>3</v>
      </c>
      <c r="R77" s="882">
        <f t="shared" si="18"/>
        <v>0</v>
      </c>
      <c r="S77" s="883">
        <f t="shared" si="15"/>
        <v>0</v>
      </c>
      <c r="T77" s="882">
        <f t="shared" si="19"/>
        <v>9</v>
      </c>
      <c r="U77" s="882">
        <f t="shared" si="20"/>
        <v>0</v>
      </c>
      <c r="V77" s="883">
        <f t="shared" si="16"/>
        <v>0</v>
      </c>
      <c r="W77" s="882">
        <f t="shared" si="21"/>
        <v>5</v>
      </c>
      <c r="X77" s="884">
        <f t="shared" si="22"/>
        <v>0</v>
      </c>
    </row>
    <row r="78" spans="1:24" x14ac:dyDescent="0.25">
      <c r="A78" t="s">
        <v>932</v>
      </c>
      <c r="B78" s="358">
        <v>2</v>
      </c>
      <c r="C78" s="358" t="s">
        <v>1461</v>
      </c>
      <c r="D78" s="1108" t="s">
        <v>3469</v>
      </c>
      <c r="F78" s="1172"/>
      <c r="G78" s="358">
        <f>VLOOKUP($A78,Data!$C:$I,7,FALSE)</f>
        <v>0</v>
      </c>
      <c r="H78" s="438" t="str">
        <f t="shared" si="23"/>
        <v>DE.CM-092</v>
      </c>
      <c r="I78" s="438" t="str">
        <f t="shared" si="24"/>
        <v>DE.CM-0920</v>
      </c>
      <c r="J78" s="1170"/>
      <c r="K78" s="890" t="s">
        <v>1690</v>
      </c>
      <c r="L78" s="743" t="s">
        <v>3453</v>
      </c>
      <c r="M78" s="881">
        <f t="shared" si="11"/>
        <v>0</v>
      </c>
      <c r="N78" s="882">
        <f t="shared" si="12"/>
        <v>11</v>
      </c>
      <c r="O78" s="882">
        <f t="shared" si="13"/>
        <v>0</v>
      </c>
      <c r="P78" s="883">
        <f t="shared" si="14"/>
        <v>0</v>
      </c>
      <c r="Q78" s="882">
        <f t="shared" si="17"/>
        <v>3</v>
      </c>
      <c r="R78" s="882">
        <f t="shared" si="18"/>
        <v>0</v>
      </c>
      <c r="S78" s="883">
        <f t="shared" si="15"/>
        <v>0</v>
      </c>
      <c r="T78" s="882">
        <f t="shared" si="19"/>
        <v>5</v>
      </c>
      <c r="U78" s="882">
        <f t="shared" si="20"/>
        <v>0</v>
      </c>
      <c r="V78" s="883">
        <f t="shared" si="16"/>
        <v>0</v>
      </c>
      <c r="W78" s="882">
        <f t="shared" si="21"/>
        <v>3</v>
      </c>
      <c r="X78" s="884">
        <f t="shared" si="22"/>
        <v>0</v>
      </c>
    </row>
    <row r="79" spans="1:24" x14ac:dyDescent="0.25">
      <c r="A79" t="s">
        <v>932</v>
      </c>
      <c r="B79" s="358">
        <v>2</v>
      </c>
      <c r="C79" s="358" t="s">
        <v>1460</v>
      </c>
      <c r="D79" s="1111" t="s">
        <v>3447</v>
      </c>
      <c r="E79" s="358" t="s">
        <v>1460</v>
      </c>
      <c r="F79" s="1173" t="s">
        <v>1480</v>
      </c>
      <c r="G79" s="358">
        <f>VLOOKUP($A79,Data!$C:$I,7,FALSE)</f>
        <v>0</v>
      </c>
      <c r="H79" s="438" t="str">
        <f t="shared" si="23"/>
        <v>PR.AA-052</v>
      </c>
      <c r="I79" s="438" t="str">
        <f t="shared" si="24"/>
        <v>PR.AA-0520</v>
      </c>
      <c r="J79" s="1170"/>
      <c r="K79" s="890" t="s">
        <v>1690</v>
      </c>
      <c r="L79" s="743" t="s">
        <v>3454</v>
      </c>
      <c r="M79" s="881">
        <f t="shared" si="11"/>
        <v>0</v>
      </c>
      <c r="N79" s="882">
        <f t="shared" si="12"/>
        <v>1</v>
      </c>
      <c r="O79" s="882">
        <f t="shared" si="13"/>
        <v>0</v>
      </c>
      <c r="P79" s="883">
        <f t="shared" si="14"/>
        <v>0</v>
      </c>
      <c r="Q79" s="882">
        <f t="shared" si="17"/>
        <v>1</v>
      </c>
      <c r="R79" s="882">
        <f t="shared" si="18"/>
        <v>0</v>
      </c>
      <c r="S79" s="883">
        <f t="shared" si="15"/>
        <v>0</v>
      </c>
      <c r="T79" s="882">
        <f t="shared" si="19"/>
        <v>0</v>
      </c>
      <c r="U79" s="882">
        <f t="shared" si="20"/>
        <v>0</v>
      </c>
      <c r="V79" s="883">
        <f t="shared" si="16"/>
        <v>0</v>
      </c>
      <c r="W79" s="882">
        <f t="shared" si="21"/>
        <v>0</v>
      </c>
      <c r="X79" s="884">
        <f t="shared" si="22"/>
        <v>0</v>
      </c>
    </row>
    <row r="80" spans="1:24" x14ac:dyDescent="0.25">
      <c r="A80" t="s">
        <v>932</v>
      </c>
      <c r="B80" s="358">
        <v>2</v>
      </c>
      <c r="C80" s="358" t="s">
        <v>1460</v>
      </c>
      <c r="D80" s="1111" t="s">
        <v>3448</v>
      </c>
      <c r="E80" s="358" t="s">
        <v>1460</v>
      </c>
      <c r="F80" s="1172" t="s">
        <v>1484</v>
      </c>
      <c r="G80" s="358">
        <f>VLOOKUP($A80,Data!$C:$I,7,FALSE)</f>
        <v>0</v>
      </c>
      <c r="H80" s="438" t="str">
        <f t="shared" si="23"/>
        <v>PR.AA-062</v>
      </c>
      <c r="I80" s="438" t="str">
        <f t="shared" si="24"/>
        <v>PR.AA-0620</v>
      </c>
      <c r="J80" s="1170"/>
      <c r="K80" s="890" t="s">
        <v>3505</v>
      </c>
      <c r="L80" s="743" t="s">
        <v>3455</v>
      </c>
      <c r="M80" s="881">
        <f t="shared" si="11"/>
        <v>0</v>
      </c>
      <c r="N80" s="882">
        <f t="shared" si="12"/>
        <v>26</v>
      </c>
      <c r="O80" s="882">
        <f t="shared" si="13"/>
        <v>0</v>
      </c>
      <c r="P80" s="883">
        <f t="shared" si="14"/>
        <v>0</v>
      </c>
      <c r="Q80" s="882">
        <f t="shared" ref="Q80:Q111" si="25">COUNTIF($H:$H,CONCATENATE($L80,P$15))</f>
        <v>4</v>
      </c>
      <c r="R80" s="882">
        <f t="shared" ref="R80:R111" si="26">COUNTIF($I:$I,CONCATENATE($L80,P$15,1))</f>
        <v>0</v>
      </c>
      <c r="S80" s="883">
        <f t="shared" si="15"/>
        <v>0</v>
      </c>
      <c r="T80" s="882">
        <f t="shared" ref="T80:T111" si="27">COUNTIF($H:$H,CONCATENATE($L80,S$15))</f>
        <v>14</v>
      </c>
      <c r="U80" s="882">
        <f t="shared" ref="U80:U111" si="28">COUNTIF($I:$I,CONCATENATE($L80,S$15,1))</f>
        <v>0</v>
      </c>
      <c r="V80" s="883">
        <f t="shared" si="16"/>
        <v>0</v>
      </c>
      <c r="W80" s="882">
        <f t="shared" ref="W80:W111" si="29">COUNTIF($H:$H,CONCATENATE($L80,V$15))</f>
        <v>8</v>
      </c>
      <c r="X80" s="884">
        <f t="shared" ref="X80:X111" si="30">COUNTIF($I:$I,CONCATENATE($L80,V$15,1))</f>
        <v>0</v>
      </c>
    </row>
    <row r="81" spans="1:24" x14ac:dyDescent="0.25">
      <c r="A81" t="s">
        <v>933</v>
      </c>
      <c r="B81" s="358">
        <v>3</v>
      </c>
      <c r="C81" s="358" t="s">
        <v>1460</v>
      </c>
      <c r="D81" s="1111" t="s">
        <v>3447</v>
      </c>
      <c r="E81" s="358" t="s">
        <v>1460</v>
      </c>
      <c r="F81" s="1173" t="s">
        <v>1480</v>
      </c>
      <c r="G81" s="358">
        <f>VLOOKUP($A81,Data!$C:$I,7,FALSE)</f>
        <v>0</v>
      </c>
      <c r="H81" s="438" t="str">
        <f t="shared" si="23"/>
        <v>PR.AA-053</v>
      </c>
      <c r="I81" s="438" t="str">
        <f t="shared" si="24"/>
        <v>PR.AA-0530</v>
      </c>
      <c r="J81" s="1170"/>
      <c r="K81" s="890" t="s">
        <v>3505</v>
      </c>
      <c r="L81" s="743" t="s">
        <v>3456</v>
      </c>
      <c r="M81" s="881">
        <f t="shared" ref="M81:M121" si="31">IF(N81=0,0,O81/N81)</f>
        <v>0</v>
      </c>
      <c r="N81" s="882">
        <f t="shared" ref="N81:N121" si="32">SUM(Q81+T81+W81)</f>
        <v>5</v>
      </c>
      <c r="O81" s="882">
        <f t="shared" ref="O81:O121" si="33">SUM(R81+U81+X81)</f>
        <v>0</v>
      </c>
      <c r="P81" s="883">
        <f t="shared" ref="P81:P121" si="34">IF(Q81=0,0,R81/Q81)</f>
        <v>0</v>
      </c>
      <c r="Q81" s="882">
        <f t="shared" si="25"/>
        <v>0</v>
      </c>
      <c r="R81" s="882">
        <f t="shared" si="26"/>
        <v>0</v>
      </c>
      <c r="S81" s="883">
        <f t="shared" ref="S81:S121" si="35">IF(T81=0,0,U81/T81)</f>
        <v>0</v>
      </c>
      <c r="T81" s="882">
        <f t="shared" si="27"/>
        <v>4</v>
      </c>
      <c r="U81" s="882">
        <f t="shared" si="28"/>
        <v>0</v>
      </c>
      <c r="V81" s="883">
        <f t="shared" ref="V81:V121" si="36">IF(W81=0,0,X81/W81)</f>
        <v>0</v>
      </c>
      <c r="W81" s="882">
        <f t="shared" si="29"/>
        <v>1</v>
      </c>
      <c r="X81" s="884">
        <f t="shared" si="30"/>
        <v>0</v>
      </c>
    </row>
    <row r="82" spans="1:24" x14ac:dyDescent="0.25">
      <c r="A82" t="s">
        <v>933</v>
      </c>
      <c r="B82" s="358">
        <v>3</v>
      </c>
      <c r="C82" s="358" t="s">
        <v>1460</v>
      </c>
      <c r="D82" s="1111" t="s">
        <v>3448</v>
      </c>
      <c r="E82" s="358" t="s">
        <v>1460</v>
      </c>
      <c r="F82" s="1172" t="s">
        <v>1484</v>
      </c>
      <c r="G82" s="358">
        <f>VLOOKUP($A82,Data!$C:$I,7,FALSE)</f>
        <v>0</v>
      </c>
      <c r="H82" s="438" t="str">
        <f t="shared" si="23"/>
        <v>PR.AA-063</v>
      </c>
      <c r="I82" s="438" t="str">
        <f t="shared" si="24"/>
        <v>PR.AA-0630</v>
      </c>
      <c r="J82" s="1170"/>
      <c r="K82" s="890" t="s">
        <v>3505</v>
      </c>
      <c r="L82" s="743" t="s">
        <v>3457</v>
      </c>
      <c r="M82" s="881">
        <f t="shared" si="31"/>
        <v>0</v>
      </c>
      <c r="N82" s="882">
        <f t="shared" si="32"/>
        <v>17</v>
      </c>
      <c r="O82" s="882">
        <f t="shared" si="33"/>
        <v>0</v>
      </c>
      <c r="P82" s="883">
        <f t="shared" si="34"/>
        <v>0</v>
      </c>
      <c r="Q82" s="882">
        <f t="shared" si="25"/>
        <v>4</v>
      </c>
      <c r="R82" s="882">
        <f t="shared" si="26"/>
        <v>0</v>
      </c>
      <c r="S82" s="883">
        <f t="shared" si="35"/>
        <v>0</v>
      </c>
      <c r="T82" s="882">
        <f t="shared" si="27"/>
        <v>5</v>
      </c>
      <c r="U82" s="882">
        <f t="shared" si="28"/>
        <v>0</v>
      </c>
      <c r="V82" s="883">
        <f t="shared" si="36"/>
        <v>0</v>
      </c>
      <c r="W82" s="882">
        <f t="shared" si="29"/>
        <v>8</v>
      </c>
      <c r="X82" s="884">
        <f t="shared" si="30"/>
        <v>0</v>
      </c>
    </row>
    <row r="83" spans="1:24" x14ac:dyDescent="0.25">
      <c r="A83" t="s">
        <v>2528</v>
      </c>
      <c r="B83" s="358">
        <v>3</v>
      </c>
      <c r="C83" s="358" t="s">
        <v>1461</v>
      </c>
      <c r="D83" s="1108" t="s">
        <v>3465</v>
      </c>
      <c r="E83" s="358" t="s">
        <v>1461</v>
      </c>
      <c r="F83" s="1172" t="s">
        <v>1483</v>
      </c>
      <c r="G83" s="358">
        <f>VLOOKUP($A83,Data!$C:$I,7,FALSE)</f>
        <v>0</v>
      </c>
      <c r="H83" s="438" t="str">
        <f t="shared" si="23"/>
        <v>DE.CM-013</v>
      </c>
      <c r="I83" s="438" t="str">
        <f t="shared" si="24"/>
        <v>DE.CM-0130</v>
      </c>
      <c r="J83" s="1170"/>
      <c r="K83" s="890" t="s">
        <v>3505</v>
      </c>
      <c r="L83" s="743" t="s">
        <v>3458</v>
      </c>
      <c r="M83" s="881">
        <f t="shared" si="31"/>
        <v>0</v>
      </c>
      <c r="N83" s="882">
        <f t="shared" si="32"/>
        <v>9</v>
      </c>
      <c r="O83" s="882">
        <f t="shared" si="33"/>
        <v>0</v>
      </c>
      <c r="P83" s="883">
        <f t="shared" si="34"/>
        <v>0</v>
      </c>
      <c r="Q83" s="882">
        <f t="shared" si="25"/>
        <v>4</v>
      </c>
      <c r="R83" s="882">
        <f t="shared" si="26"/>
        <v>0</v>
      </c>
      <c r="S83" s="883">
        <f t="shared" si="35"/>
        <v>0</v>
      </c>
      <c r="T83" s="882">
        <f t="shared" si="27"/>
        <v>4</v>
      </c>
      <c r="U83" s="882">
        <f t="shared" si="28"/>
        <v>0</v>
      </c>
      <c r="V83" s="883">
        <f t="shared" si="36"/>
        <v>0</v>
      </c>
      <c r="W83" s="882">
        <f t="shared" si="29"/>
        <v>1</v>
      </c>
      <c r="X83" s="884">
        <f t="shared" si="30"/>
        <v>0</v>
      </c>
    </row>
    <row r="84" spans="1:24" x14ac:dyDescent="0.25">
      <c r="A84" t="s">
        <v>2528</v>
      </c>
      <c r="B84" s="358">
        <v>3</v>
      </c>
      <c r="C84" s="358" t="s">
        <v>1461</v>
      </c>
      <c r="D84" s="1108" t="s">
        <v>3466</v>
      </c>
      <c r="E84" s="358" t="s">
        <v>1461</v>
      </c>
      <c r="F84" s="1172" t="s">
        <v>1485</v>
      </c>
      <c r="G84" s="358">
        <f>VLOOKUP($A84,Data!$C:$I,7,FALSE)</f>
        <v>0</v>
      </c>
      <c r="H84" s="438" t="str">
        <f t="shared" si="23"/>
        <v>DE.CM-023</v>
      </c>
      <c r="I84" s="438" t="str">
        <f t="shared" si="24"/>
        <v>DE.CM-0230</v>
      </c>
      <c r="J84" s="1170"/>
      <c r="K84" s="890" t="s">
        <v>3505</v>
      </c>
      <c r="L84" s="743" t="s">
        <v>3459</v>
      </c>
      <c r="M84" s="881">
        <f t="shared" si="31"/>
        <v>0</v>
      </c>
      <c r="N84" s="882">
        <f t="shared" si="32"/>
        <v>7</v>
      </c>
      <c r="O84" s="882">
        <f t="shared" si="33"/>
        <v>0</v>
      </c>
      <c r="P84" s="883">
        <f t="shared" si="34"/>
        <v>0</v>
      </c>
      <c r="Q84" s="882">
        <f t="shared" si="25"/>
        <v>1</v>
      </c>
      <c r="R84" s="882">
        <f t="shared" si="26"/>
        <v>0</v>
      </c>
      <c r="S84" s="883">
        <f t="shared" si="35"/>
        <v>0</v>
      </c>
      <c r="T84" s="882">
        <f t="shared" si="27"/>
        <v>3</v>
      </c>
      <c r="U84" s="882">
        <f t="shared" si="28"/>
        <v>0</v>
      </c>
      <c r="V84" s="883">
        <f t="shared" si="36"/>
        <v>0</v>
      </c>
      <c r="W84" s="882">
        <f t="shared" si="29"/>
        <v>3</v>
      </c>
      <c r="X84" s="884">
        <f t="shared" si="30"/>
        <v>0</v>
      </c>
    </row>
    <row r="85" spans="1:24" x14ac:dyDescent="0.25">
      <c r="A85" t="s">
        <v>2528</v>
      </c>
      <c r="B85" s="358">
        <v>3</v>
      </c>
      <c r="C85" s="358" t="s">
        <v>1461</v>
      </c>
      <c r="D85" s="1108" t="s">
        <v>3467</v>
      </c>
      <c r="E85" s="358" t="s">
        <v>1461</v>
      </c>
      <c r="F85" s="1174" t="s">
        <v>1481</v>
      </c>
      <c r="G85" s="358">
        <f>VLOOKUP($A85,Data!$C:$I,7,FALSE)</f>
        <v>0</v>
      </c>
      <c r="H85" s="438" t="str">
        <f t="shared" si="23"/>
        <v>DE.CM-033</v>
      </c>
      <c r="I85" s="438" t="str">
        <f t="shared" si="24"/>
        <v>DE.CM-0330</v>
      </c>
      <c r="J85" s="1170"/>
      <c r="K85" s="890" t="s">
        <v>3505</v>
      </c>
      <c r="L85" s="743" t="s">
        <v>3460</v>
      </c>
      <c r="M85" s="881">
        <f t="shared" si="31"/>
        <v>0</v>
      </c>
      <c r="N85" s="882">
        <f t="shared" si="32"/>
        <v>14</v>
      </c>
      <c r="O85" s="882">
        <f t="shared" si="33"/>
        <v>0</v>
      </c>
      <c r="P85" s="883">
        <f t="shared" si="34"/>
        <v>0</v>
      </c>
      <c r="Q85" s="882">
        <f t="shared" si="25"/>
        <v>0</v>
      </c>
      <c r="R85" s="882">
        <f t="shared" si="26"/>
        <v>0</v>
      </c>
      <c r="S85" s="883">
        <f t="shared" si="35"/>
        <v>0</v>
      </c>
      <c r="T85" s="882">
        <f t="shared" si="27"/>
        <v>5</v>
      </c>
      <c r="U85" s="882">
        <f t="shared" si="28"/>
        <v>0</v>
      </c>
      <c r="V85" s="883">
        <f t="shared" si="36"/>
        <v>0</v>
      </c>
      <c r="W85" s="882">
        <f t="shared" si="29"/>
        <v>9</v>
      </c>
      <c r="X85" s="884">
        <f t="shared" si="30"/>
        <v>0</v>
      </c>
    </row>
    <row r="86" spans="1:24" x14ac:dyDescent="0.25">
      <c r="A86" t="s">
        <v>2528</v>
      </c>
      <c r="B86" s="358">
        <v>3</v>
      </c>
      <c r="C86" s="358" t="s">
        <v>1461</v>
      </c>
      <c r="D86" s="1108" t="s">
        <v>3468</v>
      </c>
      <c r="F86" s="1172"/>
      <c r="G86" s="358">
        <f>VLOOKUP($A86,Data!$C:$I,7,FALSE)</f>
        <v>0</v>
      </c>
      <c r="H86" s="438" t="str">
        <f t="shared" si="23"/>
        <v>DE.CM-063</v>
      </c>
      <c r="I86" s="438" t="str">
        <f t="shared" si="24"/>
        <v>DE.CM-0630</v>
      </c>
      <c r="J86" s="1170"/>
      <c r="K86" s="890" t="s">
        <v>3506</v>
      </c>
      <c r="L86" s="743" t="s">
        <v>3461</v>
      </c>
      <c r="M86" s="881">
        <f t="shared" si="31"/>
        <v>0</v>
      </c>
      <c r="N86" s="882">
        <f t="shared" si="32"/>
        <v>22</v>
      </c>
      <c r="O86" s="882">
        <f t="shared" si="33"/>
        <v>0</v>
      </c>
      <c r="P86" s="883">
        <f t="shared" si="34"/>
        <v>0</v>
      </c>
      <c r="Q86" s="882">
        <f t="shared" si="25"/>
        <v>5</v>
      </c>
      <c r="R86" s="882">
        <f t="shared" si="26"/>
        <v>0</v>
      </c>
      <c r="S86" s="883">
        <f t="shared" si="35"/>
        <v>0</v>
      </c>
      <c r="T86" s="882">
        <f t="shared" si="27"/>
        <v>10</v>
      </c>
      <c r="U86" s="882">
        <f t="shared" si="28"/>
        <v>0</v>
      </c>
      <c r="V86" s="883">
        <f t="shared" si="36"/>
        <v>0</v>
      </c>
      <c r="W86" s="882">
        <f t="shared" si="29"/>
        <v>7</v>
      </c>
      <c r="X86" s="884">
        <f t="shared" si="30"/>
        <v>0</v>
      </c>
    </row>
    <row r="87" spans="1:24" x14ac:dyDescent="0.25">
      <c r="A87" t="s">
        <v>2528</v>
      </c>
      <c r="B87" s="358">
        <v>3</v>
      </c>
      <c r="C87" s="358" t="s">
        <v>1461</v>
      </c>
      <c r="D87" s="1108" t="s">
        <v>3469</v>
      </c>
      <c r="F87" s="1172"/>
      <c r="G87" s="358">
        <f>VLOOKUP($A87,Data!$C:$I,7,FALSE)</f>
        <v>0</v>
      </c>
      <c r="H87" s="438" t="str">
        <f t="shared" si="23"/>
        <v>DE.CM-093</v>
      </c>
      <c r="I87" s="438" t="str">
        <f t="shared" si="24"/>
        <v>DE.CM-0930</v>
      </c>
      <c r="J87" s="1170"/>
      <c r="K87" s="890" t="s">
        <v>3506</v>
      </c>
      <c r="L87" s="743" t="s">
        <v>3462</v>
      </c>
      <c r="M87" s="881">
        <f t="shared" si="31"/>
        <v>0</v>
      </c>
      <c r="N87" s="882">
        <f t="shared" si="32"/>
        <v>9</v>
      </c>
      <c r="O87" s="882">
        <f t="shared" si="33"/>
        <v>0</v>
      </c>
      <c r="P87" s="883">
        <f t="shared" si="34"/>
        <v>0</v>
      </c>
      <c r="Q87" s="882">
        <f t="shared" si="25"/>
        <v>1</v>
      </c>
      <c r="R87" s="882">
        <f t="shared" si="26"/>
        <v>0</v>
      </c>
      <c r="S87" s="883">
        <f t="shared" si="35"/>
        <v>0</v>
      </c>
      <c r="T87" s="882">
        <f t="shared" si="27"/>
        <v>5</v>
      </c>
      <c r="U87" s="882">
        <f t="shared" si="28"/>
        <v>0</v>
      </c>
      <c r="V87" s="883">
        <f t="shared" si="36"/>
        <v>0</v>
      </c>
      <c r="W87" s="882">
        <f t="shared" si="29"/>
        <v>3</v>
      </c>
      <c r="X87" s="884">
        <f t="shared" si="30"/>
        <v>0</v>
      </c>
    </row>
    <row r="88" spans="1:24" x14ac:dyDescent="0.25">
      <c r="A88" t="s">
        <v>2528</v>
      </c>
      <c r="B88" s="358">
        <v>3</v>
      </c>
      <c r="C88" s="358" t="s">
        <v>1460</v>
      </c>
      <c r="D88" s="1111" t="s">
        <v>3448</v>
      </c>
      <c r="E88" s="358" t="s">
        <v>1460</v>
      </c>
      <c r="F88" s="1172" t="s">
        <v>1484</v>
      </c>
      <c r="G88" s="358">
        <f>VLOOKUP($A88,Data!$C:$I,7,FALSE)</f>
        <v>0</v>
      </c>
      <c r="H88" s="438" t="str">
        <f t="shared" si="23"/>
        <v>PR.AA-063</v>
      </c>
      <c r="I88" s="438" t="str">
        <f t="shared" si="24"/>
        <v>PR.AA-0630</v>
      </c>
      <c r="J88" s="1170"/>
      <c r="K88" s="890" t="s">
        <v>3506</v>
      </c>
      <c r="L88" s="743" t="s">
        <v>3463</v>
      </c>
      <c r="M88" s="881">
        <f t="shared" si="31"/>
        <v>0</v>
      </c>
      <c r="N88" s="882">
        <f t="shared" si="32"/>
        <v>9</v>
      </c>
      <c r="O88" s="882">
        <f t="shared" si="33"/>
        <v>0</v>
      </c>
      <c r="P88" s="883">
        <f t="shared" si="34"/>
        <v>0</v>
      </c>
      <c r="Q88" s="882">
        <f t="shared" si="25"/>
        <v>3</v>
      </c>
      <c r="R88" s="882">
        <f t="shared" si="26"/>
        <v>0</v>
      </c>
      <c r="S88" s="883">
        <f t="shared" si="35"/>
        <v>0</v>
      </c>
      <c r="T88" s="882">
        <f t="shared" si="27"/>
        <v>4</v>
      </c>
      <c r="U88" s="882">
        <f t="shared" si="28"/>
        <v>0</v>
      </c>
      <c r="V88" s="883">
        <f t="shared" si="36"/>
        <v>0</v>
      </c>
      <c r="W88" s="882">
        <f t="shared" si="29"/>
        <v>2</v>
      </c>
      <c r="X88" s="884">
        <f t="shared" si="30"/>
        <v>0</v>
      </c>
    </row>
    <row r="89" spans="1:24" x14ac:dyDescent="0.25">
      <c r="A89" t="s">
        <v>936</v>
      </c>
      <c r="B89" s="358">
        <v>3</v>
      </c>
      <c r="C89" s="358" t="s">
        <v>3387</v>
      </c>
      <c r="D89" s="1109" t="s">
        <v>3394</v>
      </c>
      <c r="E89" s="358" t="s">
        <v>444</v>
      </c>
      <c r="F89" s="1172" t="s">
        <v>1534</v>
      </c>
      <c r="G89" s="358">
        <f>VLOOKUP($A89,Data!$C:$I,7,FALSE)</f>
        <v>0</v>
      </c>
      <c r="H89" s="438" t="str">
        <f t="shared" si="23"/>
        <v>GV.OC-033</v>
      </c>
      <c r="I89" s="438" t="str">
        <f t="shared" si="24"/>
        <v>GV.OC-0330</v>
      </c>
      <c r="J89" s="1170"/>
      <c r="K89" s="890" t="s">
        <v>3506</v>
      </c>
      <c r="L89" s="743" t="s">
        <v>3464</v>
      </c>
      <c r="M89" s="881">
        <f t="shared" si="31"/>
        <v>0</v>
      </c>
      <c r="N89" s="882">
        <f t="shared" si="32"/>
        <v>8</v>
      </c>
      <c r="O89" s="882">
        <f t="shared" si="33"/>
        <v>0</v>
      </c>
      <c r="P89" s="883">
        <f t="shared" si="34"/>
        <v>0</v>
      </c>
      <c r="Q89" s="882">
        <f t="shared" si="25"/>
        <v>3</v>
      </c>
      <c r="R89" s="882">
        <f t="shared" si="26"/>
        <v>0</v>
      </c>
      <c r="S89" s="883">
        <f t="shared" si="35"/>
        <v>0</v>
      </c>
      <c r="T89" s="882">
        <f t="shared" si="27"/>
        <v>5</v>
      </c>
      <c r="U89" s="882">
        <f t="shared" si="28"/>
        <v>0</v>
      </c>
      <c r="V89" s="883">
        <f t="shared" si="36"/>
        <v>0</v>
      </c>
      <c r="W89" s="882">
        <f t="shared" si="29"/>
        <v>0</v>
      </c>
      <c r="X89" s="884">
        <f t="shared" si="30"/>
        <v>0</v>
      </c>
    </row>
    <row r="90" spans="1:24" x14ac:dyDescent="0.25">
      <c r="A90" t="s">
        <v>936</v>
      </c>
      <c r="B90" s="358">
        <v>3</v>
      </c>
      <c r="C90" s="358" t="s">
        <v>3387</v>
      </c>
      <c r="D90" s="1109" t="s">
        <v>3418</v>
      </c>
      <c r="E90" s="358" t="s">
        <v>444</v>
      </c>
      <c r="F90" s="1172" t="s">
        <v>1520</v>
      </c>
      <c r="G90" s="358">
        <f>VLOOKUP($A90,Data!$C:$I,7,FALSE)</f>
        <v>0</v>
      </c>
      <c r="H90" s="438" t="str">
        <f t="shared" si="23"/>
        <v>GV.PO-013</v>
      </c>
      <c r="I90" s="438" t="str">
        <f t="shared" si="24"/>
        <v>GV.PO-0130</v>
      </c>
      <c r="J90" s="1170"/>
      <c r="K90" s="890" t="s">
        <v>1738</v>
      </c>
      <c r="L90" s="744" t="s">
        <v>3465</v>
      </c>
      <c r="M90" s="881">
        <f t="shared" si="31"/>
        <v>0</v>
      </c>
      <c r="N90" s="882">
        <f t="shared" si="32"/>
        <v>18</v>
      </c>
      <c r="O90" s="882">
        <f t="shared" si="33"/>
        <v>0</v>
      </c>
      <c r="P90" s="883">
        <f t="shared" si="34"/>
        <v>0</v>
      </c>
      <c r="Q90" s="882">
        <f t="shared" si="25"/>
        <v>4</v>
      </c>
      <c r="R90" s="882">
        <f t="shared" si="26"/>
        <v>0</v>
      </c>
      <c r="S90" s="883">
        <f t="shared" si="35"/>
        <v>0</v>
      </c>
      <c r="T90" s="882">
        <f t="shared" si="27"/>
        <v>7</v>
      </c>
      <c r="U90" s="882">
        <f t="shared" si="28"/>
        <v>0</v>
      </c>
      <c r="V90" s="883">
        <f t="shared" si="36"/>
        <v>0</v>
      </c>
      <c r="W90" s="882">
        <f t="shared" si="29"/>
        <v>7</v>
      </c>
      <c r="X90" s="884">
        <f t="shared" si="30"/>
        <v>0</v>
      </c>
    </row>
    <row r="91" spans="1:24" x14ac:dyDescent="0.25">
      <c r="A91" t="s">
        <v>936</v>
      </c>
      <c r="B91" s="358">
        <v>3</v>
      </c>
      <c r="C91" s="358" t="s">
        <v>3387</v>
      </c>
      <c r="D91" s="1109" t="s">
        <v>3419</v>
      </c>
      <c r="F91" s="1172"/>
      <c r="G91" s="358">
        <f>VLOOKUP($A91,Data!$C:$I,7,FALSE)</f>
        <v>0</v>
      </c>
      <c r="H91" s="438" t="str">
        <f t="shared" si="23"/>
        <v>GV.PO-023</v>
      </c>
      <c r="I91" s="438" t="str">
        <f t="shared" si="24"/>
        <v>GV.PO-0230</v>
      </c>
      <c r="J91" s="1170"/>
      <c r="K91" s="890" t="s">
        <v>1738</v>
      </c>
      <c r="L91" s="744" t="s">
        <v>3466</v>
      </c>
      <c r="M91" s="881">
        <f t="shared" si="31"/>
        <v>0</v>
      </c>
      <c r="N91" s="882">
        <f t="shared" si="32"/>
        <v>7</v>
      </c>
      <c r="O91" s="882">
        <f t="shared" si="33"/>
        <v>0</v>
      </c>
      <c r="P91" s="883">
        <f t="shared" si="34"/>
        <v>0</v>
      </c>
      <c r="Q91" s="882">
        <f t="shared" si="25"/>
        <v>1</v>
      </c>
      <c r="R91" s="882">
        <f t="shared" si="26"/>
        <v>0</v>
      </c>
      <c r="S91" s="883">
        <f t="shared" si="35"/>
        <v>0</v>
      </c>
      <c r="T91" s="882">
        <f t="shared" si="27"/>
        <v>2</v>
      </c>
      <c r="U91" s="882">
        <f t="shared" si="28"/>
        <v>0</v>
      </c>
      <c r="V91" s="883">
        <f t="shared" si="36"/>
        <v>0</v>
      </c>
      <c r="W91" s="882">
        <f t="shared" si="29"/>
        <v>4</v>
      </c>
      <c r="X91" s="884">
        <f t="shared" si="30"/>
        <v>0</v>
      </c>
    </row>
    <row r="92" spans="1:24" x14ac:dyDescent="0.25">
      <c r="A92" t="s">
        <v>936</v>
      </c>
      <c r="B92" s="358">
        <v>3</v>
      </c>
      <c r="C92" s="358" t="s">
        <v>1460</v>
      </c>
      <c r="D92" s="1111" t="s">
        <v>3462</v>
      </c>
      <c r="E92" s="358" t="s">
        <v>1460</v>
      </c>
      <c r="F92" s="1172" t="s">
        <v>1516</v>
      </c>
      <c r="G92" s="358">
        <f>VLOOKUP($A92,Data!$C:$I,7,FALSE)</f>
        <v>0</v>
      </c>
      <c r="H92" s="438" t="str">
        <f t="shared" si="23"/>
        <v>PR.IR-023</v>
      </c>
      <c r="I92" s="438" t="str">
        <f t="shared" si="24"/>
        <v>PR.IR-0230</v>
      </c>
      <c r="J92" s="1170"/>
      <c r="K92" s="890" t="s">
        <v>1738</v>
      </c>
      <c r="L92" s="744" t="s">
        <v>3467</v>
      </c>
      <c r="M92" s="881">
        <f t="shared" si="31"/>
        <v>0</v>
      </c>
      <c r="N92" s="882">
        <f t="shared" si="32"/>
        <v>15</v>
      </c>
      <c r="O92" s="882">
        <f t="shared" si="33"/>
        <v>0</v>
      </c>
      <c r="P92" s="883">
        <f t="shared" si="34"/>
        <v>0</v>
      </c>
      <c r="Q92" s="882">
        <f t="shared" si="25"/>
        <v>2</v>
      </c>
      <c r="R92" s="882">
        <f t="shared" si="26"/>
        <v>0</v>
      </c>
      <c r="S92" s="883">
        <f t="shared" si="35"/>
        <v>0</v>
      </c>
      <c r="T92" s="882">
        <f t="shared" si="27"/>
        <v>6</v>
      </c>
      <c r="U92" s="882">
        <f t="shared" si="28"/>
        <v>0</v>
      </c>
      <c r="V92" s="883">
        <f t="shared" si="36"/>
        <v>0</v>
      </c>
      <c r="W92" s="882">
        <f t="shared" si="29"/>
        <v>7</v>
      </c>
      <c r="X92" s="884">
        <f t="shared" si="30"/>
        <v>0</v>
      </c>
    </row>
    <row r="93" spans="1:24" x14ac:dyDescent="0.25">
      <c r="A93" t="s">
        <v>937</v>
      </c>
      <c r="B93" s="358">
        <v>3</v>
      </c>
      <c r="C93" s="358" t="s">
        <v>3387</v>
      </c>
      <c r="D93" s="1109" t="s">
        <v>3393</v>
      </c>
      <c r="F93" s="1172"/>
      <c r="G93" s="358">
        <f>VLOOKUP($A93,Data!$C:$I,7,FALSE)</f>
        <v>0</v>
      </c>
      <c r="H93" s="438" t="str">
        <f t="shared" si="23"/>
        <v>GV.OC-023</v>
      </c>
      <c r="I93" s="438" t="str">
        <f t="shared" si="24"/>
        <v>GV.OC-0230</v>
      </c>
      <c r="J93" s="1170"/>
      <c r="K93" s="890" t="s">
        <v>1738</v>
      </c>
      <c r="L93" s="744" t="s">
        <v>3468</v>
      </c>
      <c r="M93" s="881">
        <f t="shared" si="31"/>
        <v>0</v>
      </c>
      <c r="N93" s="882">
        <f t="shared" si="32"/>
        <v>14</v>
      </c>
      <c r="O93" s="882">
        <f t="shared" si="33"/>
        <v>0</v>
      </c>
      <c r="P93" s="883">
        <f t="shared" si="34"/>
        <v>0</v>
      </c>
      <c r="Q93" s="882">
        <f t="shared" si="25"/>
        <v>2</v>
      </c>
      <c r="R93" s="882">
        <f t="shared" si="26"/>
        <v>0</v>
      </c>
      <c r="S93" s="883">
        <f t="shared" si="35"/>
        <v>0</v>
      </c>
      <c r="T93" s="882">
        <f t="shared" si="27"/>
        <v>5</v>
      </c>
      <c r="U93" s="882">
        <f t="shared" si="28"/>
        <v>0</v>
      </c>
      <c r="V93" s="883">
        <f t="shared" si="36"/>
        <v>0</v>
      </c>
      <c r="W93" s="882">
        <f t="shared" si="29"/>
        <v>7</v>
      </c>
      <c r="X93" s="884">
        <f t="shared" si="30"/>
        <v>0</v>
      </c>
    </row>
    <row r="94" spans="1:24" x14ac:dyDescent="0.25">
      <c r="A94" t="s">
        <v>937</v>
      </c>
      <c r="B94" s="358">
        <v>3</v>
      </c>
      <c r="C94" s="358" t="s">
        <v>3387</v>
      </c>
      <c r="D94" s="1109" t="s">
        <v>3394</v>
      </c>
      <c r="E94" s="358" t="s">
        <v>444</v>
      </c>
      <c r="F94" s="1172" t="s">
        <v>1534</v>
      </c>
      <c r="G94" s="358">
        <f>VLOOKUP($A94,Data!$C:$I,7,FALSE)</f>
        <v>0</v>
      </c>
      <c r="H94" s="438" t="str">
        <f t="shared" si="23"/>
        <v>GV.OC-033</v>
      </c>
      <c r="I94" s="438" t="str">
        <f t="shared" si="24"/>
        <v>GV.OC-0330</v>
      </c>
      <c r="J94" s="1170"/>
      <c r="K94" s="890" t="s">
        <v>1738</v>
      </c>
      <c r="L94" s="744" t="s">
        <v>3469</v>
      </c>
      <c r="M94" s="881">
        <f t="shared" si="31"/>
        <v>0</v>
      </c>
      <c r="N94" s="882">
        <f t="shared" si="32"/>
        <v>20</v>
      </c>
      <c r="O94" s="882">
        <f t="shared" si="33"/>
        <v>0</v>
      </c>
      <c r="P94" s="883">
        <f t="shared" si="34"/>
        <v>0</v>
      </c>
      <c r="Q94" s="882">
        <f t="shared" si="25"/>
        <v>2</v>
      </c>
      <c r="R94" s="882">
        <f t="shared" si="26"/>
        <v>0</v>
      </c>
      <c r="S94" s="883">
        <f t="shared" si="35"/>
        <v>0</v>
      </c>
      <c r="T94" s="882">
        <f t="shared" si="27"/>
        <v>7</v>
      </c>
      <c r="U94" s="882">
        <f t="shared" si="28"/>
        <v>0</v>
      </c>
      <c r="V94" s="883">
        <f t="shared" si="36"/>
        <v>0</v>
      </c>
      <c r="W94" s="882">
        <f t="shared" si="29"/>
        <v>11</v>
      </c>
      <c r="X94" s="884">
        <f t="shared" si="30"/>
        <v>0</v>
      </c>
    </row>
    <row r="95" spans="1:24" x14ac:dyDescent="0.25">
      <c r="A95" t="s">
        <v>937</v>
      </c>
      <c r="B95" s="358">
        <v>3</v>
      </c>
      <c r="C95" s="358" t="s">
        <v>3387</v>
      </c>
      <c r="D95" s="1109" t="s">
        <v>3418</v>
      </c>
      <c r="E95" s="358" t="s">
        <v>444</v>
      </c>
      <c r="F95" s="1172" t="s">
        <v>1520</v>
      </c>
      <c r="G95" s="358">
        <f>VLOOKUP($A95,Data!$C:$I,7,FALSE)</f>
        <v>0</v>
      </c>
      <c r="H95" s="438" t="str">
        <f t="shared" si="23"/>
        <v>GV.PO-013</v>
      </c>
      <c r="I95" s="438" t="str">
        <f t="shared" si="24"/>
        <v>GV.PO-0130</v>
      </c>
      <c r="J95" s="1170"/>
      <c r="K95" s="890" t="s">
        <v>1730</v>
      </c>
      <c r="L95" s="744" t="s">
        <v>3470</v>
      </c>
      <c r="M95" s="881">
        <f t="shared" si="31"/>
        <v>0</v>
      </c>
      <c r="N95" s="882">
        <f t="shared" si="32"/>
        <v>3</v>
      </c>
      <c r="O95" s="882">
        <f t="shared" si="33"/>
        <v>0</v>
      </c>
      <c r="P95" s="883">
        <f t="shared" si="34"/>
        <v>0</v>
      </c>
      <c r="Q95" s="882">
        <f t="shared" si="25"/>
        <v>0</v>
      </c>
      <c r="R95" s="882">
        <f t="shared" si="26"/>
        <v>0</v>
      </c>
      <c r="S95" s="883">
        <f t="shared" si="35"/>
        <v>0</v>
      </c>
      <c r="T95" s="882">
        <f t="shared" si="27"/>
        <v>0</v>
      </c>
      <c r="U95" s="882">
        <f t="shared" si="28"/>
        <v>0</v>
      </c>
      <c r="V95" s="883">
        <f t="shared" si="36"/>
        <v>0</v>
      </c>
      <c r="W95" s="882">
        <f t="shared" si="29"/>
        <v>3</v>
      </c>
      <c r="X95" s="884">
        <f t="shared" si="30"/>
        <v>0</v>
      </c>
    </row>
    <row r="96" spans="1:24" x14ac:dyDescent="0.25">
      <c r="A96" t="s">
        <v>937</v>
      </c>
      <c r="B96" s="358">
        <v>3</v>
      </c>
      <c r="C96" s="358" t="s">
        <v>3387</v>
      </c>
      <c r="D96" s="1109" t="s">
        <v>3419</v>
      </c>
      <c r="F96" s="1172"/>
      <c r="G96" s="358">
        <f>VLOOKUP($A96,Data!$C:$I,7,FALSE)</f>
        <v>0</v>
      </c>
      <c r="H96" s="438" t="str">
        <f t="shared" si="23"/>
        <v>GV.PO-023</v>
      </c>
      <c r="I96" s="438" t="str">
        <f t="shared" si="24"/>
        <v>GV.PO-0230</v>
      </c>
      <c r="J96" s="1170"/>
      <c r="K96" s="890" t="s">
        <v>1730</v>
      </c>
      <c r="L96" s="744" t="s">
        <v>3471</v>
      </c>
      <c r="M96" s="881">
        <f t="shared" si="31"/>
        <v>0</v>
      </c>
      <c r="N96" s="882">
        <f t="shared" si="32"/>
        <v>7</v>
      </c>
      <c r="O96" s="882">
        <f t="shared" si="33"/>
        <v>0</v>
      </c>
      <c r="P96" s="883">
        <f t="shared" si="34"/>
        <v>0</v>
      </c>
      <c r="Q96" s="882">
        <f t="shared" si="25"/>
        <v>1</v>
      </c>
      <c r="R96" s="882">
        <f t="shared" si="26"/>
        <v>0</v>
      </c>
      <c r="S96" s="883">
        <f t="shared" si="35"/>
        <v>0</v>
      </c>
      <c r="T96" s="882">
        <f t="shared" si="27"/>
        <v>3</v>
      </c>
      <c r="U96" s="882">
        <f t="shared" si="28"/>
        <v>0</v>
      </c>
      <c r="V96" s="883">
        <f t="shared" si="36"/>
        <v>0</v>
      </c>
      <c r="W96" s="882">
        <f t="shared" si="29"/>
        <v>3</v>
      </c>
      <c r="X96" s="884">
        <f t="shared" si="30"/>
        <v>0</v>
      </c>
    </row>
    <row r="97" spans="1:24" x14ac:dyDescent="0.25">
      <c r="A97" t="s">
        <v>937</v>
      </c>
      <c r="B97" s="358">
        <v>3</v>
      </c>
      <c r="C97" s="358" t="s">
        <v>3387</v>
      </c>
      <c r="D97" s="1109" t="s">
        <v>3415</v>
      </c>
      <c r="F97" s="1172"/>
      <c r="G97" s="358">
        <f>VLOOKUP($A97,Data!$C:$I,7,FALSE)</f>
        <v>0</v>
      </c>
      <c r="H97" s="438" t="str">
        <f t="shared" si="23"/>
        <v>GV.RR-023</v>
      </c>
      <c r="I97" s="438" t="str">
        <f t="shared" si="24"/>
        <v>GV.RR-0230</v>
      </c>
      <c r="J97" s="1170"/>
      <c r="K97" s="890" t="s">
        <v>1730</v>
      </c>
      <c r="L97" s="744" t="s">
        <v>3472</v>
      </c>
      <c r="M97" s="881">
        <f t="shared" si="31"/>
        <v>0</v>
      </c>
      <c r="N97" s="882">
        <f t="shared" si="32"/>
        <v>3</v>
      </c>
      <c r="O97" s="882">
        <f t="shared" si="33"/>
        <v>0</v>
      </c>
      <c r="P97" s="883">
        <f t="shared" si="34"/>
        <v>0</v>
      </c>
      <c r="Q97" s="882">
        <f t="shared" si="25"/>
        <v>1</v>
      </c>
      <c r="R97" s="882">
        <f t="shared" si="26"/>
        <v>0</v>
      </c>
      <c r="S97" s="883">
        <f t="shared" si="35"/>
        <v>0</v>
      </c>
      <c r="T97" s="882">
        <f t="shared" si="27"/>
        <v>2</v>
      </c>
      <c r="U97" s="882">
        <f t="shared" si="28"/>
        <v>0</v>
      </c>
      <c r="V97" s="883">
        <f t="shared" si="36"/>
        <v>0</v>
      </c>
      <c r="W97" s="882">
        <f t="shared" si="29"/>
        <v>0</v>
      </c>
      <c r="X97" s="884">
        <f t="shared" si="30"/>
        <v>0</v>
      </c>
    </row>
    <row r="98" spans="1:24" x14ac:dyDescent="0.25">
      <c r="A98" t="s">
        <v>937</v>
      </c>
      <c r="B98" s="358">
        <v>3</v>
      </c>
      <c r="C98" s="358" t="s">
        <v>3387</v>
      </c>
      <c r="D98" s="1109" t="s">
        <v>3415</v>
      </c>
      <c r="F98" s="1172"/>
      <c r="G98" s="358">
        <f>VLOOKUP($A98,Data!$C:$I,7,FALSE)</f>
        <v>0</v>
      </c>
      <c r="H98" s="438" t="str">
        <f t="shared" si="23"/>
        <v>GV.RR-023</v>
      </c>
      <c r="I98" s="438" t="str">
        <f t="shared" si="24"/>
        <v>GV.RR-0230</v>
      </c>
      <c r="J98" s="1170"/>
      <c r="K98" s="890" t="s">
        <v>1730</v>
      </c>
      <c r="L98" s="744" t="s">
        <v>3473</v>
      </c>
      <c r="M98" s="881">
        <f t="shared" si="31"/>
        <v>0</v>
      </c>
      <c r="N98" s="882">
        <f t="shared" si="32"/>
        <v>5</v>
      </c>
      <c r="O98" s="882">
        <f t="shared" si="33"/>
        <v>0</v>
      </c>
      <c r="P98" s="883">
        <f t="shared" si="34"/>
        <v>0</v>
      </c>
      <c r="Q98" s="882">
        <f t="shared" si="25"/>
        <v>1</v>
      </c>
      <c r="R98" s="882">
        <f t="shared" si="26"/>
        <v>0</v>
      </c>
      <c r="S98" s="883">
        <f t="shared" si="35"/>
        <v>0</v>
      </c>
      <c r="T98" s="882">
        <f t="shared" si="27"/>
        <v>2</v>
      </c>
      <c r="U98" s="882">
        <f t="shared" si="28"/>
        <v>0</v>
      </c>
      <c r="V98" s="883">
        <f t="shared" si="36"/>
        <v>0</v>
      </c>
      <c r="W98" s="882">
        <f t="shared" si="29"/>
        <v>2</v>
      </c>
      <c r="X98" s="884">
        <f t="shared" si="30"/>
        <v>0</v>
      </c>
    </row>
    <row r="99" spans="1:24" x14ac:dyDescent="0.25">
      <c r="A99" t="s">
        <v>937</v>
      </c>
      <c r="B99" s="358">
        <v>3</v>
      </c>
      <c r="C99" s="358" t="s">
        <v>3387</v>
      </c>
      <c r="D99" s="1109" t="s">
        <v>3405</v>
      </c>
      <c r="E99" s="358" t="s">
        <v>444</v>
      </c>
      <c r="F99" s="1172" t="s">
        <v>1487</v>
      </c>
      <c r="G99" s="358">
        <f>VLOOKUP($A99,Data!$C:$I,7,FALSE)</f>
        <v>0</v>
      </c>
      <c r="H99" s="438" t="str">
        <f t="shared" si="23"/>
        <v>GV.SC-023</v>
      </c>
      <c r="I99" s="438" t="str">
        <f t="shared" si="24"/>
        <v>GV.SC-0230</v>
      </c>
      <c r="J99" s="1170"/>
      <c r="K99" s="890" t="s">
        <v>1730</v>
      </c>
      <c r="L99" s="744" t="s">
        <v>3474</v>
      </c>
      <c r="M99" s="881">
        <f t="shared" si="31"/>
        <v>0</v>
      </c>
      <c r="N99" s="882">
        <f t="shared" si="32"/>
        <v>7</v>
      </c>
      <c r="O99" s="882">
        <f t="shared" si="33"/>
        <v>0</v>
      </c>
      <c r="P99" s="883">
        <f t="shared" si="34"/>
        <v>0</v>
      </c>
      <c r="Q99" s="882">
        <f t="shared" si="25"/>
        <v>1</v>
      </c>
      <c r="R99" s="882">
        <f t="shared" si="26"/>
        <v>0</v>
      </c>
      <c r="S99" s="883">
        <f t="shared" si="35"/>
        <v>0</v>
      </c>
      <c r="T99" s="882">
        <f t="shared" si="27"/>
        <v>3</v>
      </c>
      <c r="U99" s="882">
        <f t="shared" si="28"/>
        <v>0</v>
      </c>
      <c r="V99" s="883">
        <f t="shared" si="36"/>
        <v>0</v>
      </c>
      <c r="W99" s="882">
        <f t="shared" si="29"/>
        <v>3</v>
      </c>
      <c r="X99" s="884">
        <f t="shared" si="30"/>
        <v>0</v>
      </c>
    </row>
    <row r="100" spans="1:24" x14ac:dyDescent="0.25">
      <c r="A100" t="s">
        <v>937</v>
      </c>
      <c r="B100" s="358">
        <v>3</v>
      </c>
      <c r="C100" s="358" t="s">
        <v>1460</v>
      </c>
      <c r="D100" s="1111" t="s">
        <v>3449</v>
      </c>
      <c r="E100" s="358" t="s">
        <v>1460</v>
      </c>
      <c r="F100" s="1172" t="s">
        <v>1574</v>
      </c>
      <c r="G100" s="358">
        <f>VLOOKUP($A100,Data!$C:$I,7,FALSE)</f>
        <v>0</v>
      </c>
      <c r="H100" s="438" t="str">
        <f t="shared" si="23"/>
        <v>PR.AT-013</v>
      </c>
      <c r="I100" s="438" t="str">
        <f t="shared" si="24"/>
        <v>PR.AT-0130</v>
      </c>
      <c r="J100" s="1170"/>
      <c r="K100" s="890" t="s">
        <v>1730</v>
      </c>
      <c r="L100" s="744" t="s">
        <v>3475</v>
      </c>
      <c r="M100" s="881">
        <f t="shared" si="31"/>
        <v>0</v>
      </c>
      <c r="N100" s="882">
        <f t="shared" si="32"/>
        <v>5</v>
      </c>
      <c r="O100" s="882">
        <f t="shared" si="33"/>
        <v>0</v>
      </c>
      <c r="P100" s="883">
        <f t="shared" si="34"/>
        <v>0</v>
      </c>
      <c r="Q100" s="882">
        <f t="shared" si="25"/>
        <v>1</v>
      </c>
      <c r="R100" s="882">
        <f t="shared" si="26"/>
        <v>0</v>
      </c>
      <c r="S100" s="883">
        <f t="shared" si="35"/>
        <v>0</v>
      </c>
      <c r="T100" s="882">
        <f t="shared" si="27"/>
        <v>3</v>
      </c>
      <c r="U100" s="882">
        <f t="shared" si="28"/>
        <v>0</v>
      </c>
      <c r="V100" s="883">
        <f t="shared" si="36"/>
        <v>0</v>
      </c>
      <c r="W100" s="882">
        <f t="shared" si="29"/>
        <v>1</v>
      </c>
      <c r="X100" s="884">
        <f t="shared" si="30"/>
        <v>0</v>
      </c>
    </row>
    <row r="101" spans="1:24" x14ac:dyDescent="0.25">
      <c r="A101" t="s">
        <v>937</v>
      </c>
      <c r="B101" s="358">
        <v>3</v>
      </c>
      <c r="C101" s="358" t="s">
        <v>1460</v>
      </c>
      <c r="D101" s="1111" t="s">
        <v>3450</v>
      </c>
      <c r="E101" s="358" t="s">
        <v>1460</v>
      </c>
      <c r="F101" s="1172" t="s">
        <v>1573</v>
      </c>
      <c r="G101" s="358">
        <f>VLOOKUP($A101,Data!$C:$I,7,FALSE)</f>
        <v>0</v>
      </c>
      <c r="H101" s="438" t="str">
        <f t="shared" si="23"/>
        <v>PR.AT-023</v>
      </c>
      <c r="I101" s="438" t="str">
        <f t="shared" si="24"/>
        <v>PR.AT-0230</v>
      </c>
      <c r="J101" s="1170"/>
      <c r="K101" s="890" t="s">
        <v>3507</v>
      </c>
      <c r="L101" s="745" t="s">
        <v>3476</v>
      </c>
      <c r="M101" s="881">
        <f t="shared" si="31"/>
        <v>0</v>
      </c>
      <c r="N101" s="882">
        <f t="shared" si="32"/>
        <v>9</v>
      </c>
      <c r="O101" s="882">
        <f t="shared" si="33"/>
        <v>0</v>
      </c>
      <c r="P101" s="883">
        <f t="shared" si="34"/>
        <v>0</v>
      </c>
      <c r="Q101" s="882">
        <f t="shared" si="25"/>
        <v>3</v>
      </c>
      <c r="R101" s="882">
        <f t="shared" si="26"/>
        <v>0</v>
      </c>
      <c r="S101" s="883">
        <f t="shared" si="35"/>
        <v>0</v>
      </c>
      <c r="T101" s="882">
        <f t="shared" si="27"/>
        <v>3</v>
      </c>
      <c r="U101" s="882">
        <f t="shared" si="28"/>
        <v>0</v>
      </c>
      <c r="V101" s="883">
        <f t="shared" si="36"/>
        <v>0</v>
      </c>
      <c r="W101" s="882">
        <f t="shared" si="29"/>
        <v>3</v>
      </c>
      <c r="X101" s="884">
        <f t="shared" si="30"/>
        <v>0</v>
      </c>
    </row>
    <row r="102" spans="1:24" x14ac:dyDescent="0.25">
      <c r="A102" t="s">
        <v>938</v>
      </c>
      <c r="B102" s="358">
        <v>3</v>
      </c>
      <c r="C102" s="358" t="s">
        <v>1460</v>
      </c>
      <c r="D102" s="1111" t="s">
        <v>3449</v>
      </c>
      <c r="E102" s="358" t="s">
        <v>1460</v>
      </c>
      <c r="F102" s="1172" t="s">
        <v>1577</v>
      </c>
      <c r="G102" s="358">
        <f>VLOOKUP($A102,Data!$C:$I,7,FALSE)</f>
        <v>0</v>
      </c>
      <c r="H102" s="438" t="str">
        <f t="shared" si="23"/>
        <v>PR.AT-013</v>
      </c>
      <c r="I102" s="438" t="str">
        <f t="shared" si="24"/>
        <v>PR.AT-0130</v>
      </c>
      <c r="J102" s="1170"/>
      <c r="K102" s="890" t="s">
        <v>3507</v>
      </c>
      <c r="L102" s="745" t="s">
        <v>3477</v>
      </c>
      <c r="M102" s="881">
        <f t="shared" si="31"/>
        <v>0</v>
      </c>
      <c r="N102" s="882">
        <f t="shared" si="32"/>
        <v>7</v>
      </c>
      <c r="O102" s="882">
        <f t="shared" si="33"/>
        <v>0</v>
      </c>
      <c r="P102" s="883">
        <f t="shared" si="34"/>
        <v>0</v>
      </c>
      <c r="Q102" s="882">
        <f t="shared" si="25"/>
        <v>2</v>
      </c>
      <c r="R102" s="882">
        <f t="shared" si="26"/>
        <v>0</v>
      </c>
      <c r="S102" s="883">
        <f t="shared" si="35"/>
        <v>0</v>
      </c>
      <c r="T102" s="882">
        <f t="shared" si="27"/>
        <v>2</v>
      </c>
      <c r="U102" s="882">
        <f t="shared" si="28"/>
        <v>0</v>
      </c>
      <c r="V102" s="883">
        <f t="shared" si="36"/>
        <v>0</v>
      </c>
      <c r="W102" s="882">
        <f t="shared" si="29"/>
        <v>3</v>
      </c>
      <c r="X102" s="884">
        <f t="shared" si="30"/>
        <v>0</v>
      </c>
    </row>
    <row r="103" spans="1:24" x14ac:dyDescent="0.25">
      <c r="A103" t="s">
        <v>939</v>
      </c>
      <c r="B103" s="358">
        <v>3</v>
      </c>
      <c r="C103" s="358" t="s">
        <v>444</v>
      </c>
      <c r="D103" s="1110" t="s">
        <v>3441</v>
      </c>
      <c r="E103" s="358" t="s">
        <v>1460</v>
      </c>
      <c r="F103" s="1172" t="s">
        <v>1710</v>
      </c>
      <c r="G103" s="358">
        <f>VLOOKUP($A103,Data!$C:$I,7,FALSE)</f>
        <v>0</v>
      </c>
      <c r="H103" s="438" t="str">
        <f t="shared" si="23"/>
        <v>ID.IM-033</v>
      </c>
      <c r="I103" s="438" t="str">
        <f t="shared" si="24"/>
        <v>ID.IM-0330</v>
      </c>
      <c r="J103" s="1170"/>
      <c r="K103" s="890" t="s">
        <v>3507</v>
      </c>
      <c r="L103" s="745" t="s">
        <v>3478</v>
      </c>
      <c r="M103" s="881">
        <f t="shared" si="31"/>
        <v>0</v>
      </c>
      <c r="N103" s="882">
        <f t="shared" si="32"/>
        <v>7</v>
      </c>
      <c r="O103" s="882">
        <f t="shared" si="33"/>
        <v>0</v>
      </c>
      <c r="P103" s="883">
        <f t="shared" si="34"/>
        <v>0</v>
      </c>
      <c r="Q103" s="882">
        <f t="shared" si="25"/>
        <v>1</v>
      </c>
      <c r="R103" s="882">
        <f t="shared" si="26"/>
        <v>0</v>
      </c>
      <c r="S103" s="883">
        <f t="shared" si="35"/>
        <v>0</v>
      </c>
      <c r="T103" s="882">
        <f t="shared" si="27"/>
        <v>3</v>
      </c>
      <c r="U103" s="882">
        <f t="shared" si="28"/>
        <v>0</v>
      </c>
      <c r="V103" s="883">
        <f t="shared" si="36"/>
        <v>0</v>
      </c>
      <c r="W103" s="882">
        <f t="shared" si="29"/>
        <v>3</v>
      </c>
      <c r="X103" s="884">
        <f t="shared" si="30"/>
        <v>0</v>
      </c>
    </row>
    <row r="104" spans="1:24" x14ac:dyDescent="0.25">
      <c r="A104" t="s">
        <v>303</v>
      </c>
      <c r="B104" s="358">
        <v>2</v>
      </c>
      <c r="C104" s="358" t="s">
        <v>444</v>
      </c>
      <c r="D104" s="1110" t="s">
        <v>3425</v>
      </c>
      <c r="E104" s="358" t="s">
        <v>444</v>
      </c>
      <c r="F104" s="1172" t="s">
        <v>1512</v>
      </c>
      <c r="G104" s="358">
        <f>VLOOKUP($A104,Data!$C:$I,7,FALSE)</f>
        <v>0</v>
      </c>
      <c r="H104" s="438" t="str">
        <f t="shared" si="23"/>
        <v>ID.AM-032</v>
      </c>
      <c r="I104" s="438" t="str">
        <f t="shared" si="24"/>
        <v>ID.AM-0320</v>
      </c>
      <c r="J104" s="1170"/>
      <c r="K104" s="890" t="s">
        <v>3507</v>
      </c>
      <c r="L104" s="745" t="s">
        <v>3479</v>
      </c>
      <c r="M104" s="881">
        <f t="shared" si="31"/>
        <v>0</v>
      </c>
      <c r="N104" s="882">
        <f t="shared" si="32"/>
        <v>9</v>
      </c>
      <c r="O104" s="882">
        <f t="shared" si="33"/>
        <v>0</v>
      </c>
      <c r="P104" s="883">
        <f t="shared" si="34"/>
        <v>0</v>
      </c>
      <c r="Q104" s="882">
        <f t="shared" si="25"/>
        <v>1</v>
      </c>
      <c r="R104" s="882">
        <f t="shared" si="26"/>
        <v>0</v>
      </c>
      <c r="S104" s="883">
        <f t="shared" si="35"/>
        <v>0</v>
      </c>
      <c r="T104" s="882">
        <f t="shared" si="27"/>
        <v>4</v>
      </c>
      <c r="U104" s="882">
        <f t="shared" si="28"/>
        <v>0</v>
      </c>
      <c r="V104" s="883">
        <f t="shared" si="36"/>
        <v>0</v>
      </c>
      <c r="W104" s="882">
        <f t="shared" si="29"/>
        <v>4</v>
      </c>
      <c r="X104" s="884">
        <f t="shared" si="30"/>
        <v>0</v>
      </c>
    </row>
    <row r="105" spans="1:24" x14ac:dyDescent="0.25">
      <c r="A105" t="s">
        <v>304</v>
      </c>
      <c r="B105" s="358">
        <v>2</v>
      </c>
      <c r="C105" s="358" t="s">
        <v>3387</v>
      </c>
      <c r="D105" s="1109" t="s">
        <v>3399</v>
      </c>
      <c r="E105" s="358" t="s">
        <v>444</v>
      </c>
      <c r="F105" s="1172" t="s">
        <v>1524</v>
      </c>
      <c r="G105" s="358">
        <f>VLOOKUP($A105,Data!$C:$I,7,FALSE)</f>
        <v>0</v>
      </c>
      <c r="H105" s="438" t="str">
        <f t="shared" si="23"/>
        <v>GV.RM-032</v>
      </c>
      <c r="I105" s="438" t="str">
        <f t="shared" si="24"/>
        <v>GV.RM-0320</v>
      </c>
      <c r="J105" s="1170"/>
      <c r="K105" s="890" t="s">
        <v>3507</v>
      </c>
      <c r="L105" s="745" t="s">
        <v>3480</v>
      </c>
      <c r="M105" s="881">
        <f t="shared" si="31"/>
        <v>0</v>
      </c>
      <c r="N105" s="882">
        <f t="shared" si="32"/>
        <v>4</v>
      </c>
      <c r="O105" s="882">
        <f t="shared" si="33"/>
        <v>0</v>
      </c>
      <c r="P105" s="883">
        <f t="shared" si="34"/>
        <v>0</v>
      </c>
      <c r="Q105" s="882">
        <f t="shared" si="25"/>
        <v>1</v>
      </c>
      <c r="R105" s="882">
        <f t="shared" si="26"/>
        <v>0</v>
      </c>
      <c r="S105" s="883">
        <f t="shared" si="35"/>
        <v>0</v>
      </c>
      <c r="T105" s="882">
        <f t="shared" si="27"/>
        <v>2</v>
      </c>
      <c r="U105" s="882">
        <f t="shared" si="28"/>
        <v>0</v>
      </c>
      <c r="V105" s="883">
        <f t="shared" si="36"/>
        <v>0</v>
      </c>
      <c r="W105" s="882">
        <f t="shared" si="29"/>
        <v>1</v>
      </c>
      <c r="X105" s="884">
        <f t="shared" si="30"/>
        <v>0</v>
      </c>
    </row>
    <row r="106" spans="1:24" x14ac:dyDescent="0.25">
      <c r="A106" t="s">
        <v>306</v>
      </c>
      <c r="B106" s="358">
        <v>2</v>
      </c>
      <c r="C106" s="358" t="s">
        <v>3387</v>
      </c>
      <c r="D106" s="1109" t="s">
        <v>3394</v>
      </c>
      <c r="E106" s="358" t="s">
        <v>444</v>
      </c>
      <c r="F106" s="1172" t="s">
        <v>1534</v>
      </c>
      <c r="G106" s="358">
        <f>VLOOKUP($A106,Data!$C:$I,7,FALSE)</f>
        <v>0</v>
      </c>
      <c r="H106" s="438" t="str">
        <f t="shared" si="23"/>
        <v>GV.OC-032</v>
      </c>
      <c r="I106" s="438" t="str">
        <f t="shared" si="24"/>
        <v>GV.OC-0320</v>
      </c>
      <c r="J106" s="1170"/>
      <c r="K106" s="890" t="s">
        <v>1769</v>
      </c>
      <c r="L106" s="745" t="s">
        <v>3481</v>
      </c>
      <c r="M106" s="881">
        <f t="shared" si="31"/>
        <v>0</v>
      </c>
      <c r="N106" s="882">
        <f t="shared" si="32"/>
        <v>3</v>
      </c>
      <c r="O106" s="882">
        <f t="shared" si="33"/>
        <v>0</v>
      </c>
      <c r="P106" s="883">
        <f t="shared" si="34"/>
        <v>0</v>
      </c>
      <c r="Q106" s="882">
        <f t="shared" si="25"/>
        <v>0</v>
      </c>
      <c r="R106" s="882">
        <f t="shared" si="26"/>
        <v>0</v>
      </c>
      <c r="S106" s="883">
        <f t="shared" si="35"/>
        <v>0</v>
      </c>
      <c r="T106" s="882">
        <f t="shared" si="27"/>
        <v>1</v>
      </c>
      <c r="U106" s="882">
        <f t="shared" si="28"/>
        <v>0</v>
      </c>
      <c r="V106" s="883">
        <f t="shared" si="36"/>
        <v>0</v>
      </c>
      <c r="W106" s="882">
        <f t="shared" si="29"/>
        <v>2</v>
      </c>
      <c r="X106" s="884">
        <f t="shared" si="30"/>
        <v>0</v>
      </c>
    </row>
    <row r="107" spans="1:24" x14ac:dyDescent="0.25">
      <c r="A107" t="s">
        <v>306</v>
      </c>
      <c r="B107" s="358">
        <v>2</v>
      </c>
      <c r="C107" s="358" t="s">
        <v>3387</v>
      </c>
      <c r="D107" s="1109" t="s">
        <v>3395</v>
      </c>
      <c r="E107" s="358" t="s">
        <v>444</v>
      </c>
      <c r="F107" s="1172" t="s">
        <v>1526</v>
      </c>
      <c r="G107" s="358">
        <f>VLOOKUP($A107,Data!$C:$I,7,FALSE)</f>
        <v>0</v>
      </c>
      <c r="H107" s="438" t="str">
        <f t="shared" si="23"/>
        <v>GV.OC-042</v>
      </c>
      <c r="I107" s="438" t="str">
        <f t="shared" si="24"/>
        <v>GV.OC-0420</v>
      </c>
      <c r="J107" s="1170"/>
      <c r="K107" s="890" t="s">
        <v>1769</v>
      </c>
      <c r="L107" s="745" t="s">
        <v>3482</v>
      </c>
      <c r="M107" s="881">
        <f t="shared" si="31"/>
        <v>0</v>
      </c>
      <c r="N107" s="882">
        <f t="shared" si="32"/>
        <v>3</v>
      </c>
      <c r="O107" s="882">
        <f t="shared" si="33"/>
        <v>0</v>
      </c>
      <c r="P107" s="883">
        <f t="shared" si="34"/>
        <v>0</v>
      </c>
      <c r="Q107" s="882">
        <f t="shared" si="25"/>
        <v>0</v>
      </c>
      <c r="R107" s="882">
        <f t="shared" si="26"/>
        <v>0</v>
      </c>
      <c r="S107" s="883">
        <f t="shared" si="35"/>
        <v>0</v>
      </c>
      <c r="T107" s="882">
        <f t="shared" si="27"/>
        <v>1</v>
      </c>
      <c r="U107" s="882">
        <f t="shared" si="28"/>
        <v>0</v>
      </c>
      <c r="V107" s="883">
        <f t="shared" si="36"/>
        <v>0</v>
      </c>
      <c r="W107" s="882">
        <f t="shared" si="29"/>
        <v>2</v>
      </c>
      <c r="X107" s="884">
        <f t="shared" si="30"/>
        <v>0</v>
      </c>
    </row>
    <row r="108" spans="1:24" x14ac:dyDescent="0.25">
      <c r="A108" t="s">
        <v>959</v>
      </c>
      <c r="B108" s="358">
        <v>3</v>
      </c>
      <c r="C108" s="358" t="s">
        <v>3387</v>
      </c>
      <c r="D108" s="1109" t="s">
        <v>3395</v>
      </c>
      <c r="E108" s="358" t="s">
        <v>444</v>
      </c>
      <c r="F108" s="1172" t="s">
        <v>1526</v>
      </c>
      <c r="G108" s="358">
        <f>VLOOKUP($A108,Data!$C:$I,7,FALSE)</f>
        <v>0</v>
      </c>
      <c r="H108" s="438" t="str">
        <f t="shared" si="23"/>
        <v>GV.OC-043</v>
      </c>
      <c r="I108" s="438" t="str">
        <f t="shared" si="24"/>
        <v>GV.OC-0430</v>
      </c>
      <c r="J108" s="1170"/>
      <c r="K108" s="890" t="s">
        <v>1769</v>
      </c>
      <c r="L108" s="745" t="s">
        <v>3483</v>
      </c>
      <c r="M108" s="881">
        <f t="shared" si="31"/>
        <v>0</v>
      </c>
      <c r="N108" s="882">
        <f t="shared" si="32"/>
        <v>3</v>
      </c>
      <c r="O108" s="882">
        <f t="shared" si="33"/>
        <v>0</v>
      </c>
      <c r="P108" s="883">
        <f t="shared" si="34"/>
        <v>0</v>
      </c>
      <c r="Q108" s="882">
        <f t="shared" si="25"/>
        <v>1</v>
      </c>
      <c r="R108" s="882">
        <f t="shared" si="26"/>
        <v>0</v>
      </c>
      <c r="S108" s="883">
        <f t="shared" si="35"/>
        <v>0</v>
      </c>
      <c r="T108" s="882">
        <f t="shared" si="27"/>
        <v>2</v>
      </c>
      <c r="U108" s="882">
        <f t="shared" si="28"/>
        <v>0</v>
      </c>
      <c r="V108" s="883">
        <f t="shared" si="36"/>
        <v>0</v>
      </c>
      <c r="W108" s="882">
        <f t="shared" si="29"/>
        <v>0</v>
      </c>
      <c r="X108" s="884">
        <f t="shared" si="30"/>
        <v>0</v>
      </c>
    </row>
    <row r="109" spans="1:24" x14ac:dyDescent="0.25">
      <c r="A109" t="s">
        <v>310</v>
      </c>
      <c r="B109" s="358">
        <v>1</v>
      </c>
      <c r="C109" s="358" t="s">
        <v>1460</v>
      </c>
      <c r="D109" s="1111" t="s">
        <v>3448</v>
      </c>
      <c r="E109" s="358" t="s">
        <v>1460</v>
      </c>
      <c r="F109" s="1172" t="s">
        <v>1484</v>
      </c>
      <c r="G109" s="358">
        <f>VLOOKUP($A109,Data!$C:$I,7,FALSE)</f>
        <v>0</v>
      </c>
      <c r="H109" s="438" t="str">
        <f t="shared" si="23"/>
        <v>PR.AA-061</v>
      </c>
      <c r="I109" s="438" t="str">
        <f t="shared" si="24"/>
        <v>PR.AA-0610</v>
      </c>
      <c r="J109" s="1170"/>
      <c r="K109" s="890" t="s">
        <v>1769</v>
      </c>
      <c r="L109" s="745" t="s">
        <v>3484</v>
      </c>
      <c r="M109" s="881">
        <f t="shared" si="31"/>
        <v>0</v>
      </c>
      <c r="N109" s="882">
        <f t="shared" si="32"/>
        <v>2</v>
      </c>
      <c r="O109" s="882">
        <f t="shared" si="33"/>
        <v>0</v>
      </c>
      <c r="P109" s="883">
        <f t="shared" si="34"/>
        <v>0</v>
      </c>
      <c r="Q109" s="882">
        <f t="shared" si="25"/>
        <v>1</v>
      </c>
      <c r="R109" s="882">
        <f t="shared" si="26"/>
        <v>0</v>
      </c>
      <c r="S109" s="883">
        <f t="shared" si="35"/>
        <v>0</v>
      </c>
      <c r="T109" s="882">
        <f t="shared" si="27"/>
        <v>1</v>
      </c>
      <c r="U109" s="882">
        <f t="shared" si="28"/>
        <v>0</v>
      </c>
      <c r="V109" s="883">
        <f t="shared" si="36"/>
        <v>0</v>
      </c>
      <c r="W109" s="882">
        <f t="shared" si="29"/>
        <v>0</v>
      </c>
      <c r="X109" s="884">
        <f t="shared" si="30"/>
        <v>0</v>
      </c>
    </row>
    <row r="110" spans="1:24" x14ac:dyDescent="0.25">
      <c r="A110" t="s">
        <v>310</v>
      </c>
      <c r="B110" s="358">
        <v>1</v>
      </c>
      <c r="C110" s="358" t="s">
        <v>1460</v>
      </c>
      <c r="D110" s="1111" t="s">
        <v>3448</v>
      </c>
      <c r="E110" s="358" t="s">
        <v>1460</v>
      </c>
      <c r="F110" s="1172" t="s">
        <v>1491</v>
      </c>
      <c r="G110" s="358">
        <f>VLOOKUP($A110,Data!$C:$I,7,FALSE)</f>
        <v>0</v>
      </c>
      <c r="H110" s="438" t="str">
        <f t="shared" si="23"/>
        <v>PR.AA-061</v>
      </c>
      <c r="I110" s="438" t="str">
        <f t="shared" si="24"/>
        <v>PR.AA-0610</v>
      </c>
      <c r="J110" s="1170"/>
      <c r="K110" s="890" t="s">
        <v>1761</v>
      </c>
      <c r="L110" s="745" t="s">
        <v>3485</v>
      </c>
      <c r="M110" s="881">
        <f t="shared" si="31"/>
        <v>0</v>
      </c>
      <c r="N110" s="882">
        <f t="shared" si="32"/>
        <v>11</v>
      </c>
      <c r="O110" s="882">
        <f t="shared" si="33"/>
        <v>0</v>
      </c>
      <c r="P110" s="883">
        <f t="shared" si="34"/>
        <v>0</v>
      </c>
      <c r="Q110" s="882">
        <f t="shared" si="25"/>
        <v>2</v>
      </c>
      <c r="R110" s="882">
        <f t="shared" si="26"/>
        <v>0</v>
      </c>
      <c r="S110" s="883">
        <f t="shared" si="35"/>
        <v>0</v>
      </c>
      <c r="T110" s="882">
        <f t="shared" si="27"/>
        <v>7</v>
      </c>
      <c r="U110" s="882">
        <f t="shared" si="28"/>
        <v>0</v>
      </c>
      <c r="V110" s="883">
        <f t="shared" si="36"/>
        <v>0</v>
      </c>
      <c r="W110" s="882">
        <f t="shared" si="29"/>
        <v>2</v>
      </c>
      <c r="X110" s="884">
        <f t="shared" si="30"/>
        <v>0</v>
      </c>
    </row>
    <row r="111" spans="1:24" x14ac:dyDescent="0.25">
      <c r="A111" t="s">
        <v>310</v>
      </c>
      <c r="B111" s="358">
        <v>1</v>
      </c>
      <c r="C111" s="358" t="s">
        <v>1460</v>
      </c>
      <c r="D111" s="1111" t="s">
        <v>3461</v>
      </c>
      <c r="F111" s="1172"/>
      <c r="G111" s="358">
        <f>VLOOKUP($A111,Data!$C:$I,7,FALSE)</f>
        <v>0</v>
      </c>
      <c r="H111" s="438" t="str">
        <f t="shared" si="23"/>
        <v>PR.IR-011</v>
      </c>
      <c r="I111" s="438" t="str">
        <f t="shared" si="24"/>
        <v>PR.IR-0110</v>
      </c>
      <c r="J111" s="1170"/>
      <c r="K111" s="890" t="s">
        <v>1761</v>
      </c>
      <c r="L111" s="745" t="s">
        <v>3486</v>
      </c>
      <c r="M111" s="881">
        <f t="shared" si="31"/>
        <v>0</v>
      </c>
      <c r="N111" s="882">
        <f t="shared" si="32"/>
        <v>11</v>
      </c>
      <c r="O111" s="882">
        <f t="shared" si="33"/>
        <v>0</v>
      </c>
      <c r="P111" s="883">
        <f t="shared" si="34"/>
        <v>0</v>
      </c>
      <c r="Q111" s="882">
        <f t="shared" si="25"/>
        <v>1</v>
      </c>
      <c r="R111" s="882">
        <f t="shared" si="26"/>
        <v>0</v>
      </c>
      <c r="S111" s="883">
        <f t="shared" si="35"/>
        <v>0</v>
      </c>
      <c r="T111" s="882">
        <f t="shared" si="27"/>
        <v>6</v>
      </c>
      <c r="U111" s="882">
        <f t="shared" si="28"/>
        <v>0</v>
      </c>
      <c r="V111" s="883">
        <f t="shared" si="36"/>
        <v>0</v>
      </c>
      <c r="W111" s="882">
        <f t="shared" si="29"/>
        <v>4</v>
      </c>
      <c r="X111" s="884">
        <f t="shared" si="30"/>
        <v>0</v>
      </c>
    </row>
    <row r="112" spans="1:24" x14ac:dyDescent="0.25">
      <c r="A112" t="s">
        <v>311</v>
      </c>
      <c r="B112" s="358">
        <v>1</v>
      </c>
      <c r="C112" s="358" t="s">
        <v>1460</v>
      </c>
      <c r="D112" s="1111" t="s">
        <v>3448</v>
      </c>
      <c r="E112" s="358" t="s">
        <v>1460</v>
      </c>
      <c r="F112" s="1173" t="s">
        <v>1491</v>
      </c>
      <c r="G112" s="358">
        <f>VLOOKUP($A112,Data!$C:$I,7,FALSE)</f>
        <v>0</v>
      </c>
      <c r="H112" s="438" t="str">
        <f t="shared" si="23"/>
        <v>PR.AA-061</v>
      </c>
      <c r="I112" s="438" t="str">
        <f t="shared" si="24"/>
        <v>PR.AA-0610</v>
      </c>
      <c r="J112" s="1170"/>
      <c r="K112" s="890" t="s">
        <v>1777</v>
      </c>
      <c r="L112" s="745" t="s">
        <v>3487</v>
      </c>
      <c r="M112" s="881">
        <f t="shared" si="31"/>
        <v>0</v>
      </c>
      <c r="N112" s="882">
        <f t="shared" si="32"/>
        <v>3</v>
      </c>
      <c r="O112" s="882">
        <f t="shared" si="33"/>
        <v>0</v>
      </c>
      <c r="P112" s="883">
        <f t="shared" si="34"/>
        <v>0</v>
      </c>
      <c r="Q112" s="882">
        <f t="shared" ref="Q112:Q121" si="37">COUNTIF($H:$H,CONCATENATE($L112,P$15))</f>
        <v>1</v>
      </c>
      <c r="R112" s="882">
        <f t="shared" ref="R112:R121" si="38">COUNTIF($I:$I,CONCATENATE($L112,P$15,1))</f>
        <v>0</v>
      </c>
      <c r="S112" s="883">
        <f t="shared" si="35"/>
        <v>0</v>
      </c>
      <c r="T112" s="882">
        <f t="shared" ref="T112:T121" si="39">COUNTIF($H:$H,CONCATENATE($L112,S$15))</f>
        <v>1</v>
      </c>
      <c r="U112" s="882">
        <f t="shared" ref="U112:U121" si="40">COUNTIF($I:$I,CONCATENATE($L112,S$15,1))</f>
        <v>0</v>
      </c>
      <c r="V112" s="883">
        <f t="shared" si="36"/>
        <v>0</v>
      </c>
      <c r="W112" s="882">
        <f t="shared" ref="W112:W121" si="41">COUNTIF($H:$H,CONCATENATE($L112,V$15))</f>
        <v>1</v>
      </c>
      <c r="X112" s="884">
        <f t="shared" ref="X112:X121" si="42">COUNTIF($I:$I,CONCATENATE($L112,V$15,1))</f>
        <v>0</v>
      </c>
    </row>
    <row r="113" spans="1:24" x14ac:dyDescent="0.25">
      <c r="A113" t="s">
        <v>311</v>
      </c>
      <c r="B113" s="358">
        <v>1</v>
      </c>
      <c r="C113" s="358" t="s">
        <v>1460</v>
      </c>
      <c r="D113" s="1111" t="s">
        <v>3461</v>
      </c>
      <c r="F113" s="1172"/>
      <c r="G113" s="358">
        <f>VLOOKUP($A113,Data!$C:$I,7,FALSE)</f>
        <v>0</v>
      </c>
      <c r="H113" s="438" t="str">
        <f t="shared" si="23"/>
        <v>PR.IR-011</v>
      </c>
      <c r="I113" s="438" t="str">
        <f t="shared" si="24"/>
        <v>PR.IR-0110</v>
      </c>
      <c r="J113" s="1170"/>
      <c r="K113" s="890" t="s">
        <v>1777</v>
      </c>
      <c r="L113" s="745" t="s">
        <v>3488</v>
      </c>
      <c r="M113" s="881">
        <f t="shared" si="31"/>
        <v>0</v>
      </c>
      <c r="N113" s="882">
        <f t="shared" si="32"/>
        <v>2</v>
      </c>
      <c r="O113" s="882">
        <f t="shared" si="33"/>
        <v>0</v>
      </c>
      <c r="P113" s="883">
        <f t="shared" si="34"/>
        <v>0</v>
      </c>
      <c r="Q113" s="882">
        <f t="shared" si="37"/>
        <v>1</v>
      </c>
      <c r="R113" s="882">
        <f t="shared" si="38"/>
        <v>0</v>
      </c>
      <c r="S113" s="883">
        <f t="shared" si="35"/>
        <v>0</v>
      </c>
      <c r="T113" s="882">
        <f t="shared" si="39"/>
        <v>1</v>
      </c>
      <c r="U113" s="882">
        <f t="shared" si="40"/>
        <v>0</v>
      </c>
      <c r="V113" s="883">
        <f t="shared" si="36"/>
        <v>0</v>
      </c>
      <c r="W113" s="882">
        <f t="shared" si="41"/>
        <v>0</v>
      </c>
      <c r="X113" s="884">
        <f t="shared" si="42"/>
        <v>0</v>
      </c>
    </row>
    <row r="114" spans="1:24" x14ac:dyDescent="0.25">
      <c r="A114" t="s">
        <v>312</v>
      </c>
      <c r="B114" s="358">
        <v>2</v>
      </c>
      <c r="C114" s="358" t="s">
        <v>1460</v>
      </c>
      <c r="D114" s="1111" t="s">
        <v>3445</v>
      </c>
      <c r="E114" s="358" t="s">
        <v>1460</v>
      </c>
      <c r="F114" s="1172" t="s">
        <v>1476</v>
      </c>
      <c r="G114" s="358">
        <f>VLOOKUP($A114,Data!$C:$I,7,FALSE)</f>
        <v>0</v>
      </c>
      <c r="H114" s="438" t="str">
        <f t="shared" si="23"/>
        <v>PR.AA-032</v>
      </c>
      <c r="I114" s="438" t="str">
        <f t="shared" si="24"/>
        <v>PR.AA-0320</v>
      </c>
      <c r="J114" s="1170"/>
      <c r="K114" s="890" t="s">
        <v>1788</v>
      </c>
      <c r="L114" s="746" t="s">
        <v>3489</v>
      </c>
      <c r="M114" s="881">
        <f t="shared" si="31"/>
        <v>0</v>
      </c>
      <c r="N114" s="882">
        <f t="shared" si="32"/>
        <v>5</v>
      </c>
      <c r="O114" s="882">
        <f t="shared" si="33"/>
        <v>0</v>
      </c>
      <c r="P114" s="883">
        <f t="shared" si="34"/>
        <v>0</v>
      </c>
      <c r="Q114" s="882">
        <f t="shared" si="37"/>
        <v>2</v>
      </c>
      <c r="R114" s="882">
        <f t="shared" si="38"/>
        <v>0</v>
      </c>
      <c r="S114" s="883">
        <f t="shared" si="35"/>
        <v>0</v>
      </c>
      <c r="T114" s="882">
        <f t="shared" si="39"/>
        <v>2</v>
      </c>
      <c r="U114" s="882">
        <f t="shared" si="40"/>
        <v>0</v>
      </c>
      <c r="V114" s="883">
        <f t="shared" si="36"/>
        <v>0</v>
      </c>
      <c r="W114" s="882">
        <f t="shared" si="41"/>
        <v>1</v>
      </c>
      <c r="X114" s="884">
        <f t="shared" si="42"/>
        <v>0</v>
      </c>
    </row>
    <row r="115" spans="1:24" x14ac:dyDescent="0.25">
      <c r="A115" t="s">
        <v>312</v>
      </c>
      <c r="B115" s="358">
        <v>2</v>
      </c>
      <c r="C115" s="358" t="s">
        <v>1460</v>
      </c>
      <c r="D115" s="1111" t="s">
        <v>3448</v>
      </c>
      <c r="E115" s="358" t="s">
        <v>1460</v>
      </c>
      <c r="F115" s="1172" t="s">
        <v>1491</v>
      </c>
      <c r="G115" s="358">
        <f>VLOOKUP($A115,Data!$C:$I,7,FALSE)</f>
        <v>0</v>
      </c>
      <c r="H115" s="438" t="str">
        <f t="shared" si="23"/>
        <v>PR.AA-062</v>
      </c>
      <c r="I115" s="438" t="str">
        <f t="shared" si="24"/>
        <v>PR.AA-0620</v>
      </c>
      <c r="J115" s="1170"/>
      <c r="K115" s="890" t="s">
        <v>1788</v>
      </c>
      <c r="L115" s="746" t="s">
        <v>3490</v>
      </c>
      <c r="M115" s="881">
        <f t="shared" si="31"/>
        <v>0</v>
      </c>
      <c r="N115" s="882">
        <f t="shared" si="32"/>
        <v>5</v>
      </c>
      <c r="O115" s="882">
        <f t="shared" si="33"/>
        <v>0</v>
      </c>
      <c r="P115" s="883">
        <f t="shared" si="34"/>
        <v>0</v>
      </c>
      <c r="Q115" s="882">
        <f t="shared" si="37"/>
        <v>2</v>
      </c>
      <c r="R115" s="882">
        <f t="shared" si="38"/>
        <v>0</v>
      </c>
      <c r="S115" s="883">
        <f t="shared" si="35"/>
        <v>0</v>
      </c>
      <c r="T115" s="882">
        <f t="shared" si="39"/>
        <v>2</v>
      </c>
      <c r="U115" s="882">
        <f t="shared" si="40"/>
        <v>0</v>
      </c>
      <c r="V115" s="883">
        <f t="shared" si="36"/>
        <v>0</v>
      </c>
      <c r="W115" s="882">
        <f t="shared" si="41"/>
        <v>1</v>
      </c>
      <c r="X115" s="884">
        <f t="shared" si="42"/>
        <v>0</v>
      </c>
    </row>
    <row r="116" spans="1:24" x14ac:dyDescent="0.25">
      <c r="A116" t="s">
        <v>312</v>
      </c>
      <c r="B116" s="358">
        <v>2</v>
      </c>
      <c r="C116" s="358" t="s">
        <v>1460</v>
      </c>
      <c r="D116" s="1111" t="s">
        <v>3461</v>
      </c>
      <c r="F116" s="1172"/>
      <c r="G116" s="358">
        <f>VLOOKUP($A116,Data!$C:$I,7,FALSE)</f>
        <v>0</v>
      </c>
      <c r="H116" s="438" t="str">
        <f t="shared" si="23"/>
        <v>PR.IR-012</v>
      </c>
      <c r="I116" s="438" t="str">
        <f t="shared" si="24"/>
        <v>PR.IR-0120</v>
      </c>
      <c r="J116" s="1170"/>
      <c r="K116" s="890" t="s">
        <v>1788</v>
      </c>
      <c r="L116" s="746" t="s">
        <v>3491</v>
      </c>
      <c r="M116" s="881">
        <f t="shared" si="31"/>
        <v>0</v>
      </c>
      <c r="N116" s="882">
        <f t="shared" si="32"/>
        <v>3</v>
      </c>
      <c r="O116" s="882">
        <f t="shared" si="33"/>
        <v>0</v>
      </c>
      <c r="P116" s="883">
        <f t="shared" si="34"/>
        <v>0</v>
      </c>
      <c r="Q116" s="882">
        <f t="shared" si="37"/>
        <v>1</v>
      </c>
      <c r="R116" s="882">
        <f t="shared" si="38"/>
        <v>0</v>
      </c>
      <c r="S116" s="883">
        <f t="shared" si="35"/>
        <v>0</v>
      </c>
      <c r="T116" s="882">
        <f t="shared" si="39"/>
        <v>2</v>
      </c>
      <c r="U116" s="882">
        <f t="shared" si="40"/>
        <v>0</v>
      </c>
      <c r="V116" s="883">
        <f t="shared" si="36"/>
        <v>0</v>
      </c>
      <c r="W116" s="882">
        <f t="shared" si="41"/>
        <v>0</v>
      </c>
      <c r="X116" s="884">
        <f t="shared" si="42"/>
        <v>0</v>
      </c>
    </row>
    <row r="117" spans="1:24" x14ac:dyDescent="0.25">
      <c r="A117" t="s">
        <v>960</v>
      </c>
      <c r="B117" s="358">
        <v>2</v>
      </c>
      <c r="C117" s="358" t="s">
        <v>1460</v>
      </c>
      <c r="D117" s="1111" t="s">
        <v>3448</v>
      </c>
      <c r="E117" s="358" t="s">
        <v>1460</v>
      </c>
      <c r="F117" s="1172" t="s">
        <v>1491</v>
      </c>
      <c r="G117" s="358">
        <f>VLOOKUP($A117,Data!$C:$I,7,FALSE)</f>
        <v>0</v>
      </c>
      <c r="H117" s="438" t="str">
        <f t="shared" si="23"/>
        <v>PR.AA-062</v>
      </c>
      <c r="I117" s="438" t="str">
        <f t="shared" si="24"/>
        <v>PR.AA-0620</v>
      </c>
      <c r="J117" s="1170"/>
      <c r="K117" s="890" t="s">
        <v>1788</v>
      </c>
      <c r="L117" s="746" t="s">
        <v>3492</v>
      </c>
      <c r="M117" s="881">
        <f t="shared" si="31"/>
        <v>0</v>
      </c>
      <c r="N117" s="882">
        <f t="shared" si="32"/>
        <v>5</v>
      </c>
      <c r="O117" s="882">
        <f t="shared" si="33"/>
        <v>0</v>
      </c>
      <c r="P117" s="883">
        <f t="shared" si="34"/>
        <v>0</v>
      </c>
      <c r="Q117" s="882">
        <f t="shared" si="37"/>
        <v>1</v>
      </c>
      <c r="R117" s="882">
        <f t="shared" si="38"/>
        <v>0</v>
      </c>
      <c r="S117" s="883">
        <f t="shared" si="35"/>
        <v>0</v>
      </c>
      <c r="T117" s="882">
        <f t="shared" si="39"/>
        <v>4</v>
      </c>
      <c r="U117" s="882">
        <f t="shared" si="40"/>
        <v>0</v>
      </c>
      <c r="V117" s="883">
        <f t="shared" si="36"/>
        <v>0</v>
      </c>
      <c r="W117" s="882">
        <f t="shared" si="41"/>
        <v>0</v>
      </c>
      <c r="X117" s="884">
        <f t="shared" si="42"/>
        <v>0</v>
      </c>
    </row>
    <row r="118" spans="1:24" x14ac:dyDescent="0.25">
      <c r="A118" t="s">
        <v>960</v>
      </c>
      <c r="B118" s="358">
        <v>2</v>
      </c>
      <c r="C118" s="358" t="s">
        <v>1460</v>
      </c>
      <c r="D118" s="1111" t="s">
        <v>3461</v>
      </c>
      <c r="F118" s="1172"/>
      <c r="G118" s="358">
        <f>VLOOKUP($A118,Data!$C:$I,7,FALSE)</f>
        <v>0</v>
      </c>
      <c r="H118" s="438" t="str">
        <f t="shared" si="23"/>
        <v>PR.IR-012</v>
      </c>
      <c r="I118" s="438" t="str">
        <f t="shared" si="24"/>
        <v>PR.IR-0120</v>
      </c>
      <c r="J118" s="1170"/>
      <c r="K118" s="890" t="s">
        <v>1788</v>
      </c>
      <c r="L118" s="746" t="s">
        <v>3493</v>
      </c>
      <c r="M118" s="881">
        <f t="shared" si="31"/>
        <v>0</v>
      </c>
      <c r="N118" s="882">
        <f t="shared" si="32"/>
        <v>1</v>
      </c>
      <c r="O118" s="882">
        <f t="shared" si="33"/>
        <v>0</v>
      </c>
      <c r="P118" s="883">
        <f t="shared" si="34"/>
        <v>0</v>
      </c>
      <c r="Q118" s="882">
        <f t="shared" si="37"/>
        <v>0</v>
      </c>
      <c r="R118" s="882">
        <f t="shared" si="38"/>
        <v>0</v>
      </c>
      <c r="S118" s="883">
        <f t="shared" si="35"/>
        <v>0</v>
      </c>
      <c r="T118" s="882">
        <f t="shared" si="39"/>
        <v>1</v>
      </c>
      <c r="U118" s="882">
        <f t="shared" si="40"/>
        <v>0</v>
      </c>
      <c r="V118" s="883">
        <f t="shared" si="36"/>
        <v>0</v>
      </c>
      <c r="W118" s="882">
        <f t="shared" si="41"/>
        <v>0</v>
      </c>
      <c r="X118" s="884">
        <f t="shared" si="42"/>
        <v>0</v>
      </c>
    </row>
    <row r="119" spans="1:24" x14ac:dyDescent="0.25">
      <c r="A119" t="s">
        <v>961</v>
      </c>
      <c r="B119" s="358">
        <v>2</v>
      </c>
      <c r="C119" s="358" t="s">
        <v>1460</v>
      </c>
      <c r="D119" s="1111" t="s">
        <v>3447</v>
      </c>
      <c r="E119" s="358" t="s">
        <v>1460</v>
      </c>
      <c r="F119" s="1172" t="s">
        <v>1480</v>
      </c>
      <c r="G119" s="358">
        <f>VLOOKUP($A119,Data!$C:$I,7,FALSE)</f>
        <v>0</v>
      </c>
      <c r="H119" s="438" t="str">
        <f t="shared" si="23"/>
        <v>PR.AA-052</v>
      </c>
      <c r="I119" s="438" t="str">
        <f t="shared" si="24"/>
        <v>PR.AA-0520</v>
      </c>
      <c r="J119" s="1170"/>
      <c r="K119" s="890" t="s">
        <v>1788</v>
      </c>
      <c r="L119" s="746" t="s">
        <v>3494</v>
      </c>
      <c r="M119" s="881">
        <f t="shared" si="31"/>
        <v>0</v>
      </c>
      <c r="N119" s="882">
        <f t="shared" si="32"/>
        <v>3</v>
      </c>
      <c r="O119" s="882">
        <f t="shared" si="33"/>
        <v>0</v>
      </c>
      <c r="P119" s="883">
        <f t="shared" si="34"/>
        <v>0</v>
      </c>
      <c r="Q119" s="882">
        <f t="shared" si="37"/>
        <v>0</v>
      </c>
      <c r="R119" s="882">
        <f t="shared" si="38"/>
        <v>0</v>
      </c>
      <c r="S119" s="883">
        <f t="shared" si="35"/>
        <v>0</v>
      </c>
      <c r="T119" s="882">
        <f t="shared" si="39"/>
        <v>1</v>
      </c>
      <c r="U119" s="882">
        <f t="shared" si="40"/>
        <v>0</v>
      </c>
      <c r="V119" s="883">
        <f t="shared" si="36"/>
        <v>0</v>
      </c>
      <c r="W119" s="882">
        <f t="shared" si="41"/>
        <v>2</v>
      </c>
      <c r="X119" s="884">
        <f t="shared" si="42"/>
        <v>0</v>
      </c>
    </row>
    <row r="120" spans="1:24" x14ac:dyDescent="0.25">
      <c r="A120" t="s">
        <v>961</v>
      </c>
      <c r="B120" s="358">
        <v>2</v>
      </c>
      <c r="C120" s="358" t="s">
        <v>1460</v>
      </c>
      <c r="D120" s="1111" t="s">
        <v>3448</v>
      </c>
      <c r="E120" s="358" t="s">
        <v>1460</v>
      </c>
      <c r="F120" s="1172" t="s">
        <v>1491</v>
      </c>
      <c r="G120" s="358">
        <f>VLOOKUP($A120,Data!$C:$I,7,FALSE)</f>
        <v>0</v>
      </c>
      <c r="H120" s="438" t="str">
        <f t="shared" si="23"/>
        <v>PR.AA-062</v>
      </c>
      <c r="I120" s="438" t="str">
        <f t="shared" si="24"/>
        <v>PR.AA-0620</v>
      </c>
      <c r="J120" s="1170"/>
      <c r="K120" s="890" t="s">
        <v>1796</v>
      </c>
      <c r="L120" s="746" t="s">
        <v>3495</v>
      </c>
      <c r="M120" s="881">
        <f t="shared" si="31"/>
        <v>0</v>
      </c>
      <c r="N120" s="882">
        <f t="shared" si="32"/>
        <v>4</v>
      </c>
      <c r="O120" s="882">
        <f t="shared" si="33"/>
        <v>0</v>
      </c>
      <c r="P120" s="883">
        <f t="shared" si="34"/>
        <v>0</v>
      </c>
      <c r="Q120" s="882">
        <f t="shared" si="37"/>
        <v>0</v>
      </c>
      <c r="R120" s="882">
        <f t="shared" si="38"/>
        <v>0</v>
      </c>
      <c r="S120" s="883">
        <f t="shared" si="35"/>
        <v>0</v>
      </c>
      <c r="T120" s="882">
        <f t="shared" si="39"/>
        <v>2</v>
      </c>
      <c r="U120" s="882">
        <f t="shared" si="40"/>
        <v>0</v>
      </c>
      <c r="V120" s="883">
        <f t="shared" si="36"/>
        <v>0</v>
      </c>
      <c r="W120" s="882">
        <f t="shared" si="41"/>
        <v>2</v>
      </c>
      <c r="X120" s="884">
        <f t="shared" si="42"/>
        <v>0</v>
      </c>
    </row>
    <row r="121" spans="1:24" x14ac:dyDescent="0.25">
      <c r="A121" t="s">
        <v>961</v>
      </c>
      <c r="B121" s="358">
        <v>2</v>
      </c>
      <c r="C121" s="358" t="s">
        <v>1460</v>
      </c>
      <c r="D121" s="1111" t="s">
        <v>3461</v>
      </c>
      <c r="F121" s="1172"/>
      <c r="G121" s="358">
        <f>VLOOKUP($A121,Data!$C:$I,7,FALSE)</f>
        <v>0</v>
      </c>
      <c r="H121" s="438" t="str">
        <f t="shared" si="23"/>
        <v>PR.IR-012</v>
      </c>
      <c r="I121" s="438" t="str">
        <f t="shared" si="24"/>
        <v>PR.IR-0120</v>
      </c>
      <c r="J121" s="1170"/>
      <c r="K121" s="891" t="s">
        <v>1796</v>
      </c>
      <c r="L121" s="746" t="s">
        <v>3496</v>
      </c>
      <c r="M121" s="885">
        <f t="shared" si="31"/>
        <v>0</v>
      </c>
      <c r="N121" s="886">
        <f t="shared" si="32"/>
        <v>8</v>
      </c>
      <c r="O121" s="886">
        <f t="shared" si="33"/>
        <v>0</v>
      </c>
      <c r="P121" s="887">
        <f t="shared" si="34"/>
        <v>0</v>
      </c>
      <c r="Q121" s="886">
        <f t="shared" si="37"/>
        <v>2</v>
      </c>
      <c r="R121" s="886">
        <f t="shared" si="38"/>
        <v>0</v>
      </c>
      <c r="S121" s="887">
        <f t="shared" si="35"/>
        <v>0</v>
      </c>
      <c r="T121" s="886">
        <f t="shared" si="39"/>
        <v>5</v>
      </c>
      <c r="U121" s="886">
        <f t="shared" si="40"/>
        <v>0</v>
      </c>
      <c r="V121" s="887">
        <f t="shared" si="36"/>
        <v>0</v>
      </c>
      <c r="W121" s="886">
        <f t="shared" si="41"/>
        <v>1</v>
      </c>
      <c r="X121" s="888">
        <f t="shared" si="42"/>
        <v>0</v>
      </c>
    </row>
    <row r="122" spans="1:24" x14ac:dyDescent="0.25">
      <c r="A122" t="s">
        <v>961</v>
      </c>
      <c r="B122" s="358">
        <v>2</v>
      </c>
      <c r="C122" s="358" t="s">
        <v>1460</v>
      </c>
      <c r="D122" s="1111" t="s">
        <v>3455</v>
      </c>
      <c r="E122" s="358" t="s">
        <v>1460</v>
      </c>
      <c r="F122" s="1172" t="s">
        <v>1478</v>
      </c>
      <c r="G122" s="358">
        <f>VLOOKUP($A122,Data!$C:$I,7,FALSE)</f>
        <v>0</v>
      </c>
      <c r="H122" s="438" t="str">
        <f t="shared" si="23"/>
        <v>PR.PS-012</v>
      </c>
      <c r="I122" s="438" t="str">
        <f t="shared" si="24"/>
        <v>PR.PS-0120</v>
      </c>
      <c r="J122" s="1170"/>
      <c r="L122" s="704"/>
      <c r="M122" s="439"/>
      <c r="N122" s="440"/>
      <c r="O122" s="440"/>
      <c r="P122" s="439"/>
      <c r="Q122" s="440"/>
      <c r="R122" s="440"/>
      <c r="S122" s="439"/>
      <c r="T122" s="440"/>
      <c r="U122" s="440"/>
      <c r="V122" s="439"/>
      <c r="W122" s="440"/>
      <c r="X122" s="440"/>
    </row>
    <row r="123" spans="1:24" x14ac:dyDescent="0.25">
      <c r="A123" t="s">
        <v>962</v>
      </c>
      <c r="B123" s="358">
        <v>2</v>
      </c>
      <c r="C123" s="358" t="s">
        <v>1461</v>
      </c>
      <c r="D123" s="1108" t="s">
        <v>3465</v>
      </c>
      <c r="E123" s="358" t="s">
        <v>1461</v>
      </c>
      <c r="F123" s="1172" t="s">
        <v>1483</v>
      </c>
      <c r="G123" s="358">
        <f>VLOOKUP($A123,Data!$C:$I,7,FALSE)</f>
        <v>0</v>
      </c>
      <c r="H123" s="438" t="str">
        <f t="shared" si="23"/>
        <v>DE.CM-012</v>
      </c>
      <c r="I123" s="438" t="str">
        <f t="shared" si="24"/>
        <v>DE.CM-0120</v>
      </c>
      <c r="J123" s="1170"/>
      <c r="L123" s="704"/>
      <c r="M123" s="439"/>
      <c r="N123" s="440"/>
      <c r="O123" s="440"/>
      <c r="P123" s="439"/>
      <c r="Q123" s="440"/>
      <c r="R123" s="440"/>
      <c r="S123" s="439"/>
      <c r="T123" s="440"/>
      <c r="U123" s="440"/>
      <c r="V123" s="439"/>
      <c r="W123" s="440"/>
      <c r="X123" s="440"/>
    </row>
    <row r="124" spans="1:24" x14ac:dyDescent="0.25">
      <c r="A124" t="s">
        <v>962</v>
      </c>
      <c r="B124" s="358">
        <v>2</v>
      </c>
      <c r="C124" s="358" t="s">
        <v>1461</v>
      </c>
      <c r="D124" s="1108" t="s">
        <v>3467</v>
      </c>
      <c r="F124" s="1172"/>
      <c r="G124" s="358">
        <f>VLOOKUP($A124,Data!$C:$I,7,FALSE)</f>
        <v>0</v>
      </c>
      <c r="H124" s="438" t="str">
        <f t="shared" si="23"/>
        <v>DE.CM-032</v>
      </c>
      <c r="I124" s="438" t="str">
        <f t="shared" si="24"/>
        <v>DE.CM-0320</v>
      </c>
      <c r="J124" s="1170"/>
      <c r="N124" s="748"/>
    </row>
    <row r="125" spans="1:24" x14ac:dyDescent="0.25">
      <c r="A125" t="s">
        <v>962</v>
      </c>
      <c r="B125" s="358">
        <v>2</v>
      </c>
      <c r="C125" s="358" t="s">
        <v>1461</v>
      </c>
      <c r="D125" s="1108" t="s">
        <v>3468</v>
      </c>
      <c r="F125" s="1172"/>
      <c r="G125" s="358">
        <f>VLOOKUP($A125,Data!$C:$I,7,FALSE)</f>
        <v>0</v>
      </c>
      <c r="H125" s="438" t="str">
        <f t="shared" si="23"/>
        <v>DE.CM-062</v>
      </c>
      <c r="I125" s="438" t="str">
        <f t="shared" si="24"/>
        <v>DE.CM-0620</v>
      </c>
      <c r="J125" s="1170"/>
    </row>
    <row r="126" spans="1:24" x14ac:dyDescent="0.25">
      <c r="A126" t="s">
        <v>962</v>
      </c>
      <c r="B126" s="358">
        <v>2</v>
      </c>
      <c r="C126" s="358" t="s">
        <v>1461</v>
      </c>
      <c r="D126" s="1108" t="s">
        <v>3469</v>
      </c>
      <c r="F126" s="1172"/>
      <c r="G126" s="358">
        <f>VLOOKUP($A126,Data!$C:$I,7,FALSE)</f>
        <v>0</v>
      </c>
      <c r="H126" s="438" t="str">
        <f t="shared" si="23"/>
        <v>DE.CM-092</v>
      </c>
      <c r="I126" s="438" t="str">
        <f t="shared" si="24"/>
        <v>DE.CM-0920</v>
      </c>
      <c r="J126" s="1170"/>
    </row>
    <row r="127" spans="1:24" x14ac:dyDescent="0.25">
      <c r="A127" t="s">
        <v>962</v>
      </c>
      <c r="B127" s="358">
        <v>2</v>
      </c>
      <c r="C127" s="358" t="s">
        <v>1460</v>
      </c>
      <c r="D127" s="1111" t="s">
        <v>3448</v>
      </c>
      <c r="E127" s="358" t="s">
        <v>1460</v>
      </c>
      <c r="F127" s="1172" t="s">
        <v>1491</v>
      </c>
      <c r="G127" s="358">
        <f>VLOOKUP($A127,Data!$C:$I,7,FALSE)</f>
        <v>0</v>
      </c>
      <c r="H127" s="438" t="str">
        <f t="shared" si="23"/>
        <v>PR.AA-062</v>
      </c>
      <c r="I127" s="438" t="str">
        <f t="shared" si="24"/>
        <v>PR.AA-0620</v>
      </c>
      <c r="J127" s="1170"/>
    </row>
    <row r="128" spans="1:24" x14ac:dyDescent="0.25">
      <c r="A128" t="s">
        <v>962</v>
      </c>
      <c r="B128" s="358">
        <v>2</v>
      </c>
      <c r="C128" s="358" t="s">
        <v>1460</v>
      </c>
      <c r="D128" s="1111" t="s">
        <v>3461</v>
      </c>
      <c r="F128" s="1172"/>
      <c r="G128" s="358">
        <f>VLOOKUP($A128,Data!$C:$I,7,FALSE)</f>
        <v>0</v>
      </c>
      <c r="H128" s="438" t="str">
        <f t="shared" si="23"/>
        <v>PR.IR-012</v>
      </c>
      <c r="I128" s="438" t="str">
        <f t="shared" si="24"/>
        <v>PR.IR-0120</v>
      </c>
      <c r="J128" s="1170"/>
    </row>
    <row r="129" spans="1:10" x14ac:dyDescent="0.25">
      <c r="A129" t="s">
        <v>963</v>
      </c>
      <c r="B129" s="358">
        <v>2</v>
      </c>
      <c r="C129" s="358" t="s">
        <v>1461</v>
      </c>
      <c r="D129" s="1108" t="s">
        <v>3465</v>
      </c>
      <c r="E129" s="358" t="s">
        <v>1461</v>
      </c>
      <c r="F129" s="1172" t="s">
        <v>1495</v>
      </c>
      <c r="G129" s="358">
        <f>VLOOKUP($A129,Data!$C:$I,7,FALSE)</f>
        <v>0</v>
      </c>
      <c r="H129" s="438" t="str">
        <f t="shared" si="23"/>
        <v>DE.CM-012</v>
      </c>
      <c r="I129" s="438" t="str">
        <f t="shared" si="24"/>
        <v>DE.CM-0120</v>
      </c>
      <c r="J129" s="1170"/>
    </row>
    <row r="130" spans="1:10" x14ac:dyDescent="0.25">
      <c r="A130" t="s">
        <v>963</v>
      </c>
      <c r="B130" s="358">
        <v>2</v>
      </c>
      <c r="C130" s="358" t="s">
        <v>1461</v>
      </c>
      <c r="D130" s="1108" t="s">
        <v>3467</v>
      </c>
      <c r="E130" s="358" t="s">
        <v>1461</v>
      </c>
      <c r="F130" s="1172" t="s">
        <v>1481</v>
      </c>
      <c r="G130" s="358">
        <f>VLOOKUP($A130,Data!$C:$I,7,FALSE)</f>
        <v>0</v>
      </c>
      <c r="H130" s="438" t="str">
        <f t="shared" ref="H130:H193" si="43">CONCATENATE($D130,$B130)</f>
        <v>DE.CM-032</v>
      </c>
      <c r="I130" s="438" t="str">
        <f t="shared" ref="I130:I193" si="44">_xlfn.IFNA(CONCATENATE(H130,$G130),CONCATENATE(H130,$G130,0))</f>
        <v>DE.CM-0320</v>
      </c>
      <c r="J130" s="1170"/>
    </row>
    <row r="131" spans="1:10" x14ac:dyDescent="0.25">
      <c r="A131" t="s">
        <v>963</v>
      </c>
      <c r="B131" s="358">
        <v>2</v>
      </c>
      <c r="C131" s="358" t="s">
        <v>1460</v>
      </c>
      <c r="D131" s="1111" t="s">
        <v>3448</v>
      </c>
      <c r="E131" s="358" t="s">
        <v>1460</v>
      </c>
      <c r="F131" s="1172" t="s">
        <v>1491</v>
      </c>
      <c r="G131" s="358">
        <f>VLOOKUP($A131,Data!$C:$I,7,FALSE)</f>
        <v>0</v>
      </c>
      <c r="H131" s="438" t="str">
        <f t="shared" si="43"/>
        <v>PR.AA-062</v>
      </c>
      <c r="I131" s="438" t="str">
        <f t="shared" si="44"/>
        <v>PR.AA-0620</v>
      </c>
      <c r="J131" s="1170"/>
    </row>
    <row r="132" spans="1:10" x14ac:dyDescent="0.25">
      <c r="A132" t="s">
        <v>963</v>
      </c>
      <c r="B132" s="358">
        <v>2</v>
      </c>
      <c r="C132" s="358" t="s">
        <v>1460</v>
      </c>
      <c r="D132" s="1111" t="s">
        <v>3461</v>
      </c>
      <c r="F132" s="1172"/>
      <c r="G132" s="358">
        <f>VLOOKUP($A132,Data!$C:$I,7,FALSE)</f>
        <v>0</v>
      </c>
      <c r="H132" s="438" t="str">
        <f t="shared" si="43"/>
        <v>PR.IR-012</v>
      </c>
      <c r="I132" s="438" t="str">
        <f t="shared" si="44"/>
        <v>PR.IR-0120</v>
      </c>
      <c r="J132" s="1170"/>
    </row>
    <row r="133" spans="1:10" x14ac:dyDescent="0.25">
      <c r="A133" t="s">
        <v>964</v>
      </c>
      <c r="B133" s="358">
        <v>3</v>
      </c>
      <c r="C133" s="358" t="s">
        <v>1460</v>
      </c>
      <c r="D133" s="1111" t="s">
        <v>3448</v>
      </c>
      <c r="E133" s="358" t="s">
        <v>1460</v>
      </c>
      <c r="F133" s="1172" t="s">
        <v>1491</v>
      </c>
      <c r="G133" s="358">
        <f>VLOOKUP($A133,Data!$C:$I,7,FALSE)</f>
        <v>0</v>
      </c>
      <c r="H133" s="438" t="str">
        <f t="shared" si="43"/>
        <v>PR.AA-063</v>
      </c>
      <c r="I133" s="438" t="str">
        <f t="shared" si="44"/>
        <v>PR.AA-0630</v>
      </c>
      <c r="J133" s="1170"/>
    </row>
    <row r="134" spans="1:10" x14ac:dyDescent="0.25">
      <c r="A134" t="s">
        <v>964</v>
      </c>
      <c r="B134" s="358">
        <v>3</v>
      </c>
      <c r="C134" s="358" t="s">
        <v>1460</v>
      </c>
      <c r="D134" s="1111" t="s">
        <v>3461</v>
      </c>
      <c r="F134" s="1172"/>
      <c r="G134" s="358">
        <f>VLOOKUP($A134,Data!$C:$I,7,FALSE)</f>
        <v>0</v>
      </c>
      <c r="H134" s="438" t="str">
        <f t="shared" si="43"/>
        <v>PR.IR-013</v>
      </c>
      <c r="I134" s="438" t="str">
        <f t="shared" si="44"/>
        <v>PR.IR-0130</v>
      </c>
      <c r="J134" s="1170"/>
    </row>
    <row r="135" spans="1:10" x14ac:dyDescent="0.25">
      <c r="A135" t="s">
        <v>965</v>
      </c>
      <c r="B135" s="358">
        <v>3</v>
      </c>
      <c r="C135" s="358" t="s">
        <v>1460</v>
      </c>
      <c r="D135" s="1111" t="s">
        <v>3448</v>
      </c>
      <c r="E135" s="358" t="s">
        <v>1460</v>
      </c>
      <c r="F135" s="1172" t="s">
        <v>1491</v>
      </c>
      <c r="G135" s="358">
        <f>VLOOKUP($A135,Data!$C:$I,7,FALSE)</f>
        <v>0</v>
      </c>
      <c r="H135" s="438" t="str">
        <f t="shared" si="43"/>
        <v>PR.AA-063</v>
      </c>
      <c r="I135" s="438" t="str">
        <f t="shared" si="44"/>
        <v>PR.AA-0630</v>
      </c>
      <c r="J135" s="1170"/>
    </row>
    <row r="136" spans="1:10" x14ac:dyDescent="0.25">
      <c r="A136" t="s">
        <v>965</v>
      </c>
      <c r="B136" s="358">
        <v>3</v>
      </c>
      <c r="C136" s="358" t="s">
        <v>1460</v>
      </c>
      <c r="D136" s="1111" t="s">
        <v>3461</v>
      </c>
      <c r="F136" s="1172"/>
      <c r="G136" s="358">
        <f>VLOOKUP($A136,Data!$C:$I,7,FALSE)</f>
        <v>0</v>
      </c>
      <c r="H136" s="438" t="str">
        <f t="shared" si="43"/>
        <v>PR.IR-013</v>
      </c>
      <c r="I136" s="438" t="str">
        <f t="shared" si="44"/>
        <v>PR.IR-0130</v>
      </c>
      <c r="J136" s="1170"/>
    </row>
    <row r="137" spans="1:10" x14ac:dyDescent="0.25">
      <c r="A137" t="s">
        <v>966</v>
      </c>
      <c r="B137" s="358">
        <v>3</v>
      </c>
      <c r="C137" s="358" t="s">
        <v>1460</v>
      </c>
      <c r="D137" s="1111" t="s">
        <v>3448</v>
      </c>
      <c r="E137" s="358" t="s">
        <v>1460</v>
      </c>
      <c r="F137" s="1172" t="s">
        <v>1491</v>
      </c>
      <c r="G137" s="358">
        <f>VLOOKUP($A137,Data!$C:$I,7,FALSE)</f>
        <v>0</v>
      </c>
      <c r="H137" s="438" t="str">
        <f t="shared" si="43"/>
        <v>PR.AA-063</v>
      </c>
      <c r="I137" s="438" t="str">
        <f t="shared" si="44"/>
        <v>PR.AA-0630</v>
      </c>
      <c r="J137" s="1170"/>
    </row>
    <row r="138" spans="1:10" x14ac:dyDescent="0.25">
      <c r="A138" t="s">
        <v>966</v>
      </c>
      <c r="B138" s="358">
        <v>3</v>
      </c>
      <c r="C138" s="358" t="s">
        <v>1460</v>
      </c>
      <c r="D138" s="1111" t="s">
        <v>3461</v>
      </c>
      <c r="F138" s="1172"/>
      <c r="G138" s="358">
        <f>VLOOKUP($A138,Data!$C:$I,7,FALSE)</f>
        <v>0</v>
      </c>
      <c r="H138" s="438" t="str">
        <f t="shared" si="43"/>
        <v>PR.IR-013</v>
      </c>
      <c r="I138" s="438" t="str">
        <f t="shared" si="44"/>
        <v>PR.IR-0130</v>
      </c>
      <c r="J138" s="1170"/>
    </row>
    <row r="139" spans="1:10" x14ac:dyDescent="0.25">
      <c r="A139" t="s">
        <v>967</v>
      </c>
      <c r="B139" s="358">
        <v>3</v>
      </c>
      <c r="C139" s="358" t="s">
        <v>1461</v>
      </c>
      <c r="D139" s="1108" t="s">
        <v>3465</v>
      </c>
      <c r="E139" s="358" t="s">
        <v>1461</v>
      </c>
      <c r="F139" s="1172" t="s">
        <v>1483</v>
      </c>
      <c r="G139" s="358">
        <f>VLOOKUP($A139,Data!$C:$I,7,FALSE)</f>
        <v>0</v>
      </c>
      <c r="H139" s="438" t="str">
        <f t="shared" si="43"/>
        <v>DE.CM-013</v>
      </c>
      <c r="I139" s="438" t="str">
        <f t="shared" si="44"/>
        <v>DE.CM-0130</v>
      </c>
      <c r="J139" s="1170"/>
    </row>
    <row r="140" spans="1:10" x14ac:dyDescent="0.25">
      <c r="A140" t="s">
        <v>967</v>
      </c>
      <c r="B140" s="358">
        <v>3</v>
      </c>
      <c r="C140" s="358" t="s">
        <v>1461</v>
      </c>
      <c r="D140" s="1108" t="s">
        <v>3467</v>
      </c>
      <c r="F140" s="1172"/>
      <c r="G140" s="358">
        <f>VLOOKUP($A140,Data!$C:$I,7,FALSE)</f>
        <v>0</v>
      </c>
      <c r="H140" s="438" t="str">
        <f t="shared" si="43"/>
        <v>DE.CM-033</v>
      </c>
      <c r="I140" s="438" t="str">
        <f t="shared" si="44"/>
        <v>DE.CM-0330</v>
      </c>
      <c r="J140" s="1170"/>
    </row>
    <row r="141" spans="1:10" x14ac:dyDescent="0.25">
      <c r="A141" t="s">
        <v>967</v>
      </c>
      <c r="B141" s="358">
        <v>3</v>
      </c>
      <c r="C141" s="358" t="s">
        <v>1461</v>
      </c>
      <c r="D141" s="1108" t="s">
        <v>3468</v>
      </c>
      <c r="F141" s="1172"/>
      <c r="G141" s="358">
        <f>VLOOKUP($A141,Data!$C:$I,7,FALSE)</f>
        <v>0</v>
      </c>
      <c r="H141" s="438" t="str">
        <f t="shared" si="43"/>
        <v>DE.CM-063</v>
      </c>
      <c r="I141" s="438" t="str">
        <f t="shared" si="44"/>
        <v>DE.CM-0630</v>
      </c>
      <c r="J141" s="1170"/>
    </row>
    <row r="142" spans="1:10" x14ac:dyDescent="0.25">
      <c r="A142" t="s">
        <v>967</v>
      </c>
      <c r="B142" s="358">
        <v>3</v>
      </c>
      <c r="C142" s="358" t="s">
        <v>1461</v>
      </c>
      <c r="D142" s="1108" t="s">
        <v>3469</v>
      </c>
      <c r="F142" s="1172"/>
      <c r="G142" s="358">
        <f>VLOOKUP($A142,Data!$C:$I,7,FALSE)</f>
        <v>0</v>
      </c>
      <c r="H142" s="438" t="str">
        <f t="shared" si="43"/>
        <v>DE.CM-093</v>
      </c>
      <c r="I142" s="438" t="str">
        <f t="shared" si="44"/>
        <v>DE.CM-0930</v>
      </c>
      <c r="J142" s="1170"/>
    </row>
    <row r="143" spans="1:10" x14ac:dyDescent="0.25">
      <c r="A143" t="s">
        <v>967</v>
      </c>
      <c r="B143" s="358">
        <v>3</v>
      </c>
      <c r="C143" s="358" t="s">
        <v>1460</v>
      </c>
      <c r="D143" s="1111" t="s">
        <v>3445</v>
      </c>
      <c r="E143" s="358" t="s">
        <v>1460</v>
      </c>
      <c r="F143" s="1172" t="s">
        <v>1475</v>
      </c>
      <c r="G143" s="358">
        <f>VLOOKUP($A143,Data!$C:$I,7,FALSE)</f>
        <v>0</v>
      </c>
      <c r="H143" s="438" t="str">
        <f t="shared" si="43"/>
        <v>PR.AA-033</v>
      </c>
      <c r="I143" s="438" t="str">
        <f t="shared" si="44"/>
        <v>PR.AA-0330</v>
      </c>
      <c r="J143" s="1170"/>
    </row>
    <row r="144" spans="1:10" x14ac:dyDescent="0.25">
      <c r="A144" t="s">
        <v>967</v>
      </c>
      <c r="B144" s="358">
        <v>3</v>
      </c>
      <c r="C144" s="358" t="s">
        <v>1460</v>
      </c>
      <c r="D144" s="1111" t="s">
        <v>3448</v>
      </c>
      <c r="E144" s="358" t="s">
        <v>1460</v>
      </c>
      <c r="F144" s="1172" t="s">
        <v>1491</v>
      </c>
      <c r="G144" s="358">
        <f>VLOOKUP($A144,Data!$C:$I,7,FALSE)</f>
        <v>0</v>
      </c>
      <c r="H144" s="438" t="str">
        <f t="shared" si="43"/>
        <v>PR.AA-063</v>
      </c>
      <c r="I144" s="438" t="str">
        <f t="shared" si="44"/>
        <v>PR.AA-0630</v>
      </c>
      <c r="J144" s="1170"/>
    </row>
    <row r="145" spans="1:10" x14ac:dyDescent="0.25">
      <c r="A145" t="s">
        <v>967</v>
      </c>
      <c r="B145" s="358">
        <v>3</v>
      </c>
      <c r="C145" s="358" t="s">
        <v>1460</v>
      </c>
      <c r="D145" s="1111" t="s">
        <v>3461</v>
      </c>
      <c r="F145" s="1172"/>
      <c r="G145" s="358">
        <f>VLOOKUP($A145,Data!$C:$I,7,FALSE)</f>
        <v>0</v>
      </c>
      <c r="H145" s="438" t="str">
        <f t="shared" si="43"/>
        <v>PR.IR-013</v>
      </c>
      <c r="I145" s="438" t="str">
        <f t="shared" si="44"/>
        <v>PR.IR-0130</v>
      </c>
      <c r="J145" s="1170"/>
    </row>
    <row r="146" spans="1:10" x14ac:dyDescent="0.25">
      <c r="A146" t="s">
        <v>968</v>
      </c>
      <c r="B146" s="358">
        <v>3</v>
      </c>
      <c r="C146" s="358" t="s">
        <v>1460</v>
      </c>
      <c r="D146" s="1111" t="s">
        <v>3448</v>
      </c>
      <c r="E146" s="358" t="s">
        <v>1460</v>
      </c>
      <c r="F146" s="1172" t="s">
        <v>1491</v>
      </c>
      <c r="G146" s="358">
        <f>VLOOKUP($A146,Data!$C:$I,7,FALSE)</f>
        <v>0</v>
      </c>
      <c r="H146" s="438" t="str">
        <f t="shared" si="43"/>
        <v>PR.AA-063</v>
      </c>
      <c r="I146" s="438" t="str">
        <f t="shared" si="44"/>
        <v>PR.AA-0630</v>
      </c>
      <c r="J146" s="1170"/>
    </row>
    <row r="147" spans="1:10" x14ac:dyDescent="0.25">
      <c r="A147" t="s">
        <v>968</v>
      </c>
      <c r="B147" s="358">
        <v>3</v>
      </c>
      <c r="C147" s="358" t="s">
        <v>1460</v>
      </c>
      <c r="D147" s="1111" t="s">
        <v>3461</v>
      </c>
      <c r="F147" s="1172"/>
      <c r="G147" s="358">
        <f>VLOOKUP($A147,Data!$C:$I,7,FALSE)</f>
        <v>0</v>
      </c>
      <c r="H147" s="438" t="str">
        <f t="shared" si="43"/>
        <v>PR.IR-013</v>
      </c>
      <c r="I147" s="438" t="str">
        <f t="shared" si="44"/>
        <v>PR.IR-0130</v>
      </c>
      <c r="J147" s="1170"/>
    </row>
    <row r="148" spans="1:10" x14ac:dyDescent="0.25">
      <c r="A148" t="s">
        <v>968</v>
      </c>
      <c r="B148" s="358">
        <v>3</v>
      </c>
      <c r="C148" s="358" t="s">
        <v>1462</v>
      </c>
      <c r="D148" s="1113" t="s">
        <v>3487</v>
      </c>
      <c r="E148" s="358" t="s">
        <v>1462</v>
      </c>
      <c r="F148" s="1172" t="s">
        <v>1549</v>
      </c>
      <c r="G148" s="358">
        <f>VLOOKUP($A148,Data!$C:$I,7,FALSE)</f>
        <v>0</v>
      </c>
      <c r="H148" s="438" t="str">
        <f t="shared" si="43"/>
        <v>RS.MI-013</v>
      </c>
      <c r="I148" s="438" t="str">
        <f t="shared" si="44"/>
        <v>RS.MI-0130</v>
      </c>
      <c r="J148" s="1170"/>
    </row>
    <row r="149" spans="1:10" x14ac:dyDescent="0.25">
      <c r="A149" t="s">
        <v>313</v>
      </c>
      <c r="B149" s="358">
        <v>1</v>
      </c>
      <c r="C149" s="358" t="s">
        <v>1460</v>
      </c>
      <c r="D149" s="1111" t="s">
        <v>3445</v>
      </c>
      <c r="E149" s="358" t="s">
        <v>1460</v>
      </c>
      <c r="F149" s="1172" t="s">
        <v>1476</v>
      </c>
      <c r="G149" s="358">
        <f>VLOOKUP($A149,Data!$C:$I,7,FALSE)</f>
        <v>0</v>
      </c>
      <c r="H149" s="438" t="str">
        <f t="shared" si="43"/>
        <v>PR.AA-031</v>
      </c>
      <c r="I149" s="438" t="str">
        <f t="shared" si="44"/>
        <v>PR.AA-0310</v>
      </c>
      <c r="J149" s="1170"/>
    </row>
    <row r="150" spans="1:10" x14ac:dyDescent="0.25">
      <c r="A150" t="s">
        <v>313</v>
      </c>
      <c r="B150" s="358">
        <v>1</v>
      </c>
      <c r="C150" s="358" t="s">
        <v>1460</v>
      </c>
      <c r="D150" s="1111" t="s">
        <v>3448</v>
      </c>
      <c r="E150" s="358" t="s">
        <v>1460</v>
      </c>
      <c r="F150" s="1172" t="s">
        <v>1484</v>
      </c>
      <c r="G150" s="358">
        <f>VLOOKUP($A150,Data!$C:$I,7,FALSE)</f>
        <v>0</v>
      </c>
      <c r="H150" s="438" t="str">
        <f t="shared" si="43"/>
        <v>PR.AA-061</v>
      </c>
      <c r="I150" s="438" t="str">
        <f t="shared" si="44"/>
        <v>PR.AA-0610</v>
      </c>
      <c r="J150" s="1170"/>
    </row>
    <row r="151" spans="1:10" x14ac:dyDescent="0.25">
      <c r="A151" t="s">
        <v>313</v>
      </c>
      <c r="B151" s="358">
        <v>1</v>
      </c>
      <c r="C151" s="358" t="s">
        <v>1460</v>
      </c>
      <c r="D151" s="1111" t="s">
        <v>3461</v>
      </c>
      <c r="F151" s="1172"/>
      <c r="G151" s="358">
        <f>VLOOKUP($A151,Data!$C:$I,7,FALSE)</f>
        <v>0</v>
      </c>
      <c r="H151" s="438" t="str">
        <f t="shared" si="43"/>
        <v>PR.IR-011</v>
      </c>
      <c r="I151" s="438" t="str">
        <f t="shared" si="44"/>
        <v>PR.IR-0110</v>
      </c>
      <c r="J151" s="1170"/>
    </row>
    <row r="152" spans="1:10" x14ac:dyDescent="0.25">
      <c r="A152" t="s">
        <v>314</v>
      </c>
      <c r="B152" s="358">
        <v>1</v>
      </c>
      <c r="C152" s="358" t="s">
        <v>1461</v>
      </c>
      <c r="D152" s="1108" t="s">
        <v>3465</v>
      </c>
      <c r="E152" s="358" t="s">
        <v>1461</v>
      </c>
      <c r="F152" s="1172" t="s">
        <v>1495</v>
      </c>
      <c r="G152" s="358">
        <f>VLOOKUP($A152,Data!$C:$I,7,FALSE)</f>
        <v>0</v>
      </c>
      <c r="H152" s="438" t="str">
        <f t="shared" si="43"/>
        <v>DE.CM-011</v>
      </c>
      <c r="I152" s="438" t="str">
        <f t="shared" si="44"/>
        <v>DE.CM-0110</v>
      </c>
      <c r="J152" s="1170"/>
    </row>
    <row r="153" spans="1:10" x14ac:dyDescent="0.25">
      <c r="A153" t="s">
        <v>314</v>
      </c>
      <c r="B153" s="358">
        <v>1</v>
      </c>
      <c r="C153" s="358" t="s">
        <v>1461</v>
      </c>
      <c r="D153" s="1108" t="s">
        <v>3467</v>
      </c>
      <c r="F153" s="1172"/>
      <c r="G153" s="358">
        <f>VLOOKUP($A153,Data!$C:$I,7,FALSE)</f>
        <v>0</v>
      </c>
      <c r="H153" s="438" t="str">
        <f t="shared" si="43"/>
        <v>DE.CM-031</v>
      </c>
      <c r="I153" s="438" t="str">
        <f t="shared" si="44"/>
        <v>DE.CM-0310</v>
      </c>
      <c r="J153" s="1170"/>
    </row>
    <row r="154" spans="1:10" x14ac:dyDescent="0.25">
      <c r="A154" t="s">
        <v>314</v>
      </c>
      <c r="B154" s="358">
        <v>1</v>
      </c>
      <c r="C154" s="358" t="s">
        <v>1461</v>
      </c>
      <c r="D154" s="1108" t="s">
        <v>3468</v>
      </c>
      <c r="F154" s="1172"/>
      <c r="G154" s="358">
        <f>VLOOKUP($A154,Data!$C:$I,7,FALSE)</f>
        <v>0</v>
      </c>
      <c r="H154" s="438" t="str">
        <f t="shared" si="43"/>
        <v>DE.CM-061</v>
      </c>
      <c r="I154" s="438" t="str">
        <f t="shared" si="44"/>
        <v>DE.CM-0610</v>
      </c>
      <c r="J154" s="1170"/>
    </row>
    <row r="155" spans="1:10" x14ac:dyDescent="0.25">
      <c r="A155" t="s">
        <v>314</v>
      </c>
      <c r="B155" s="358">
        <v>1</v>
      </c>
      <c r="C155" s="358" t="s">
        <v>1461</v>
      </c>
      <c r="D155" s="1108" t="s">
        <v>3469</v>
      </c>
      <c r="E155" s="358" t="s">
        <v>1461</v>
      </c>
      <c r="F155" s="1172" t="s">
        <v>1499</v>
      </c>
      <c r="G155" s="358">
        <f>VLOOKUP($A155,Data!$C:$I,7,FALSE)</f>
        <v>0</v>
      </c>
      <c r="H155" s="438" t="str">
        <f t="shared" si="43"/>
        <v>DE.CM-091</v>
      </c>
      <c r="I155" s="438" t="str">
        <f t="shared" si="44"/>
        <v>DE.CM-0910</v>
      </c>
      <c r="J155" s="1170"/>
    </row>
    <row r="156" spans="1:10" x14ac:dyDescent="0.25">
      <c r="A156" t="s">
        <v>314</v>
      </c>
      <c r="B156" s="358">
        <v>1</v>
      </c>
      <c r="C156" s="358" t="s">
        <v>1460</v>
      </c>
      <c r="D156" s="1111" t="s">
        <v>3455</v>
      </c>
      <c r="E156" s="358" t="s">
        <v>1460</v>
      </c>
      <c r="F156" s="1172" t="s">
        <v>1513</v>
      </c>
      <c r="G156" s="358">
        <f>VLOOKUP($A156,Data!$C:$I,7,FALSE)</f>
        <v>0</v>
      </c>
      <c r="H156" s="438" t="str">
        <f t="shared" si="43"/>
        <v>PR.PS-011</v>
      </c>
      <c r="I156" s="438" t="str">
        <f t="shared" si="44"/>
        <v>PR.PS-0110</v>
      </c>
      <c r="J156" s="1170"/>
    </row>
    <row r="157" spans="1:10" x14ac:dyDescent="0.25">
      <c r="A157" t="s">
        <v>314</v>
      </c>
      <c r="B157" s="358">
        <v>1</v>
      </c>
      <c r="C157" s="358" t="s">
        <v>1460</v>
      </c>
      <c r="D157" s="1111" t="s">
        <v>3459</v>
      </c>
      <c r="F157" s="589"/>
      <c r="G157" s="358">
        <f>VLOOKUP($A157,Data!$C:$I,7,FALSE)</f>
        <v>0</v>
      </c>
      <c r="H157" s="438" t="str">
        <f t="shared" si="43"/>
        <v>PR.PS-051</v>
      </c>
      <c r="I157" s="438" t="str">
        <f t="shared" si="44"/>
        <v>PR.PS-0510</v>
      </c>
      <c r="J157" s="1170"/>
    </row>
    <row r="158" spans="1:10" x14ac:dyDescent="0.25">
      <c r="A158" t="s">
        <v>315</v>
      </c>
      <c r="B158" s="358">
        <v>2</v>
      </c>
      <c r="C158" s="358" t="s">
        <v>1460</v>
      </c>
      <c r="D158" s="1111" t="s">
        <v>3447</v>
      </c>
      <c r="E158" s="358" t="s">
        <v>1460</v>
      </c>
      <c r="F158" s="1172" t="s">
        <v>1480</v>
      </c>
      <c r="G158" s="358">
        <f>VLOOKUP($A158,Data!$C:$I,7,FALSE)</f>
        <v>0</v>
      </c>
      <c r="H158" s="438" t="str">
        <f t="shared" si="43"/>
        <v>PR.AA-052</v>
      </c>
      <c r="I158" s="438" t="str">
        <f t="shared" si="44"/>
        <v>PR.AA-0520</v>
      </c>
      <c r="J158" s="1170"/>
    </row>
    <row r="159" spans="1:10" x14ac:dyDescent="0.25">
      <c r="A159" t="s">
        <v>315</v>
      </c>
      <c r="B159" s="358">
        <v>2</v>
      </c>
      <c r="C159" s="358" t="s">
        <v>1460</v>
      </c>
      <c r="D159" s="1111" t="s">
        <v>3455</v>
      </c>
      <c r="E159" s="358" t="s">
        <v>1460</v>
      </c>
      <c r="F159" s="1172" t="s">
        <v>1513</v>
      </c>
      <c r="G159" s="358">
        <f>VLOOKUP($A159,Data!$C:$I,7,FALSE)</f>
        <v>0</v>
      </c>
      <c r="H159" s="438" t="str">
        <f t="shared" si="43"/>
        <v>PR.PS-012</v>
      </c>
      <c r="I159" s="438" t="str">
        <f t="shared" si="44"/>
        <v>PR.PS-0120</v>
      </c>
      <c r="J159" s="1170"/>
    </row>
    <row r="160" spans="1:10" x14ac:dyDescent="0.25">
      <c r="A160" t="s">
        <v>316</v>
      </c>
      <c r="B160" s="358">
        <v>2</v>
      </c>
      <c r="C160" s="358" t="s">
        <v>1460</v>
      </c>
      <c r="D160" s="1111" t="s">
        <v>3455</v>
      </c>
      <c r="E160" s="358" t="s">
        <v>1460</v>
      </c>
      <c r="F160" s="1172" t="s">
        <v>1513</v>
      </c>
      <c r="G160" s="358">
        <f>VLOOKUP($A160,Data!$C:$I,7,FALSE)</f>
        <v>0</v>
      </c>
      <c r="H160" s="438" t="str">
        <f t="shared" si="43"/>
        <v>PR.PS-012</v>
      </c>
      <c r="I160" s="438" t="str">
        <f t="shared" si="44"/>
        <v>PR.PS-0120</v>
      </c>
      <c r="J160" s="1170"/>
    </row>
    <row r="161" spans="1:10" x14ac:dyDescent="0.25">
      <c r="A161" t="s">
        <v>969</v>
      </c>
      <c r="B161" s="358">
        <v>2</v>
      </c>
      <c r="C161" s="358" t="s">
        <v>1460</v>
      </c>
      <c r="D161" s="1111" t="s">
        <v>3455</v>
      </c>
      <c r="E161" s="358" t="s">
        <v>1460</v>
      </c>
      <c r="F161" s="1172" t="s">
        <v>1513</v>
      </c>
      <c r="G161" s="358">
        <f>VLOOKUP($A161,Data!$C:$I,7,FALSE)</f>
        <v>0</v>
      </c>
      <c r="H161" s="438" t="str">
        <f t="shared" si="43"/>
        <v>PR.PS-012</v>
      </c>
      <c r="I161" s="438" t="str">
        <f t="shared" si="44"/>
        <v>PR.PS-0120</v>
      </c>
      <c r="J161" s="1170"/>
    </row>
    <row r="162" spans="1:10" x14ac:dyDescent="0.25">
      <c r="A162" t="s">
        <v>969</v>
      </c>
      <c r="B162" s="358">
        <v>2</v>
      </c>
      <c r="C162" s="358" t="s">
        <v>1460</v>
      </c>
      <c r="D162" s="1111" t="s">
        <v>3459</v>
      </c>
      <c r="F162" s="589"/>
      <c r="G162" s="358">
        <f>VLOOKUP($A162,Data!$C:$I,7,FALSE)</f>
        <v>0</v>
      </c>
      <c r="H162" s="438" t="str">
        <f t="shared" si="43"/>
        <v>PR.PS-052</v>
      </c>
      <c r="I162" s="438" t="str">
        <f t="shared" si="44"/>
        <v>PR.PS-0520</v>
      </c>
      <c r="J162" s="1170"/>
    </row>
    <row r="163" spans="1:10" x14ac:dyDescent="0.25">
      <c r="A163" t="s">
        <v>970</v>
      </c>
      <c r="B163" s="358">
        <v>2</v>
      </c>
      <c r="C163" s="358" t="s">
        <v>1461</v>
      </c>
      <c r="D163" s="1108" t="s">
        <v>3465</v>
      </c>
      <c r="E163" s="358" t="s">
        <v>1461</v>
      </c>
      <c r="F163" s="1172" t="s">
        <v>1483</v>
      </c>
      <c r="G163" s="358">
        <f>VLOOKUP($A163,Data!$C:$I,7,FALSE)</f>
        <v>0</v>
      </c>
      <c r="H163" s="438" t="str">
        <f t="shared" si="43"/>
        <v>DE.CM-012</v>
      </c>
      <c r="I163" s="438" t="str">
        <f t="shared" si="44"/>
        <v>DE.CM-0120</v>
      </c>
      <c r="J163" s="1170"/>
    </row>
    <row r="164" spans="1:10" x14ac:dyDescent="0.25">
      <c r="A164" t="s">
        <v>970</v>
      </c>
      <c r="B164" s="358">
        <v>2</v>
      </c>
      <c r="C164" s="358" t="s">
        <v>1461</v>
      </c>
      <c r="D164" s="1108" t="s">
        <v>3469</v>
      </c>
      <c r="E164" s="358" t="s">
        <v>1461</v>
      </c>
      <c r="F164" s="1172" t="s">
        <v>1499</v>
      </c>
      <c r="G164" s="358">
        <f>VLOOKUP($A164,Data!$C:$I,7,FALSE)</f>
        <v>0</v>
      </c>
      <c r="H164" s="438" t="str">
        <f t="shared" si="43"/>
        <v>DE.CM-092</v>
      </c>
      <c r="I164" s="438" t="str">
        <f t="shared" si="44"/>
        <v>DE.CM-0920</v>
      </c>
      <c r="J164" s="1170"/>
    </row>
    <row r="165" spans="1:10" x14ac:dyDescent="0.25">
      <c r="A165" t="s">
        <v>971</v>
      </c>
      <c r="B165" s="358">
        <v>2</v>
      </c>
      <c r="C165" s="358" t="s">
        <v>1461</v>
      </c>
      <c r="D165" s="1108" t="s">
        <v>3465</v>
      </c>
      <c r="E165" s="358" t="s">
        <v>1461</v>
      </c>
      <c r="F165" s="1172" t="s">
        <v>1503</v>
      </c>
      <c r="G165" s="358">
        <f>VLOOKUP($A165,Data!$C:$I,7,FALSE)</f>
        <v>0</v>
      </c>
      <c r="H165" s="438" t="str">
        <f t="shared" si="43"/>
        <v>DE.CM-012</v>
      </c>
      <c r="I165" s="438" t="str">
        <f t="shared" si="44"/>
        <v>DE.CM-0120</v>
      </c>
      <c r="J165" s="1170"/>
    </row>
    <row r="166" spans="1:10" x14ac:dyDescent="0.25">
      <c r="A166" t="s">
        <v>971</v>
      </c>
      <c r="B166" s="358">
        <v>2</v>
      </c>
      <c r="C166" s="358" t="s">
        <v>1461</v>
      </c>
      <c r="D166" s="1108" t="s">
        <v>3467</v>
      </c>
      <c r="F166" s="1172"/>
      <c r="G166" s="358">
        <f>VLOOKUP($A166,Data!$C:$I,7,FALSE)</f>
        <v>0</v>
      </c>
      <c r="H166" s="438" t="str">
        <f t="shared" si="43"/>
        <v>DE.CM-032</v>
      </c>
      <c r="I166" s="438" t="str">
        <f t="shared" si="44"/>
        <v>DE.CM-0320</v>
      </c>
      <c r="J166" s="1170"/>
    </row>
    <row r="167" spans="1:10" x14ac:dyDescent="0.25">
      <c r="A167" t="s">
        <v>971</v>
      </c>
      <c r="B167" s="358">
        <v>2</v>
      </c>
      <c r="C167" s="358" t="s">
        <v>1461</v>
      </c>
      <c r="D167" s="1108" t="s">
        <v>3468</v>
      </c>
      <c r="F167" s="1172"/>
      <c r="G167" s="358">
        <f>VLOOKUP($A167,Data!$C:$I,7,FALSE)</f>
        <v>0</v>
      </c>
      <c r="H167" s="438" t="str">
        <f t="shared" si="43"/>
        <v>DE.CM-062</v>
      </c>
      <c r="I167" s="438" t="str">
        <f t="shared" si="44"/>
        <v>DE.CM-0620</v>
      </c>
      <c r="J167" s="1170"/>
    </row>
    <row r="168" spans="1:10" x14ac:dyDescent="0.25">
      <c r="A168" t="s">
        <v>971</v>
      </c>
      <c r="B168" s="358">
        <v>2</v>
      </c>
      <c r="C168" s="358" t="s">
        <v>1461</v>
      </c>
      <c r="D168" s="1108" t="s">
        <v>3469</v>
      </c>
      <c r="F168" s="1172"/>
      <c r="G168" s="358">
        <f>VLOOKUP($A168,Data!$C:$I,7,FALSE)</f>
        <v>0</v>
      </c>
      <c r="H168" s="438" t="str">
        <f t="shared" si="43"/>
        <v>DE.CM-092</v>
      </c>
      <c r="I168" s="438" t="str">
        <f t="shared" si="44"/>
        <v>DE.CM-0920</v>
      </c>
      <c r="J168" s="1170"/>
    </row>
    <row r="169" spans="1:10" x14ac:dyDescent="0.25">
      <c r="A169" t="s">
        <v>971</v>
      </c>
      <c r="B169" s="358">
        <v>2</v>
      </c>
      <c r="C169" s="358" t="s">
        <v>1460</v>
      </c>
      <c r="D169" s="1111" t="s">
        <v>3451</v>
      </c>
      <c r="E169" s="358" t="s">
        <v>1460</v>
      </c>
      <c r="F169" s="1172" t="s">
        <v>1496</v>
      </c>
      <c r="G169" s="358">
        <f>VLOOKUP($A169,Data!$C:$I,7,FALSE)</f>
        <v>0</v>
      </c>
      <c r="H169" s="438" t="str">
        <f t="shared" si="43"/>
        <v>PR.DS-012</v>
      </c>
      <c r="I169" s="438" t="str">
        <f t="shared" si="44"/>
        <v>PR.DS-0120</v>
      </c>
      <c r="J169" s="1170"/>
    </row>
    <row r="170" spans="1:10" x14ac:dyDescent="0.25">
      <c r="A170" t="s">
        <v>971</v>
      </c>
      <c r="B170" s="358">
        <v>2</v>
      </c>
      <c r="C170" s="358" t="s">
        <v>1460</v>
      </c>
      <c r="D170" s="1111" t="s">
        <v>3455</v>
      </c>
      <c r="F170" s="1172"/>
      <c r="G170" s="358">
        <f>VLOOKUP($A170,Data!$C:$I,7,FALSE)</f>
        <v>0</v>
      </c>
      <c r="H170" s="438" t="str">
        <f t="shared" si="43"/>
        <v>PR.PS-012</v>
      </c>
      <c r="I170" s="438" t="str">
        <f t="shared" si="44"/>
        <v>PR.PS-0120</v>
      </c>
      <c r="J170" s="1170"/>
    </row>
    <row r="171" spans="1:10" x14ac:dyDescent="0.25">
      <c r="A171" t="s">
        <v>972</v>
      </c>
      <c r="B171" s="358">
        <v>2</v>
      </c>
      <c r="C171" s="358" t="s">
        <v>1460</v>
      </c>
      <c r="D171" s="1111" t="s">
        <v>3448</v>
      </c>
      <c r="E171" s="358" t="s">
        <v>1460</v>
      </c>
      <c r="F171" s="1172" t="s">
        <v>1484</v>
      </c>
      <c r="G171" s="358">
        <f>VLOOKUP($A171,Data!$C:$I,7,FALSE)</f>
        <v>0</v>
      </c>
      <c r="H171" s="438" t="str">
        <f t="shared" si="43"/>
        <v>PR.AA-062</v>
      </c>
      <c r="I171" s="438" t="str">
        <f t="shared" si="44"/>
        <v>PR.AA-0620</v>
      </c>
      <c r="J171" s="1170"/>
    </row>
    <row r="172" spans="1:10" x14ac:dyDescent="0.25">
      <c r="A172" t="s">
        <v>972</v>
      </c>
      <c r="B172" s="358">
        <v>2</v>
      </c>
      <c r="C172" s="358" t="s">
        <v>1460</v>
      </c>
      <c r="D172" s="1111" t="s">
        <v>3459</v>
      </c>
      <c r="F172" s="589"/>
      <c r="G172" s="358">
        <f>VLOOKUP($A172,Data!$C:$I,7,FALSE)</f>
        <v>0</v>
      </c>
      <c r="H172" s="438" t="str">
        <f t="shared" si="43"/>
        <v>PR.PS-052</v>
      </c>
      <c r="I172" s="438" t="str">
        <f t="shared" si="44"/>
        <v>PR.PS-0520</v>
      </c>
      <c r="J172" s="1170"/>
    </row>
    <row r="173" spans="1:10" x14ac:dyDescent="0.25">
      <c r="A173" t="s">
        <v>972</v>
      </c>
      <c r="B173" s="358">
        <v>2</v>
      </c>
      <c r="C173" s="358" t="s">
        <v>1463</v>
      </c>
      <c r="D173" s="1112" t="s">
        <v>3493</v>
      </c>
      <c r="F173" s="1172"/>
      <c r="G173" s="358">
        <f>VLOOKUP($A173,Data!$C:$I,7,FALSE)</f>
        <v>0</v>
      </c>
      <c r="H173" s="438" t="str">
        <f t="shared" si="43"/>
        <v>RC.RP-052</v>
      </c>
      <c r="I173" s="438" t="str">
        <f t="shared" si="44"/>
        <v>RC.RP-0520</v>
      </c>
      <c r="J173" s="1170"/>
    </row>
    <row r="174" spans="1:10" x14ac:dyDescent="0.25">
      <c r="A174" t="s">
        <v>973</v>
      </c>
      <c r="B174" s="358">
        <v>2</v>
      </c>
      <c r="C174" s="358" t="s">
        <v>444</v>
      </c>
      <c r="D174" s="1110" t="s">
        <v>3429</v>
      </c>
      <c r="E174" s="358" t="s">
        <v>1460</v>
      </c>
      <c r="F174" s="1172" t="s">
        <v>1498</v>
      </c>
      <c r="G174" s="358">
        <f>VLOOKUP($A174,Data!$C:$I,7,FALSE)</f>
        <v>0</v>
      </c>
      <c r="H174" s="438" t="str">
        <f t="shared" si="43"/>
        <v>ID.AM-082</v>
      </c>
      <c r="I174" s="438" t="str">
        <f t="shared" si="44"/>
        <v>ID.AM-0820</v>
      </c>
      <c r="J174" s="1170"/>
    </row>
    <row r="175" spans="1:10" x14ac:dyDescent="0.25">
      <c r="A175" t="s">
        <v>973</v>
      </c>
      <c r="B175" s="358">
        <v>2</v>
      </c>
      <c r="C175" s="358" t="s">
        <v>1460</v>
      </c>
      <c r="D175" s="1111" t="s">
        <v>3464</v>
      </c>
      <c r="E175" s="358" t="s">
        <v>1460</v>
      </c>
      <c r="F175" s="1173" t="s">
        <v>1492</v>
      </c>
      <c r="G175" s="358">
        <f>VLOOKUP($A175,Data!$C:$I,7,FALSE)</f>
        <v>0</v>
      </c>
      <c r="H175" s="438" t="str">
        <f t="shared" si="43"/>
        <v>PR.IR-042</v>
      </c>
      <c r="I175" s="438" t="str">
        <f t="shared" si="44"/>
        <v>PR.IR-0420</v>
      </c>
      <c r="J175" s="1170"/>
    </row>
    <row r="176" spans="1:10" x14ac:dyDescent="0.25">
      <c r="A176" t="s">
        <v>973</v>
      </c>
      <c r="B176" s="358">
        <v>2</v>
      </c>
      <c r="C176" s="358" t="s">
        <v>1460</v>
      </c>
      <c r="D176" s="1111" t="s">
        <v>3456</v>
      </c>
      <c r="E176" s="358" t="s">
        <v>1460</v>
      </c>
      <c r="F176" s="1172" t="s">
        <v>1479</v>
      </c>
      <c r="G176" s="358">
        <f>VLOOKUP($A176,Data!$C:$I,7,FALSE)</f>
        <v>0</v>
      </c>
      <c r="H176" s="438" t="str">
        <f t="shared" si="43"/>
        <v>PR.PS-022</v>
      </c>
      <c r="I176" s="438" t="str">
        <f t="shared" si="44"/>
        <v>PR.PS-0220</v>
      </c>
      <c r="J176" s="1170"/>
    </row>
    <row r="177" spans="1:10" x14ac:dyDescent="0.25">
      <c r="A177" t="s">
        <v>973</v>
      </c>
      <c r="B177" s="358">
        <v>2</v>
      </c>
      <c r="C177" s="358" t="s">
        <v>1460</v>
      </c>
      <c r="D177" s="1111" t="s">
        <v>3457</v>
      </c>
      <c r="F177" s="1172"/>
      <c r="G177" s="358">
        <f>VLOOKUP($A177,Data!$C:$I,7,FALSE)</f>
        <v>0</v>
      </c>
      <c r="H177" s="438" t="str">
        <f t="shared" si="43"/>
        <v>PR.PS-032</v>
      </c>
      <c r="I177" s="438" t="str">
        <f t="shared" si="44"/>
        <v>PR.PS-0320</v>
      </c>
      <c r="J177" s="1170"/>
    </row>
    <row r="178" spans="1:10" x14ac:dyDescent="0.25">
      <c r="A178" t="s">
        <v>974</v>
      </c>
      <c r="B178" s="358">
        <v>2</v>
      </c>
      <c r="C178" s="358" t="s">
        <v>1461</v>
      </c>
      <c r="D178" s="1108" t="s">
        <v>3465</v>
      </c>
      <c r="E178" s="358" t="s">
        <v>1461</v>
      </c>
      <c r="F178" s="1172" t="s">
        <v>1483</v>
      </c>
      <c r="G178" s="358">
        <f>VLOOKUP($A178,Data!$C:$I,7,FALSE)</f>
        <v>0</v>
      </c>
      <c r="H178" s="438" t="str">
        <f t="shared" si="43"/>
        <v>DE.CM-012</v>
      </c>
      <c r="I178" s="438" t="str">
        <f t="shared" si="44"/>
        <v>DE.CM-0120</v>
      </c>
      <c r="J178" s="1170"/>
    </row>
    <row r="179" spans="1:10" x14ac:dyDescent="0.25">
      <c r="A179" t="s">
        <v>974</v>
      </c>
      <c r="B179" s="358">
        <v>2</v>
      </c>
      <c r="C179" s="358" t="s">
        <v>1461</v>
      </c>
      <c r="D179" s="1108" t="s">
        <v>3466</v>
      </c>
      <c r="E179" s="358" t="s">
        <v>1461</v>
      </c>
      <c r="F179" s="1172" t="s">
        <v>1485</v>
      </c>
      <c r="G179" s="358">
        <f>VLOOKUP($A179,Data!$C:$I,7,FALSE)</f>
        <v>0</v>
      </c>
      <c r="H179" s="438" t="str">
        <f t="shared" si="43"/>
        <v>DE.CM-022</v>
      </c>
      <c r="I179" s="438" t="str">
        <f t="shared" si="44"/>
        <v>DE.CM-0220</v>
      </c>
      <c r="J179" s="1170"/>
    </row>
    <row r="180" spans="1:10" x14ac:dyDescent="0.25">
      <c r="A180" t="s">
        <v>974</v>
      </c>
      <c r="B180" s="358">
        <v>2</v>
      </c>
      <c r="C180" s="358" t="s">
        <v>1461</v>
      </c>
      <c r="D180" s="1108" t="s">
        <v>3467</v>
      </c>
      <c r="F180" s="1172"/>
      <c r="G180" s="358">
        <f>VLOOKUP($A180,Data!$C:$I,7,FALSE)</f>
        <v>0</v>
      </c>
      <c r="H180" s="438" t="str">
        <f t="shared" si="43"/>
        <v>DE.CM-032</v>
      </c>
      <c r="I180" s="438" t="str">
        <f t="shared" si="44"/>
        <v>DE.CM-0320</v>
      </c>
      <c r="J180" s="1170"/>
    </row>
    <row r="181" spans="1:10" x14ac:dyDescent="0.25">
      <c r="A181" t="s">
        <v>974</v>
      </c>
      <c r="B181" s="358">
        <v>2</v>
      </c>
      <c r="C181" s="358" t="s">
        <v>1461</v>
      </c>
      <c r="D181" s="1108" t="s">
        <v>3468</v>
      </c>
      <c r="F181" s="1172"/>
      <c r="G181" s="358">
        <f>VLOOKUP($A181,Data!$C:$I,7,FALSE)</f>
        <v>0</v>
      </c>
      <c r="H181" s="438" t="str">
        <f t="shared" si="43"/>
        <v>DE.CM-062</v>
      </c>
      <c r="I181" s="438" t="str">
        <f t="shared" si="44"/>
        <v>DE.CM-0620</v>
      </c>
      <c r="J181" s="1170"/>
    </row>
    <row r="182" spans="1:10" x14ac:dyDescent="0.25">
      <c r="A182" t="s">
        <v>974</v>
      </c>
      <c r="B182" s="358">
        <v>2</v>
      </c>
      <c r="C182" s="358" t="s">
        <v>1461</v>
      </c>
      <c r="D182" s="1108" t="s">
        <v>3469</v>
      </c>
      <c r="F182" s="1173"/>
      <c r="G182" s="358">
        <f>VLOOKUP($A182,Data!$C:$I,7,FALSE)</f>
        <v>0</v>
      </c>
      <c r="H182" s="438" t="str">
        <f t="shared" si="43"/>
        <v>DE.CM-092</v>
      </c>
      <c r="I182" s="438" t="str">
        <f t="shared" si="44"/>
        <v>DE.CM-0920</v>
      </c>
      <c r="J182" s="1170"/>
    </row>
    <row r="183" spans="1:10" x14ac:dyDescent="0.25">
      <c r="A183" t="s">
        <v>974</v>
      </c>
      <c r="B183" s="358">
        <v>2</v>
      </c>
      <c r="C183" s="358" t="s">
        <v>1460</v>
      </c>
      <c r="D183" s="1111" t="s">
        <v>3448</v>
      </c>
      <c r="E183" s="358" t="s">
        <v>1460</v>
      </c>
      <c r="F183" s="1172" t="s">
        <v>1484</v>
      </c>
      <c r="G183" s="358">
        <f>VLOOKUP($A183,Data!$C:$I,7,FALSE)</f>
        <v>0</v>
      </c>
      <c r="H183" s="438" t="str">
        <f t="shared" si="43"/>
        <v>PR.AA-062</v>
      </c>
      <c r="I183" s="438" t="str">
        <f t="shared" si="44"/>
        <v>PR.AA-0620</v>
      </c>
      <c r="J183" s="1170"/>
    </row>
    <row r="184" spans="1:10" x14ac:dyDescent="0.25">
      <c r="A184" t="s">
        <v>974</v>
      </c>
      <c r="B184" s="358">
        <v>2</v>
      </c>
      <c r="C184" s="358" t="s">
        <v>1460</v>
      </c>
      <c r="D184" s="1111" t="s">
        <v>3462</v>
      </c>
      <c r="E184" s="358" t="s">
        <v>1460</v>
      </c>
      <c r="F184" s="1172" t="s">
        <v>1516</v>
      </c>
      <c r="G184" s="358">
        <f>VLOOKUP($A184,Data!$C:$I,7,FALSE)</f>
        <v>0</v>
      </c>
      <c r="H184" s="438" t="str">
        <f t="shared" si="43"/>
        <v>PR.IR-022</v>
      </c>
      <c r="I184" s="438" t="str">
        <f t="shared" si="44"/>
        <v>PR.IR-0220</v>
      </c>
      <c r="J184" s="1170"/>
    </row>
    <row r="185" spans="1:10" x14ac:dyDescent="0.25">
      <c r="A185" t="s">
        <v>974</v>
      </c>
      <c r="B185" s="358">
        <v>2</v>
      </c>
      <c r="C185" s="358" t="s">
        <v>1460</v>
      </c>
      <c r="D185" s="1111" t="s">
        <v>3458</v>
      </c>
      <c r="E185" s="358" t="s">
        <v>1460</v>
      </c>
      <c r="F185" s="1172" t="s">
        <v>1486</v>
      </c>
      <c r="G185" s="358">
        <f>VLOOKUP($A185,Data!$C:$I,7,FALSE)</f>
        <v>0</v>
      </c>
      <c r="H185" s="438" t="str">
        <f t="shared" si="43"/>
        <v>PR.PS-042</v>
      </c>
      <c r="I185" s="438" t="str">
        <f t="shared" si="44"/>
        <v>PR.PS-0420</v>
      </c>
      <c r="J185" s="1170"/>
    </row>
    <row r="186" spans="1:10" x14ac:dyDescent="0.25">
      <c r="A186" t="s">
        <v>2530</v>
      </c>
      <c r="B186" s="358">
        <v>2</v>
      </c>
      <c r="C186" s="358" t="s">
        <v>1460</v>
      </c>
      <c r="D186" s="1111" t="s">
        <v>3459</v>
      </c>
      <c r="F186" s="589"/>
      <c r="G186" s="358">
        <f>VLOOKUP($A186,Data!$C:$I,7,FALSE)</f>
        <v>0</v>
      </c>
      <c r="H186" s="438" t="str">
        <f t="shared" si="43"/>
        <v>PR.PS-052</v>
      </c>
      <c r="I186" s="438" t="str">
        <f t="shared" si="44"/>
        <v>PR.PS-0520</v>
      </c>
      <c r="J186" s="1170"/>
    </row>
    <row r="187" spans="1:10" x14ac:dyDescent="0.25">
      <c r="A187" t="s">
        <v>2531</v>
      </c>
      <c r="B187" s="358">
        <v>3</v>
      </c>
      <c r="C187" s="358" t="s">
        <v>1461</v>
      </c>
      <c r="D187" s="1108" t="s">
        <v>3469</v>
      </c>
      <c r="F187" s="1172"/>
      <c r="G187" s="358">
        <f>VLOOKUP($A187,Data!$C:$I,7,FALSE)</f>
        <v>0</v>
      </c>
      <c r="H187" s="438" t="str">
        <f t="shared" si="43"/>
        <v>DE.CM-093</v>
      </c>
      <c r="I187" s="438" t="str">
        <f t="shared" si="44"/>
        <v>DE.CM-0930</v>
      </c>
      <c r="J187" s="1170"/>
    </row>
    <row r="188" spans="1:10" x14ac:dyDescent="0.25">
      <c r="A188" t="s">
        <v>2531</v>
      </c>
      <c r="B188" s="358">
        <v>3</v>
      </c>
      <c r="C188" s="358" t="s">
        <v>444</v>
      </c>
      <c r="D188" s="1110" t="s">
        <v>3429</v>
      </c>
      <c r="E188" s="358" t="s">
        <v>1460</v>
      </c>
      <c r="F188" s="1172" t="s">
        <v>1498</v>
      </c>
      <c r="G188" s="358">
        <f>VLOOKUP($A188,Data!$C:$I,7,FALSE)</f>
        <v>0</v>
      </c>
      <c r="H188" s="438" t="str">
        <f t="shared" si="43"/>
        <v>ID.AM-083</v>
      </c>
      <c r="I188" s="438" t="str">
        <f t="shared" si="44"/>
        <v>ID.AM-0830</v>
      </c>
      <c r="J188" s="1170"/>
    </row>
    <row r="189" spans="1:10" x14ac:dyDescent="0.25">
      <c r="A189" t="s">
        <v>2531</v>
      </c>
      <c r="B189" s="358">
        <v>3</v>
      </c>
      <c r="C189" s="358" t="s">
        <v>444</v>
      </c>
      <c r="D189" s="1110" t="s">
        <v>3436</v>
      </c>
      <c r="E189" s="358" t="s">
        <v>1460</v>
      </c>
      <c r="F189" s="1172" t="s">
        <v>1502</v>
      </c>
      <c r="G189" s="358">
        <f>VLOOKUP($A189,Data!$C:$I,7,FALSE)</f>
        <v>0</v>
      </c>
      <c r="H189" s="438" t="str">
        <f t="shared" si="43"/>
        <v>ID.RA-073</v>
      </c>
      <c r="I189" s="438" t="str">
        <f t="shared" si="44"/>
        <v>ID.RA-0730</v>
      </c>
      <c r="J189" s="1170"/>
    </row>
    <row r="190" spans="1:10" x14ac:dyDescent="0.25">
      <c r="A190" t="s">
        <v>2531</v>
      </c>
      <c r="B190" s="358">
        <v>3</v>
      </c>
      <c r="C190" s="358" t="s">
        <v>1460</v>
      </c>
      <c r="D190" s="1111" t="s">
        <v>3451</v>
      </c>
      <c r="E190" s="358" t="s">
        <v>1460</v>
      </c>
      <c r="F190" s="1172" t="s">
        <v>1504</v>
      </c>
      <c r="G190" s="358">
        <f>VLOOKUP($A190,Data!$C:$I,7,FALSE)</f>
        <v>0</v>
      </c>
      <c r="H190" s="438" t="str">
        <f t="shared" si="43"/>
        <v>PR.DS-013</v>
      </c>
      <c r="I190" s="438" t="str">
        <f t="shared" si="44"/>
        <v>PR.DS-0130</v>
      </c>
      <c r="J190" s="1170"/>
    </row>
    <row r="191" spans="1:10" x14ac:dyDescent="0.25">
      <c r="A191" t="s">
        <v>2531</v>
      </c>
      <c r="B191" s="358">
        <v>3</v>
      </c>
      <c r="C191" s="358" t="s">
        <v>1460</v>
      </c>
      <c r="D191" s="1111" t="s">
        <v>3455</v>
      </c>
      <c r="F191" s="1172"/>
      <c r="G191" s="358">
        <f>VLOOKUP($A191,Data!$C:$I,7,FALSE)</f>
        <v>0</v>
      </c>
      <c r="H191" s="438" t="str">
        <f t="shared" si="43"/>
        <v>PR.PS-013</v>
      </c>
      <c r="I191" s="438" t="str">
        <f t="shared" si="44"/>
        <v>PR.PS-0130</v>
      </c>
      <c r="J191" s="1170"/>
    </row>
    <row r="192" spans="1:10" x14ac:dyDescent="0.25">
      <c r="A192" t="s">
        <v>2531</v>
      </c>
      <c r="B192" s="358">
        <v>3</v>
      </c>
      <c r="C192" s="358" t="s">
        <v>1460</v>
      </c>
      <c r="D192" s="1111" t="s">
        <v>3459</v>
      </c>
      <c r="F192" s="589"/>
      <c r="G192" s="358">
        <f>VLOOKUP($A192,Data!$C:$I,7,FALSE)</f>
        <v>0</v>
      </c>
      <c r="H192" s="438" t="str">
        <f t="shared" si="43"/>
        <v>PR.PS-053</v>
      </c>
      <c r="I192" s="438" t="str">
        <f t="shared" si="44"/>
        <v>PR.PS-0530</v>
      </c>
      <c r="J192" s="1170"/>
    </row>
    <row r="193" spans="1:10" x14ac:dyDescent="0.25">
      <c r="A193" t="s">
        <v>2531</v>
      </c>
      <c r="B193" s="358">
        <v>3</v>
      </c>
      <c r="C193" s="358" t="s">
        <v>1460</v>
      </c>
      <c r="D193" s="1111" t="s">
        <v>3460</v>
      </c>
      <c r="F193" s="589"/>
      <c r="G193" s="358">
        <f>VLOOKUP($A193,Data!$C:$I,7,FALSE)</f>
        <v>0</v>
      </c>
      <c r="H193" s="438" t="str">
        <f t="shared" si="43"/>
        <v>PR.PS-063</v>
      </c>
      <c r="I193" s="438" t="str">
        <f t="shared" si="44"/>
        <v>PR.PS-0630</v>
      </c>
      <c r="J193" s="1170"/>
    </row>
    <row r="194" spans="1:10" x14ac:dyDescent="0.25">
      <c r="A194" t="s">
        <v>2532</v>
      </c>
      <c r="B194" s="358">
        <v>3</v>
      </c>
      <c r="C194" s="358" t="s">
        <v>1461</v>
      </c>
      <c r="D194" s="1108" t="s">
        <v>3465</v>
      </c>
      <c r="E194" s="358" t="s">
        <v>1461</v>
      </c>
      <c r="F194" s="1172" t="s">
        <v>1483</v>
      </c>
      <c r="G194" s="358">
        <f>VLOOKUP($A194,Data!$C:$I,7,FALSE)</f>
        <v>0</v>
      </c>
      <c r="H194" s="438" t="str">
        <f t="shared" ref="H194:H257" si="45">CONCATENATE($D194,$B194)</f>
        <v>DE.CM-013</v>
      </c>
      <c r="I194" s="438" t="str">
        <f t="shared" ref="I194:I257" si="46">_xlfn.IFNA(CONCATENATE(H194,$G194),CONCATENATE(H194,$G194,0))</f>
        <v>DE.CM-0130</v>
      </c>
      <c r="J194" s="1170"/>
    </row>
    <row r="195" spans="1:10" x14ac:dyDescent="0.25">
      <c r="A195" t="s">
        <v>2532</v>
      </c>
      <c r="B195" s="358">
        <v>3</v>
      </c>
      <c r="C195" s="358" t="s">
        <v>1461</v>
      </c>
      <c r="D195" s="1108" t="s">
        <v>3467</v>
      </c>
      <c r="F195" s="1172"/>
      <c r="G195" s="358">
        <f>VLOOKUP($A195,Data!$C:$I,7,FALSE)</f>
        <v>0</v>
      </c>
      <c r="H195" s="438" t="str">
        <f t="shared" si="45"/>
        <v>DE.CM-033</v>
      </c>
      <c r="I195" s="438" t="str">
        <f t="shared" si="46"/>
        <v>DE.CM-0330</v>
      </c>
      <c r="J195" s="1170"/>
    </row>
    <row r="196" spans="1:10" x14ac:dyDescent="0.25">
      <c r="A196" t="s">
        <v>2532</v>
      </c>
      <c r="B196" s="358">
        <v>3</v>
      </c>
      <c r="C196" s="358" t="s">
        <v>1461</v>
      </c>
      <c r="D196" s="1108" t="s">
        <v>3468</v>
      </c>
      <c r="F196" s="1172"/>
      <c r="G196" s="358">
        <f>VLOOKUP($A196,Data!$C:$I,7,FALSE)</f>
        <v>0</v>
      </c>
      <c r="H196" s="438" t="str">
        <f t="shared" si="45"/>
        <v>DE.CM-063</v>
      </c>
      <c r="I196" s="438" t="str">
        <f t="shared" si="46"/>
        <v>DE.CM-0630</v>
      </c>
      <c r="J196" s="1170"/>
    </row>
    <row r="197" spans="1:10" x14ac:dyDescent="0.25">
      <c r="A197" t="s">
        <v>2532</v>
      </c>
      <c r="B197" s="358">
        <v>3</v>
      </c>
      <c r="C197" s="358" t="s">
        <v>1461</v>
      </c>
      <c r="D197" s="1108" t="s">
        <v>3469</v>
      </c>
      <c r="E197" s="358" t="s">
        <v>1461</v>
      </c>
      <c r="F197" s="1172" t="s">
        <v>1499</v>
      </c>
      <c r="G197" s="358">
        <f>VLOOKUP($A197,Data!$C:$I,7,FALSE)</f>
        <v>0</v>
      </c>
      <c r="H197" s="438" t="str">
        <f t="shared" si="45"/>
        <v>DE.CM-093</v>
      </c>
      <c r="I197" s="438" t="str">
        <f t="shared" si="46"/>
        <v>DE.CM-0930</v>
      </c>
      <c r="J197" s="1170"/>
    </row>
    <row r="198" spans="1:10" x14ac:dyDescent="0.25">
      <c r="A198" t="s">
        <v>2532</v>
      </c>
      <c r="B198" s="358">
        <v>3</v>
      </c>
      <c r="C198" s="358" t="s">
        <v>1460</v>
      </c>
      <c r="D198" s="1111" t="s">
        <v>3455</v>
      </c>
      <c r="E198" s="358" t="s">
        <v>1460</v>
      </c>
      <c r="F198" s="1172" t="s">
        <v>1478</v>
      </c>
      <c r="G198" s="358">
        <f>VLOOKUP($A198,Data!$C:$I,7,FALSE)</f>
        <v>0</v>
      </c>
      <c r="H198" s="438" t="str">
        <f t="shared" si="45"/>
        <v>PR.PS-013</v>
      </c>
      <c r="I198" s="438" t="str">
        <f t="shared" si="46"/>
        <v>PR.PS-0130</v>
      </c>
      <c r="J198" s="1170"/>
    </row>
    <row r="199" spans="1:10" x14ac:dyDescent="0.25">
      <c r="A199" t="s">
        <v>2532</v>
      </c>
      <c r="B199" s="358">
        <v>3</v>
      </c>
      <c r="C199" s="358" t="s">
        <v>1460</v>
      </c>
      <c r="D199" s="1111" t="s">
        <v>3459</v>
      </c>
      <c r="F199" s="589"/>
      <c r="G199" s="358">
        <f>VLOOKUP($A199,Data!$C:$I,7,FALSE)</f>
        <v>0</v>
      </c>
      <c r="H199" s="438" t="str">
        <f t="shared" si="45"/>
        <v>PR.PS-053</v>
      </c>
      <c r="I199" s="438" t="str">
        <f t="shared" si="46"/>
        <v>PR.PS-0530</v>
      </c>
      <c r="J199" s="1170"/>
    </row>
    <row r="200" spans="1:10" x14ac:dyDescent="0.25">
      <c r="A200" t="s">
        <v>317</v>
      </c>
      <c r="B200" s="358">
        <v>2</v>
      </c>
      <c r="C200" s="358" t="s">
        <v>1460</v>
      </c>
      <c r="D200" s="1111" t="s">
        <v>3461</v>
      </c>
      <c r="E200" s="358" t="s">
        <v>1460</v>
      </c>
      <c r="F200" s="1172" t="s">
        <v>1500</v>
      </c>
      <c r="G200" s="358">
        <f>VLOOKUP($A200,Data!$C:$I,7,FALSE)</f>
        <v>0</v>
      </c>
      <c r="H200" s="438" t="str">
        <f t="shared" si="45"/>
        <v>PR.IR-012</v>
      </c>
      <c r="I200" s="438" t="str">
        <f t="shared" si="46"/>
        <v>PR.IR-0120</v>
      </c>
      <c r="J200" s="1170"/>
    </row>
    <row r="201" spans="1:10" x14ac:dyDescent="0.25">
      <c r="A201" t="s">
        <v>317</v>
      </c>
      <c r="B201" s="358">
        <v>2</v>
      </c>
      <c r="C201" s="358" t="s">
        <v>1460</v>
      </c>
      <c r="D201" s="1111" t="s">
        <v>3460</v>
      </c>
      <c r="F201" s="589"/>
      <c r="G201" s="358">
        <f>VLOOKUP($A201,Data!$C:$I,7,FALSE)</f>
        <v>0</v>
      </c>
      <c r="H201" s="438" t="str">
        <f t="shared" si="45"/>
        <v>PR.PS-062</v>
      </c>
      <c r="I201" s="438" t="str">
        <f t="shared" si="46"/>
        <v>PR.PS-0620</v>
      </c>
      <c r="J201" s="1170"/>
    </row>
    <row r="202" spans="1:10" x14ac:dyDescent="0.25">
      <c r="A202" t="s">
        <v>318</v>
      </c>
      <c r="B202" s="358">
        <v>2</v>
      </c>
      <c r="C202" s="358" t="s">
        <v>1460</v>
      </c>
      <c r="D202" s="1111" t="s">
        <v>3461</v>
      </c>
      <c r="E202" s="358" t="s">
        <v>1460</v>
      </c>
      <c r="F202" s="1172" t="s">
        <v>1500</v>
      </c>
      <c r="G202" s="358">
        <f>VLOOKUP($A202,Data!$C:$I,7,FALSE)</f>
        <v>0</v>
      </c>
      <c r="H202" s="438" t="str">
        <f t="shared" si="45"/>
        <v>PR.IR-012</v>
      </c>
      <c r="I202" s="438" t="str">
        <f t="shared" si="46"/>
        <v>PR.IR-0120</v>
      </c>
      <c r="J202" s="1170"/>
    </row>
    <row r="203" spans="1:10" x14ac:dyDescent="0.25">
      <c r="A203" t="s">
        <v>318</v>
      </c>
      <c r="B203" s="358">
        <v>2</v>
      </c>
      <c r="C203" s="358" t="s">
        <v>1460</v>
      </c>
      <c r="D203" s="1111" t="s">
        <v>3460</v>
      </c>
      <c r="F203" s="589"/>
      <c r="G203" s="358">
        <f>VLOOKUP($A203,Data!$C:$I,7,FALSE)</f>
        <v>0</v>
      </c>
      <c r="H203" s="438" t="str">
        <f t="shared" si="45"/>
        <v>PR.PS-062</v>
      </c>
      <c r="I203" s="438" t="str">
        <f t="shared" si="46"/>
        <v>PR.PS-0620</v>
      </c>
      <c r="J203" s="1170"/>
    </row>
    <row r="204" spans="1:10" x14ac:dyDescent="0.25">
      <c r="A204" t="s">
        <v>319</v>
      </c>
      <c r="B204" s="358">
        <v>2</v>
      </c>
      <c r="C204" s="358" t="s">
        <v>1460</v>
      </c>
      <c r="D204" s="1111" t="s">
        <v>3455</v>
      </c>
      <c r="E204" s="358" t="s">
        <v>1460</v>
      </c>
      <c r="F204" s="1172" t="s">
        <v>1513</v>
      </c>
      <c r="G204" s="358">
        <f>VLOOKUP($A204,Data!$C:$I,7,FALSE)</f>
        <v>0</v>
      </c>
      <c r="H204" s="438" t="str">
        <f t="shared" si="45"/>
        <v>PR.PS-012</v>
      </c>
      <c r="I204" s="438" t="str">
        <f t="shared" si="46"/>
        <v>PR.PS-0120</v>
      </c>
      <c r="J204" s="1170"/>
    </row>
    <row r="205" spans="1:10" x14ac:dyDescent="0.25">
      <c r="A205" t="s">
        <v>319</v>
      </c>
      <c r="B205" s="358">
        <v>2</v>
      </c>
      <c r="C205" s="358" t="s">
        <v>1460</v>
      </c>
      <c r="D205" s="1111" t="s">
        <v>3460</v>
      </c>
      <c r="F205" s="589"/>
      <c r="G205" s="358">
        <f>VLOOKUP($A205,Data!$C:$I,7,FALSE)</f>
        <v>0</v>
      </c>
      <c r="H205" s="438" t="str">
        <f t="shared" si="45"/>
        <v>PR.PS-062</v>
      </c>
      <c r="I205" s="438" t="str">
        <f t="shared" si="46"/>
        <v>PR.PS-0620</v>
      </c>
      <c r="J205" s="1170"/>
    </row>
    <row r="206" spans="1:10" x14ac:dyDescent="0.25">
      <c r="A206" t="s">
        <v>320</v>
      </c>
      <c r="B206" s="358">
        <v>3</v>
      </c>
      <c r="C206" s="358" t="s">
        <v>444</v>
      </c>
      <c r="D206" s="1110" t="s">
        <v>3429</v>
      </c>
      <c r="E206" s="358" t="s">
        <v>1460</v>
      </c>
      <c r="F206" s="1172" t="s">
        <v>1498</v>
      </c>
      <c r="G206" s="358">
        <f>VLOOKUP($A206,Data!$C:$I,7,FALSE)</f>
        <v>0</v>
      </c>
      <c r="H206" s="438" t="str">
        <f t="shared" si="45"/>
        <v>ID.AM-083</v>
      </c>
      <c r="I206" s="438" t="str">
        <f t="shared" si="46"/>
        <v>ID.AM-0830</v>
      </c>
      <c r="J206" s="1170"/>
    </row>
    <row r="207" spans="1:10" x14ac:dyDescent="0.25">
      <c r="A207" t="s">
        <v>320</v>
      </c>
      <c r="B207" s="358">
        <v>3</v>
      </c>
      <c r="C207" s="358" t="s">
        <v>1460</v>
      </c>
      <c r="D207" s="1111" t="s">
        <v>3461</v>
      </c>
      <c r="E207" s="358" t="s">
        <v>1460</v>
      </c>
      <c r="F207" s="1173" t="s">
        <v>1500</v>
      </c>
      <c r="G207" s="358">
        <f>VLOOKUP($A207,Data!$C:$I,7,FALSE)</f>
        <v>0</v>
      </c>
      <c r="H207" s="438" t="str">
        <f t="shared" si="45"/>
        <v>PR.IR-013</v>
      </c>
      <c r="I207" s="438" t="str">
        <f t="shared" si="46"/>
        <v>PR.IR-0130</v>
      </c>
      <c r="J207" s="1170"/>
    </row>
    <row r="208" spans="1:10" x14ac:dyDescent="0.25">
      <c r="A208" t="s">
        <v>320</v>
      </c>
      <c r="B208" s="358">
        <v>3</v>
      </c>
      <c r="C208" s="358" t="s">
        <v>1460</v>
      </c>
      <c r="D208" s="1111" t="s">
        <v>3460</v>
      </c>
      <c r="F208" s="589"/>
      <c r="G208" s="358">
        <f>VLOOKUP($A208,Data!$C:$I,7,FALSE)</f>
        <v>0</v>
      </c>
      <c r="H208" s="438" t="str">
        <f t="shared" si="45"/>
        <v>PR.PS-063</v>
      </c>
      <c r="I208" s="438" t="str">
        <f t="shared" si="46"/>
        <v>PR.PS-0630</v>
      </c>
      <c r="J208" s="1170"/>
    </row>
    <row r="209" spans="1:10" x14ac:dyDescent="0.25">
      <c r="A209" t="s">
        <v>321</v>
      </c>
      <c r="B209" s="358">
        <v>3</v>
      </c>
      <c r="C209" s="358" t="s">
        <v>1460</v>
      </c>
      <c r="D209" s="1111" t="s">
        <v>3461</v>
      </c>
      <c r="E209" s="358" t="s">
        <v>1460</v>
      </c>
      <c r="F209" s="1172" t="s">
        <v>1500</v>
      </c>
      <c r="G209" s="358">
        <f>VLOOKUP($A209,Data!$C:$I,7,FALSE)</f>
        <v>0</v>
      </c>
      <c r="H209" s="438" t="str">
        <f t="shared" si="45"/>
        <v>PR.IR-013</v>
      </c>
      <c r="I209" s="438" t="str">
        <f t="shared" si="46"/>
        <v>PR.IR-0130</v>
      </c>
      <c r="J209" s="1170"/>
    </row>
    <row r="210" spans="1:10" x14ac:dyDescent="0.25">
      <c r="A210" t="s">
        <v>321</v>
      </c>
      <c r="B210" s="358">
        <v>3</v>
      </c>
      <c r="C210" s="358" t="s">
        <v>1460</v>
      </c>
      <c r="D210" s="1111" t="s">
        <v>3460</v>
      </c>
      <c r="F210" s="589"/>
      <c r="G210" s="358">
        <f>VLOOKUP($A210,Data!$C:$I,7,FALSE)</f>
        <v>0</v>
      </c>
      <c r="H210" s="438" t="str">
        <f t="shared" si="45"/>
        <v>PR.PS-063</v>
      </c>
      <c r="I210" s="438" t="str">
        <f t="shared" si="46"/>
        <v>PR.PS-0630</v>
      </c>
      <c r="J210" s="1170"/>
    </row>
    <row r="211" spans="1:10" x14ac:dyDescent="0.25">
      <c r="A211" t="s">
        <v>322</v>
      </c>
      <c r="B211" s="358">
        <v>3</v>
      </c>
      <c r="C211" s="358" t="s">
        <v>1460</v>
      </c>
      <c r="D211" s="1111" t="s">
        <v>3460</v>
      </c>
      <c r="F211" s="589"/>
      <c r="G211" s="358">
        <f>VLOOKUP($A211,Data!$C:$I,7,FALSE)</f>
        <v>0</v>
      </c>
      <c r="H211" s="438" t="str">
        <f t="shared" si="45"/>
        <v>PR.PS-063</v>
      </c>
      <c r="I211" s="438" t="str">
        <f t="shared" si="46"/>
        <v>PR.PS-0630</v>
      </c>
      <c r="J211" s="1170"/>
    </row>
    <row r="212" spans="1:10" x14ac:dyDescent="0.25">
      <c r="A212" t="s">
        <v>323</v>
      </c>
      <c r="B212" s="358">
        <v>3</v>
      </c>
      <c r="C212" s="358" t="s">
        <v>1461</v>
      </c>
      <c r="D212" s="1108" t="s">
        <v>3469</v>
      </c>
      <c r="F212" s="1172"/>
      <c r="G212" s="358">
        <f>VLOOKUP($A212,Data!$C:$I,7,FALSE)</f>
        <v>0</v>
      </c>
      <c r="H212" s="438" t="str">
        <f t="shared" si="45"/>
        <v>DE.CM-093</v>
      </c>
      <c r="I212" s="438" t="str">
        <f t="shared" si="46"/>
        <v>DE.CM-0930</v>
      </c>
      <c r="J212" s="1170"/>
    </row>
    <row r="213" spans="1:10" x14ac:dyDescent="0.25">
      <c r="A213" t="s">
        <v>323</v>
      </c>
      <c r="B213" s="358">
        <v>3</v>
      </c>
      <c r="C213" s="358" t="s">
        <v>1460</v>
      </c>
      <c r="D213" s="1111" t="s">
        <v>3451</v>
      </c>
      <c r="E213" s="358" t="s">
        <v>1460</v>
      </c>
      <c r="F213" s="1173" t="s">
        <v>1504</v>
      </c>
      <c r="G213" s="358">
        <f>VLOOKUP($A213,Data!$C:$I,7,FALSE)</f>
        <v>0</v>
      </c>
      <c r="H213" s="438" t="str">
        <f t="shared" si="45"/>
        <v>PR.DS-013</v>
      </c>
      <c r="I213" s="438" t="str">
        <f t="shared" si="46"/>
        <v>PR.DS-0130</v>
      </c>
      <c r="J213" s="1170"/>
    </row>
    <row r="214" spans="1:10" x14ac:dyDescent="0.25">
      <c r="A214" t="s">
        <v>323</v>
      </c>
      <c r="B214" s="358">
        <v>3</v>
      </c>
      <c r="C214" s="358" t="s">
        <v>1460</v>
      </c>
      <c r="D214" s="1111" t="s">
        <v>3459</v>
      </c>
      <c r="F214" s="589"/>
      <c r="G214" s="358">
        <f>VLOOKUP($A214,Data!$C:$I,7,FALSE)</f>
        <v>0</v>
      </c>
      <c r="H214" s="438" t="str">
        <f t="shared" si="45"/>
        <v>PR.PS-053</v>
      </c>
      <c r="I214" s="438" t="str">
        <f t="shared" si="46"/>
        <v>PR.PS-0530</v>
      </c>
      <c r="J214" s="1170"/>
    </row>
    <row r="215" spans="1:10" x14ac:dyDescent="0.25">
      <c r="A215" t="s">
        <v>323</v>
      </c>
      <c r="B215" s="358">
        <v>3</v>
      </c>
      <c r="C215" s="358" t="s">
        <v>1460</v>
      </c>
      <c r="D215" s="1111" t="s">
        <v>3460</v>
      </c>
      <c r="F215" s="589"/>
      <c r="G215" s="358">
        <f>VLOOKUP($A215,Data!$C:$I,7,FALSE)</f>
        <v>0</v>
      </c>
      <c r="H215" s="438" t="str">
        <f t="shared" si="45"/>
        <v>PR.PS-063</v>
      </c>
      <c r="I215" s="438" t="str">
        <f t="shared" si="46"/>
        <v>PR.PS-0630</v>
      </c>
      <c r="J215" s="1170"/>
    </row>
    <row r="216" spans="1:10" x14ac:dyDescent="0.25">
      <c r="A216" t="s">
        <v>324</v>
      </c>
      <c r="B216" s="358">
        <v>3</v>
      </c>
      <c r="C216" s="358" t="s">
        <v>1460</v>
      </c>
      <c r="D216" s="1111" t="s">
        <v>3460</v>
      </c>
      <c r="F216" s="589"/>
      <c r="G216" s="358">
        <f>VLOOKUP($A216,Data!$C:$I,7,FALSE)</f>
        <v>0</v>
      </c>
      <c r="H216" s="438" t="str">
        <f t="shared" si="45"/>
        <v>PR.PS-063</v>
      </c>
      <c r="I216" s="438" t="str">
        <f t="shared" si="46"/>
        <v>PR.PS-0630</v>
      </c>
      <c r="J216" s="1170"/>
    </row>
    <row r="217" spans="1:10" x14ac:dyDescent="0.25">
      <c r="A217" t="s">
        <v>327</v>
      </c>
      <c r="B217" s="358">
        <v>1</v>
      </c>
      <c r="C217" s="358" t="s">
        <v>1460</v>
      </c>
      <c r="D217" s="1111" t="s">
        <v>3451</v>
      </c>
      <c r="E217" s="358" t="s">
        <v>1460</v>
      </c>
      <c r="F217" s="1172" t="s">
        <v>1504</v>
      </c>
      <c r="G217" s="358">
        <f>VLOOKUP($A217,Data!$C:$I,7,FALSE)</f>
        <v>0</v>
      </c>
      <c r="H217" s="438" t="str">
        <f t="shared" si="45"/>
        <v>PR.DS-011</v>
      </c>
      <c r="I217" s="438" t="str">
        <f t="shared" si="46"/>
        <v>PR.DS-0110</v>
      </c>
      <c r="J217" s="1170"/>
    </row>
    <row r="218" spans="1:10" x14ac:dyDescent="0.25">
      <c r="A218" t="s">
        <v>327</v>
      </c>
      <c r="B218" s="358">
        <v>1</v>
      </c>
      <c r="C218" s="358" t="s">
        <v>1460</v>
      </c>
      <c r="D218" s="1111" t="s">
        <v>3452</v>
      </c>
      <c r="E218" s="358" t="s">
        <v>1460</v>
      </c>
      <c r="F218" s="1172" t="s">
        <v>1493</v>
      </c>
      <c r="G218" s="358">
        <f>VLOOKUP($A218,Data!$C:$I,7,FALSE)</f>
        <v>0</v>
      </c>
      <c r="H218" s="438" t="str">
        <f t="shared" si="45"/>
        <v>PR.DS-021</v>
      </c>
      <c r="I218" s="438" t="str">
        <f t="shared" si="46"/>
        <v>PR.DS-0210</v>
      </c>
      <c r="J218" s="1170"/>
    </row>
    <row r="219" spans="1:10" x14ac:dyDescent="0.25">
      <c r="A219" t="s">
        <v>327</v>
      </c>
      <c r="B219" s="358">
        <v>1</v>
      </c>
      <c r="C219" s="358" t="s">
        <v>1460</v>
      </c>
      <c r="D219" s="1111" t="s">
        <v>3453</v>
      </c>
      <c r="F219" s="1172"/>
      <c r="G219" s="358">
        <f>VLOOKUP($A219,Data!$C:$I,7,FALSE)</f>
        <v>0</v>
      </c>
      <c r="H219" s="438" t="str">
        <f t="shared" si="45"/>
        <v>PR.DS-101</v>
      </c>
      <c r="I219" s="438" t="str">
        <f t="shared" si="46"/>
        <v>PR.DS-1010</v>
      </c>
      <c r="J219" s="1170"/>
    </row>
    <row r="220" spans="1:10" x14ac:dyDescent="0.25">
      <c r="A220" t="s">
        <v>328</v>
      </c>
      <c r="B220" s="358">
        <v>2</v>
      </c>
      <c r="C220" s="358" t="s">
        <v>1460</v>
      </c>
      <c r="D220" s="1111" t="s">
        <v>3451</v>
      </c>
      <c r="E220" s="358" t="s">
        <v>1460</v>
      </c>
      <c r="F220" s="1172" t="s">
        <v>1504</v>
      </c>
      <c r="G220" s="358">
        <f>VLOOKUP($A220,Data!$C:$I,7,FALSE)</f>
        <v>0</v>
      </c>
      <c r="H220" s="438" t="str">
        <f t="shared" si="45"/>
        <v>PR.DS-012</v>
      </c>
      <c r="I220" s="438" t="str">
        <f t="shared" si="46"/>
        <v>PR.DS-0120</v>
      </c>
      <c r="J220" s="1170"/>
    </row>
    <row r="221" spans="1:10" x14ac:dyDescent="0.25">
      <c r="A221" t="s">
        <v>328</v>
      </c>
      <c r="B221" s="358">
        <v>2</v>
      </c>
      <c r="C221" s="358" t="s">
        <v>1460</v>
      </c>
      <c r="D221" s="1111" t="s">
        <v>3452</v>
      </c>
      <c r="E221" s="358" t="s">
        <v>1460</v>
      </c>
      <c r="F221" s="1172" t="s">
        <v>1493</v>
      </c>
      <c r="G221" s="358">
        <f>VLOOKUP($A221,Data!$C:$I,7,FALSE)</f>
        <v>0</v>
      </c>
      <c r="H221" s="438" t="str">
        <f t="shared" si="45"/>
        <v>PR.DS-022</v>
      </c>
      <c r="I221" s="438" t="str">
        <f t="shared" si="46"/>
        <v>PR.DS-0220</v>
      </c>
      <c r="J221" s="1170"/>
    </row>
    <row r="222" spans="1:10" x14ac:dyDescent="0.25">
      <c r="A222" t="s">
        <v>328</v>
      </c>
      <c r="B222" s="358">
        <v>2</v>
      </c>
      <c r="C222" s="358" t="s">
        <v>1460</v>
      </c>
      <c r="D222" s="1111" t="s">
        <v>3453</v>
      </c>
      <c r="F222" s="1172"/>
      <c r="G222" s="358">
        <f>VLOOKUP($A222,Data!$C:$I,7,FALSE)</f>
        <v>0</v>
      </c>
      <c r="H222" s="438" t="str">
        <f t="shared" si="45"/>
        <v>PR.DS-102</v>
      </c>
      <c r="I222" s="438" t="str">
        <f t="shared" si="46"/>
        <v>PR.DS-1020</v>
      </c>
      <c r="J222" s="1170"/>
    </row>
    <row r="223" spans="1:10" x14ac:dyDescent="0.25">
      <c r="A223" t="s">
        <v>329</v>
      </c>
      <c r="B223" s="358">
        <v>2</v>
      </c>
      <c r="C223" s="358" t="s">
        <v>1460</v>
      </c>
      <c r="D223" s="1111" t="s">
        <v>3451</v>
      </c>
      <c r="E223" s="358" t="s">
        <v>1460</v>
      </c>
      <c r="F223" s="1172" t="s">
        <v>1504</v>
      </c>
      <c r="G223" s="358">
        <f>VLOOKUP($A223,Data!$C:$I,7,FALSE)</f>
        <v>0</v>
      </c>
      <c r="H223" s="438" t="str">
        <f t="shared" si="45"/>
        <v>PR.DS-012</v>
      </c>
      <c r="I223" s="438" t="str">
        <f t="shared" si="46"/>
        <v>PR.DS-0120</v>
      </c>
      <c r="J223" s="1170"/>
    </row>
    <row r="224" spans="1:10" x14ac:dyDescent="0.25">
      <c r="A224" t="s">
        <v>329</v>
      </c>
      <c r="B224" s="358">
        <v>2</v>
      </c>
      <c r="C224" s="358" t="s">
        <v>1460</v>
      </c>
      <c r="D224" s="1111" t="s">
        <v>3452</v>
      </c>
      <c r="E224" s="358" t="s">
        <v>1460</v>
      </c>
      <c r="F224" s="1172" t="s">
        <v>1505</v>
      </c>
      <c r="G224" s="358">
        <f>VLOOKUP($A224,Data!$C:$I,7,FALSE)</f>
        <v>0</v>
      </c>
      <c r="H224" s="438" t="str">
        <f t="shared" si="45"/>
        <v>PR.DS-022</v>
      </c>
      <c r="I224" s="438" t="str">
        <f t="shared" si="46"/>
        <v>PR.DS-0220</v>
      </c>
      <c r="J224" s="1170"/>
    </row>
    <row r="225" spans="1:10" x14ac:dyDescent="0.25">
      <c r="A225" t="s">
        <v>329</v>
      </c>
      <c r="B225" s="358">
        <v>2</v>
      </c>
      <c r="C225" s="358" t="s">
        <v>1460</v>
      </c>
      <c r="D225" s="1111" t="s">
        <v>3452</v>
      </c>
      <c r="E225" s="358" t="s">
        <v>1460</v>
      </c>
      <c r="F225" s="1172" t="s">
        <v>1493</v>
      </c>
      <c r="G225" s="358">
        <f>VLOOKUP($A225,Data!$C:$I,7,FALSE)</f>
        <v>0</v>
      </c>
      <c r="H225" s="438" t="str">
        <f t="shared" si="45"/>
        <v>PR.DS-022</v>
      </c>
      <c r="I225" s="438" t="str">
        <f t="shared" si="46"/>
        <v>PR.DS-0220</v>
      </c>
      <c r="J225" s="1170"/>
    </row>
    <row r="226" spans="1:10" x14ac:dyDescent="0.25">
      <c r="A226" t="s">
        <v>329</v>
      </c>
      <c r="B226" s="358">
        <v>2</v>
      </c>
      <c r="C226" s="358" t="s">
        <v>1460</v>
      </c>
      <c r="D226" s="1111" t="s">
        <v>3453</v>
      </c>
      <c r="F226" s="1172"/>
      <c r="G226" s="358">
        <f>VLOOKUP($A226,Data!$C:$I,7,FALSE)</f>
        <v>0</v>
      </c>
      <c r="H226" s="438" t="str">
        <f t="shared" si="45"/>
        <v>PR.DS-102</v>
      </c>
      <c r="I226" s="438" t="str">
        <f t="shared" si="46"/>
        <v>PR.DS-1020</v>
      </c>
      <c r="J226" s="1170"/>
    </row>
    <row r="227" spans="1:10" x14ac:dyDescent="0.25">
      <c r="A227" t="s">
        <v>330</v>
      </c>
      <c r="B227" s="358">
        <v>2</v>
      </c>
      <c r="C227" s="358" t="s">
        <v>1460</v>
      </c>
      <c r="D227" s="1111" t="s">
        <v>3451</v>
      </c>
      <c r="E227" s="358" t="s">
        <v>1460</v>
      </c>
      <c r="F227" s="1172" t="s">
        <v>1504</v>
      </c>
      <c r="G227" s="358">
        <f>VLOOKUP($A227,Data!$C:$I,7,FALSE)</f>
        <v>0</v>
      </c>
      <c r="H227" s="438" t="str">
        <f t="shared" si="45"/>
        <v>PR.DS-012</v>
      </c>
      <c r="I227" s="438" t="str">
        <f t="shared" si="46"/>
        <v>PR.DS-0120</v>
      </c>
      <c r="J227" s="1170"/>
    </row>
    <row r="228" spans="1:10" x14ac:dyDescent="0.25">
      <c r="A228" t="s">
        <v>330</v>
      </c>
      <c r="B228" s="358">
        <v>2</v>
      </c>
      <c r="C228" s="358" t="s">
        <v>1460</v>
      </c>
      <c r="D228" s="1111" t="s">
        <v>3452</v>
      </c>
      <c r="E228" s="358" t="s">
        <v>1460</v>
      </c>
      <c r="F228" s="1173" t="s">
        <v>1505</v>
      </c>
      <c r="G228" s="358">
        <f>VLOOKUP($A228,Data!$C:$I,7,FALSE)</f>
        <v>0</v>
      </c>
      <c r="H228" s="438" t="str">
        <f t="shared" si="45"/>
        <v>PR.DS-022</v>
      </c>
      <c r="I228" s="438" t="str">
        <f t="shared" si="46"/>
        <v>PR.DS-0220</v>
      </c>
      <c r="J228" s="1170"/>
    </row>
    <row r="229" spans="1:10" x14ac:dyDescent="0.25">
      <c r="A229" t="s">
        <v>330</v>
      </c>
      <c r="B229" s="358">
        <v>2</v>
      </c>
      <c r="C229" s="358" t="s">
        <v>1460</v>
      </c>
      <c r="D229" s="1111" t="s">
        <v>3452</v>
      </c>
      <c r="E229" s="358" t="s">
        <v>1460</v>
      </c>
      <c r="F229" s="1172" t="s">
        <v>1493</v>
      </c>
      <c r="G229" s="358">
        <f>VLOOKUP($A229,Data!$C:$I,7,FALSE)</f>
        <v>0</v>
      </c>
      <c r="H229" s="438" t="str">
        <f t="shared" si="45"/>
        <v>PR.DS-022</v>
      </c>
      <c r="I229" s="438" t="str">
        <f t="shared" si="46"/>
        <v>PR.DS-0220</v>
      </c>
      <c r="J229" s="1170"/>
    </row>
    <row r="230" spans="1:10" x14ac:dyDescent="0.25">
      <c r="A230" t="s">
        <v>330</v>
      </c>
      <c r="B230" s="358">
        <v>2</v>
      </c>
      <c r="C230" s="358" t="s">
        <v>1460</v>
      </c>
      <c r="D230" s="1111" t="s">
        <v>3453</v>
      </c>
      <c r="F230" s="1172"/>
      <c r="G230" s="358">
        <f>VLOOKUP($A230,Data!$C:$I,7,FALSE)</f>
        <v>0</v>
      </c>
      <c r="H230" s="438" t="str">
        <f t="shared" si="45"/>
        <v>PR.DS-102</v>
      </c>
      <c r="I230" s="438" t="str">
        <f t="shared" si="46"/>
        <v>PR.DS-1020</v>
      </c>
      <c r="J230" s="1170"/>
    </row>
    <row r="231" spans="1:10" x14ac:dyDescent="0.25">
      <c r="A231" t="s">
        <v>331</v>
      </c>
      <c r="B231" s="358">
        <v>2</v>
      </c>
      <c r="C231" s="358" t="s">
        <v>1460</v>
      </c>
      <c r="D231" s="1111" t="s">
        <v>3446</v>
      </c>
      <c r="F231" s="1172"/>
      <c r="G231" s="358">
        <f>VLOOKUP($A231,Data!$C:$I,7,FALSE)</f>
        <v>0</v>
      </c>
      <c r="H231" s="438" t="str">
        <f t="shared" si="45"/>
        <v>PR.AA-042</v>
      </c>
      <c r="I231" s="438" t="str">
        <f t="shared" si="46"/>
        <v>PR.AA-0420</v>
      </c>
      <c r="J231" s="1170"/>
    </row>
    <row r="232" spans="1:10" x14ac:dyDescent="0.25">
      <c r="A232" t="s">
        <v>331</v>
      </c>
      <c r="B232" s="358">
        <v>2</v>
      </c>
      <c r="C232" s="358" t="s">
        <v>1460</v>
      </c>
      <c r="D232" s="1111" t="s">
        <v>3449</v>
      </c>
      <c r="E232" s="358" t="s">
        <v>1460</v>
      </c>
      <c r="F232" s="1172" t="s">
        <v>1574</v>
      </c>
      <c r="G232" s="358">
        <f>VLOOKUP($A232,Data!$C:$I,7,FALSE)</f>
        <v>0</v>
      </c>
      <c r="H232" s="438" t="str">
        <f t="shared" si="45"/>
        <v>PR.AT-012</v>
      </c>
      <c r="I232" s="438" t="str">
        <f t="shared" si="46"/>
        <v>PR.AT-0120</v>
      </c>
      <c r="J232" s="1170"/>
    </row>
    <row r="233" spans="1:10" x14ac:dyDescent="0.25">
      <c r="A233" t="s">
        <v>331</v>
      </c>
      <c r="B233" s="358">
        <v>2</v>
      </c>
      <c r="C233" s="358" t="s">
        <v>1460</v>
      </c>
      <c r="D233" s="1111" t="s">
        <v>3450</v>
      </c>
      <c r="E233" s="358" t="s">
        <v>1460</v>
      </c>
      <c r="F233" s="1172" t="s">
        <v>1523</v>
      </c>
      <c r="G233" s="358">
        <f>VLOOKUP($A233,Data!$C:$I,7,FALSE)</f>
        <v>0</v>
      </c>
      <c r="H233" s="438" t="str">
        <f t="shared" si="45"/>
        <v>PR.AT-022</v>
      </c>
      <c r="I233" s="438" t="str">
        <f t="shared" si="46"/>
        <v>PR.AT-0220</v>
      </c>
      <c r="J233" s="1170"/>
    </row>
    <row r="234" spans="1:10" x14ac:dyDescent="0.25">
      <c r="A234" t="s">
        <v>331</v>
      </c>
      <c r="B234" s="358">
        <v>2</v>
      </c>
      <c r="C234" s="358" t="s">
        <v>1460</v>
      </c>
      <c r="D234" s="1111" t="s">
        <v>3451</v>
      </c>
      <c r="E234" s="358" t="s">
        <v>1460</v>
      </c>
      <c r="F234" s="1172" t="s">
        <v>1477</v>
      </c>
      <c r="G234" s="358">
        <f>VLOOKUP($A234,Data!$C:$I,7,FALSE)</f>
        <v>0</v>
      </c>
      <c r="H234" s="438" t="str">
        <f t="shared" si="45"/>
        <v>PR.DS-012</v>
      </c>
      <c r="I234" s="438" t="str">
        <f t="shared" si="46"/>
        <v>PR.DS-0120</v>
      </c>
      <c r="J234" s="1170"/>
    </row>
    <row r="235" spans="1:10" x14ac:dyDescent="0.25">
      <c r="A235" t="s">
        <v>331</v>
      </c>
      <c r="B235" s="358">
        <v>2</v>
      </c>
      <c r="C235" s="358" t="s">
        <v>1460</v>
      </c>
      <c r="D235" s="1111" t="s">
        <v>3452</v>
      </c>
      <c r="E235" s="358" t="s">
        <v>1460</v>
      </c>
      <c r="F235" s="1172" t="s">
        <v>1505</v>
      </c>
      <c r="G235" s="358">
        <f>VLOOKUP($A235,Data!$C:$I,7,FALSE)</f>
        <v>0</v>
      </c>
      <c r="H235" s="438" t="str">
        <f t="shared" si="45"/>
        <v>PR.DS-022</v>
      </c>
      <c r="I235" s="438" t="str">
        <f t="shared" si="46"/>
        <v>PR.DS-0220</v>
      </c>
      <c r="J235" s="1170"/>
    </row>
    <row r="236" spans="1:10" x14ac:dyDescent="0.25">
      <c r="A236" t="s">
        <v>332</v>
      </c>
      <c r="B236" s="358">
        <v>2</v>
      </c>
      <c r="C236" s="358" t="s">
        <v>1460</v>
      </c>
      <c r="D236" s="1111" t="s">
        <v>3451</v>
      </c>
      <c r="E236" s="358" t="s">
        <v>1460</v>
      </c>
      <c r="F236" s="1172" t="s">
        <v>1504</v>
      </c>
      <c r="G236" s="358">
        <f>VLOOKUP($A236,Data!$C:$I,7,FALSE)</f>
        <v>0</v>
      </c>
      <c r="H236" s="438" t="str">
        <f t="shared" si="45"/>
        <v>PR.DS-012</v>
      </c>
      <c r="I236" s="438" t="str">
        <f t="shared" si="46"/>
        <v>PR.DS-0120</v>
      </c>
      <c r="J236" s="1170"/>
    </row>
    <row r="237" spans="1:10" x14ac:dyDescent="0.25">
      <c r="A237" t="s">
        <v>332</v>
      </c>
      <c r="B237" s="358">
        <v>2</v>
      </c>
      <c r="C237" s="358" t="s">
        <v>1460</v>
      </c>
      <c r="D237" s="1111" t="s">
        <v>3452</v>
      </c>
      <c r="E237" s="358" t="s">
        <v>1460</v>
      </c>
      <c r="F237" s="1172" t="s">
        <v>1505</v>
      </c>
      <c r="G237" s="358">
        <f>VLOOKUP($A237,Data!$C:$I,7,FALSE)</f>
        <v>0</v>
      </c>
      <c r="H237" s="438" t="str">
        <f t="shared" si="45"/>
        <v>PR.DS-022</v>
      </c>
      <c r="I237" s="438" t="str">
        <f t="shared" si="46"/>
        <v>PR.DS-0220</v>
      </c>
      <c r="J237" s="1170"/>
    </row>
    <row r="238" spans="1:10" x14ac:dyDescent="0.25">
      <c r="A238" t="s">
        <v>332</v>
      </c>
      <c r="B238" s="358">
        <v>2</v>
      </c>
      <c r="C238" s="358" t="s">
        <v>1460</v>
      </c>
      <c r="D238" s="1111" t="s">
        <v>3452</v>
      </c>
      <c r="E238" s="358" t="s">
        <v>1460</v>
      </c>
      <c r="F238" s="1172" t="s">
        <v>1493</v>
      </c>
      <c r="G238" s="358">
        <f>VLOOKUP($A238,Data!$C:$I,7,FALSE)</f>
        <v>0</v>
      </c>
      <c r="H238" s="438" t="str">
        <f t="shared" si="45"/>
        <v>PR.DS-022</v>
      </c>
      <c r="I238" s="438" t="str">
        <f t="shared" si="46"/>
        <v>PR.DS-0220</v>
      </c>
      <c r="J238" s="1170"/>
    </row>
    <row r="239" spans="1:10" x14ac:dyDescent="0.25">
      <c r="A239" t="s">
        <v>332</v>
      </c>
      <c r="B239" s="358">
        <v>2</v>
      </c>
      <c r="C239" s="358" t="s">
        <v>1460</v>
      </c>
      <c r="D239" s="1111" t="s">
        <v>3453</v>
      </c>
      <c r="F239" s="1172"/>
      <c r="G239" s="358">
        <f>VLOOKUP($A239,Data!$C:$I,7,FALSE)</f>
        <v>0</v>
      </c>
      <c r="H239" s="438" t="str">
        <f t="shared" si="45"/>
        <v>PR.DS-102</v>
      </c>
      <c r="I239" s="438" t="str">
        <f t="shared" si="46"/>
        <v>PR.DS-1020</v>
      </c>
      <c r="J239" s="1170"/>
    </row>
    <row r="240" spans="1:10" x14ac:dyDescent="0.25">
      <c r="A240" t="s">
        <v>333</v>
      </c>
      <c r="B240" s="358">
        <v>3</v>
      </c>
      <c r="C240" s="358" t="s">
        <v>1460</v>
      </c>
      <c r="D240" s="1111" t="s">
        <v>3451</v>
      </c>
      <c r="E240" s="358" t="s">
        <v>1460</v>
      </c>
      <c r="F240" s="1172" t="s">
        <v>1496</v>
      </c>
      <c r="G240" s="358">
        <f>VLOOKUP($A240,Data!$C:$I,7,FALSE)</f>
        <v>0</v>
      </c>
      <c r="H240" s="438" t="str">
        <f t="shared" si="45"/>
        <v>PR.DS-013</v>
      </c>
      <c r="I240" s="438" t="str">
        <f t="shared" si="46"/>
        <v>PR.DS-0130</v>
      </c>
      <c r="J240" s="1170"/>
    </row>
    <row r="241" spans="1:10" x14ac:dyDescent="0.25">
      <c r="A241" t="s">
        <v>333</v>
      </c>
      <c r="B241" s="358">
        <v>3</v>
      </c>
      <c r="C241" s="358" t="s">
        <v>1460</v>
      </c>
      <c r="D241" s="1111" t="s">
        <v>3452</v>
      </c>
      <c r="E241" s="358" t="s">
        <v>1460</v>
      </c>
      <c r="F241" s="1172" t="s">
        <v>1505</v>
      </c>
      <c r="G241" s="358">
        <f>VLOOKUP($A241,Data!$C:$I,7,FALSE)</f>
        <v>0</v>
      </c>
      <c r="H241" s="438" t="str">
        <f t="shared" si="45"/>
        <v>PR.DS-023</v>
      </c>
      <c r="I241" s="438" t="str">
        <f t="shared" si="46"/>
        <v>PR.DS-0230</v>
      </c>
      <c r="J241" s="1170"/>
    </row>
    <row r="242" spans="1:10" x14ac:dyDescent="0.25">
      <c r="A242" t="s">
        <v>333</v>
      </c>
      <c r="B242" s="358">
        <v>3</v>
      </c>
      <c r="C242" s="358" t="s">
        <v>1460</v>
      </c>
      <c r="D242" s="1111" t="s">
        <v>3452</v>
      </c>
      <c r="E242" s="358" t="s">
        <v>1460</v>
      </c>
      <c r="F242" s="1172" t="s">
        <v>1493</v>
      </c>
      <c r="G242" s="358">
        <f>VLOOKUP($A242,Data!$C:$I,7,FALSE)</f>
        <v>0</v>
      </c>
      <c r="H242" s="438" t="str">
        <f t="shared" si="45"/>
        <v>PR.DS-023</v>
      </c>
      <c r="I242" s="438" t="str">
        <f t="shared" si="46"/>
        <v>PR.DS-0230</v>
      </c>
      <c r="J242" s="1170"/>
    </row>
    <row r="243" spans="1:10" x14ac:dyDescent="0.25">
      <c r="A243" t="s">
        <v>333</v>
      </c>
      <c r="B243" s="358">
        <v>3</v>
      </c>
      <c r="C243" s="358" t="s">
        <v>1460</v>
      </c>
      <c r="D243" s="1111" t="s">
        <v>3453</v>
      </c>
      <c r="F243" s="1172"/>
      <c r="G243" s="358">
        <f>VLOOKUP($A243,Data!$C:$I,7,FALSE)</f>
        <v>0</v>
      </c>
      <c r="H243" s="438" t="str">
        <f t="shared" si="45"/>
        <v>PR.DS-103</v>
      </c>
      <c r="I243" s="438" t="str">
        <f t="shared" si="46"/>
        <v>PR.DS-1030</v>
      </c>
      <c r="J243" s="1170"/>
    </row>
    <row r="244" spans="1:10" x14ac:dyDescent="0.25">
      <c r="A244" t="s">
        <v>333</v>
      </c>
      <c r="B244" s="358">
        <v>3</v>
      </c>
      <c r="C244" s="358" t="s">
        <v>1460</v>
      </c>
      <c r="D244" s="1111" t="s">
        <v>3455</v>
      </c>
      <c r="F244" s="1172"/>
      <c r="G244" s="358">
        <f>VLOOKUP($A244,Data!$C:$I,7,FALSE)</f>
        <v>0</v>
      </c>
      <c r="H244" s="438" t="str">
        <f t="shared" si="45"/>
        <v>PR.PS-013</v>
      </c>
      <c r="I244" s="438" t="str">
        <f t="shared" si="46"/>
        <v>PR.PS-0130</v>
      </c>
      <c r="J244" s="1170"/>
    </row>
    <row r="245" spans="1:10" x14ac:dyDescent="0.25">
      <c r="A245" t="s">
        <v>975</v>
      </c>
      <c r="B245" s="358">
        <v>3</v>
      </c>
      <c r="C245" s="358" t="s">
        <v>1461</v>
      </c>
      <c r="D245" s="1108" t="s">
        <v>3469</v>
      </c>
      <c r="F245" s="1172"/>
      <c r="G245" s="358">
        <f>VLOOKUP($A245,Data!$C:$I,7,FALSE)</f>
        <v>0</v>
      </c>
      <c r="H245" s="438" t="str">
        <f t="shared" si="45"/>
        <v>DE.CM-093</v>
      </c>
      <c r="I245" s="438" t="str">
        <f t="shared" si="46"/>
        <v>DE.CM-0930</v>
      </c>
      <c r="J245" s="1170"/>
    </row>
    <row r="246" spans="1:10" x14ac:dyDescent="0.25">
      <c r="A246" t="s">
        <v>975</v>
      </c>
      <c r="B246" s="358">
        <v>3</v>
      </c>
      <c r="C246" s="358" t="s">
        <v>1460</v>
      </c>
      <c r="D246" s="1111" t="s">
        <v>3451</v>
      </c>
      <c r="E246" s="358" t="s">
        <v>1460</v>
      </c>
      <c r="F246" s="1172" t="s">
        <v>1477</v>
      </c>
      <c r="G246" s="358">
        <f>VLOOKUP($A246,Data!$C:$I,7,FALSE)</f>
        <v>0</v>
      </c>
      <c r="H246" s="438" t="str">
        <f t="shared" si="45"/>
        <v>PR.DS-013</v>
      </c>
      <c r="I246" s="438" t="str">
        <f t="shared" si="46"/>
        <v>PR.DS-0130</v>
      </c>
      <c r="J246" s="1170"/>
    </row>
    <row r="247" spans="1:10" x14ac:dyDescent="0.25">
      <c r="A247" t="s">
        <v>975</v>
      </c>
      <c r="B247" s="358">
        <v>3</v>
      </c>
      <c r="C247" s="358" t="s">
        <v>1460</v>
      </c>
      <c r="D247" s="1111" t="s">
        <v>3452</v>
      </c>
      <c r="E247" s="358" t="s">
        <v>1460</v>
      </c>
      <c r="F247" s="1172" t="s">
        <v>1505</v>
      </c>
      <c r="G247" s="358">
        <f>VLOOKUP($A247,Data!$C:$I,7,FALSE)</f>
        <v>0</v>
      </c>
      <c r="H247" s="438" t="str">
        <f t="shared" si="45"/>
        <v>PR.DS-023</v>
      </c>
      <c r="I247" s="438" t="str">
        <f t="shared" si="46"/>
        <v>PR.DS-0230</v>
      </c>
      <c r="J247" s="1170"/>
    </row>
    <row r="248" spans="1:10" x14ac:dyDescent="0.25">
      <c r="A248" t="s">
        <v>978</v>
      </c>
      <c r="B248" s="358">
        <v>3</v>
      </c>
      <c r="C248" s="358" t="s">
        <v>3387</v>
      </c>
      <c r="D248" s="1109" t="s">
        <v>3394</v>
      </c>
      <c r="E248" s="358" t="s">
        <v>444</v>
      </c>
      <c r="F248" s="1172" t="s">
        <v>1534</v>
      </c>
      <c r="G248" s="358">
        <f>VLOOKUP($A248,Data!$C:$I,7,FALSE)</f>
        <v>0</v>
      </c>
      <c r="H248" s="438" t="str">
        <f t="shared" si="45"/>
        <v>GV.OC-033</v>
      </c>
      <c r="I248" s="438" t="str">
        <f t="shared" si="46"/>
        <v>GV.OC-0330</v>
      </c>
      <c r="J248" s="1170"/>
    </row>
    <row r="249" spans="1:10" x14ac:dyDescent="0.25">
      <c r="A249" t="s">
        <v>978</v>
      </c>
      <c r="B249" s="358">
        <v>3</v>
      </c>
      <c r="C249" s="358" t="s">
        <v>3387</v>
      </c>
      <c r="D249" s="1109" t="s">
        <v>3418</v>
      </c>
      <c r="E249" s="358" t="s">
        <v>444</v>
      </c>
      <c r="F249" s="1172" t="s">
        <v>1520</v>
      </c>
      <c r="G249" s="358">
        <f>VLOOKUP($A249,Data!$C:$I,7,FALSE)</f>
        <v>0</v>
      </c>
      <c r="H249" s="438" t="str">
        <f t="shared" si="45"/>
        <v>GV.PO-013</v>
      </c>
      <c r="I249" s="438" t="str">
        <f t="shared" si="46"/>
        <v>GV.PO-0130</v>
      </c>
      <c r="J249" s="1170"/>
    </row>
    <row r="250" spans="1:10" x14ac:dyDescent="0.25">
      <c r="A250" t="s">
        <v>978</v>
      </c>
      <c r="B250" s="358">
        <v>3</v>
      </c>
      <c r="C250" s="358" t="s">
        <v>3387</v>
      </c>
      <c r="D250" s="1109" t="s">
        <v>3419</v>
      </c>
      <c r="F250" s="1172"/>
      <c r="G250" s="358">
        <f>VLOOKUP($A250,Data!$C:$I,7,FALSE)</f>
        <v>0</v>
      </c>
      <c r="H250" s="438" t="str">
        <f t="shared" si="45"/>
        <v>GV.PO-023</v>
      </c>
      <c r="I250" s="438" t="str">
        <f t="shared" si="46"/>
        <v>GV.PO-0230</v>
      </c>
      <c r="J250" s="1170"/>
    </row>
    <row r="251" spans="1:10" x14ac:dyDescent="0.25">
      <c r="A251" t="s">
        <v>978</v>
      </c>
      <c r="B251" s="358">
        <v>3</v>
      </c>
      <c r="C251" s="358" t="s">
        <v>1460</v>
      </c>
      <c r="D251" s="1111" t="s">
        <v>3451</v>
      </c>
      <c r="E251" s="358" t="s">
        <v>1460</v>
      </c>
      <c r="F251" s="1172" t="s">
        <v>1504</v>
      </c>
      <c r="G251" s="358">
        <f>VLOOKUP($A251,Data!$C:$I,7,FALSE)</f>
        <v>0</v>
      </c>
      <c r="H251" s="438" t="str">
        <f t="shared" si="45"/>
        <v>PR.DS-013</v>
      </c>
      <c r="I251" s="438" t="str">
        <f t="shared" si="46"/>
        <v>PR.DS-0130</v>
      </c>
      <c r="J251" s="1170"/>
    </row>
    <row r="252" spans="1:10" x14ac:dyDescent="0.25">
      <c r="A252" t="s">
        <v>978</v>
      </c>
      <c r="B252" s="358">
        <v>3</v>
      </c>
      <c r="C252" s="358" t="s">
        <v>1460</v>
      </c>
      <c r="D252" s="1111" t="s">
        <v>3462</v>
      </c>
      <c r="E252" s="358" t="s">
        <v>1460</v>
      </c>
      <c r="F252" s="1172" t="s">
        <v>1516</v>
      </c>
      <c r="G252" s="358">
        <f>VLOOKUP($A252,Data!$C:$I,7,FALSE)</f>
        <v>0</v>
      </c>
      <c r="H252" s="438" t="str">
        <f t="shared" si="45"/>
        <v>PR.IR-023</v>
      </c>
      <c r="I252" s="438" t="str">
        <f t="shared" si="46"/>
        <v>PR.IR-0230</v>
      </c>
      <c r="J252" s="1170"/>
    </row>
    <row r="253" spans="1:10" x14ac:dyDescent="0.25">
      <c r="A253" t="s">
        <v>978</v>
      </c>
      <c r="B253" s="358">
        <v>3</v>
      </c>
      <c r="C253" s="358" t="s">
        <v>1460</v>
      </c>
      <c r="D253" s="1111" t="s">
        <v>3455</v>
      </c>
      <c r="F253" s="1172"/>
      <c r="G253" s="358">
        <f>VLOOKUP($A253,Data!$C:$I,7,FALSE)</f>
        <v>0</v>
      </c>
      <c r="H253" s="438" t="str">
        <f t="shared" si="45"/>
        <v>PR.PS-013</v>
      </c>
      <c r="I253" s="438" t="str">
        <f t="shared" si="46"/>
        <v>PR.PS-0130</v>
      </c>
      <c r="J253" s="1170"/>
    </row>
    <row r="254" spans="1:10" x14ac:dyDescent="0.25">
      <c r="A254" t="s">
        <v>979</v>
      </c>
      <c r="B254" s="358">
        <v>3</v>
      </c>
      <c r="C254" s="358" t="s">
        <v>3387</v>
      </c>
      <c r="D254" s="1109" t="s">
        <v>3393</v>
      </c>
      <c r="F254" s="1172"/>
      <c r="G254" s="358">
        <f>VLOOKUP($A254,Data!$C:$I,7,FALSE)</f>
        <v>0</v>
      </c>
      <c r="H254" s="438" t="str">
        <f t="shared" si="45"/>
        <v>GV.OC-023</v>
      </c>
      <c r="I254" s="438" t="str">
        <f t="shared" si="46"/>
        <v>GV.OC-0230</v>
      </c>
      <c r="J254" s="1170"/>
    </row>
    <row r="255" spans="1:10" x14ac:dyDescent="0.25">
      <c r="A255" t="s">
        <v>979</v>
      </c>
      <c r="B255" s="358">
        <v>3</v>
      </c>
      <c r="C255" s="358" t="s">
        <v>3387</v>
      </c>
      <c r="D255" s="1109" t="s">
        <v>3394</v>
      </c>
      <c r="E255" s="358" t="s">
        <v>444</v>
      </c>
      <c r="F255" s="1172" t="s">
        <v>1534</v>
      </c>
      <c r="G255" s="358">
        <f>VLOOKUP($A255,Data!$C:$I,7,FALSE)</f>
        <v>0</v>
      </c>
      <c r="H255" s="438" t="str">
        <f t="shared" si="45"/>
        <v>GV.OC-033</v>
      </c>
      <c r="I255" s="438" t="str">
        <f t="shared" si="46"/>
        <v>GV.OC-0330</v>
      </c>
      <c r="J255" s="1170"/>
    </row>
    <row r="256" spans="1:10" x14ac:dyDescent="0.25">
      <c r="A256" t="s">
        <v>979</v>
      </c>
      <c r="B256" s="358">
        <v>3</v>
      </c>
      <c r="C256" s="358" t="s">
        <v>3387</v>
      </c>
      <c r="D256" s="1109" t="s">
        <v>3418</v>
      </c>
      <c r="E256" s="358" t="s">
        <v>444</v>
      </c>
      <c r="F256" s="1172" t="s">
        <v>1520</v>
      </c>
      <c r="G256" s="358">
        <f>VLOOKUP($A256,Data!$C:$I,7,FALSE)</f>
        <v>0</v>
      </c>
      <c r="H256" s="438" t="str">
        <f t="shared" si="45"/>
        <v>GV.PO-013</v>
      </c>
      <c r="I256" s="438" t="str">
        <f t="shared" si="46"/>
        <v>GV.PO-0130</v>
      </c>
      <c r="J256" s="1170"/>
    </row>
    <row r="257" spans="1:10" x14ac:dyDescent="0.25">
      <c r="A257" t="s">
        <v>979</v>
      </c>
      <c r="B257" s="358">
        <v>3</v>
      </c>
      <c r="C257" s="358" t="s">
        <v>3387</v>
      </c>
      <c r="D257" s="1109" t="s">
        <v>3419</v>
      </c>
      <c r="F257" s="1172"/>
      <c r="G257" s="358">
        <f>VLOOKUP($A257,Data!$C:$I,7,FALSE)</f>
        <v>0</v>
      </c>
      <c r="H257" s="438" t="str">
        <f t="shared" si="45"/>
        <v>GV.PO-023</v>
      </c>
      <c r="I257" s="438" t="str">
        <f t="shared" si="46"/>
        <v>GV.PO-0230</v>
      </c>
      <c r="J257" s="1170"/>
    </row>
    <row r="258" spans="1:10" x14ac:dyDescent="0.25">
      <c r="A258" t="s">
        <v>979</v>
      </c>
      <c r="B258" s="358">
        <v>3</v>
      </c>
      <c r="C258" s="358" t="s">
        <v>3387</v>
      </c>
      <c r="D258" s="1109" t="s">
        <v>3415</v>
      </c>
      <c r="F258" s="1172"/>
      <c r="G258" s="358">
        <f>VLOOKUP($A258,Data!$C:$I,7,FALSE)</f>
        <v>0</v>
      </c>
      <c r="H258" s="438" t="str">
        <f t="shared" ref="H258:H321" si="47">CONCATENATE($D258,$B258)</f>
        <v>GV.RR-023</v>
      </c>
      <c r="I258" s="438" t="str">
        <f t="shared" ref="I258:I321" si="48">_xlfn.IFNA(CONCATENATE(H258,$G258),CONCATENATE(H258,$G258,0))</f>
        <v>GV.RR-0230</v>
      </c>
      <c r="J258" s="1170"/>
    </row>
    <row r="259" spans="1:10" x14ac:dyDescent="0.25">
      <c r="A259" t="s">
        <v>979</v>
      </c>
      <c r="B259" s="358">
        <v>3</v>
      </c>
      <c r="C259" s="358" t="s">
        <v>3387</v>
      </c>
      <c r="D259" s="1109" t="s">
        <v>3405</v>
      </c>
      <c r="E259" s="358" t="s">
        <v>444</v>
      </c>
      <c r="F259" s="1172" t="s">
        <v>1487</v>
      </c>
      <c r="G259" s="358">
        <f>VLOOKUP($A259,Data!$C:$I,7,FALSE)</f>
        <v>0</v>
      </c>
      <c r="H259" s="438" t="str">
        <f t="shared" si="47"/>
        <v>GV.SC-023</v>
      </c>
      <c r="I259" s="438" t="str">
        <f t="shared" si="48"/>
        <v>GV.SC-0230</v>
      </c>
      <c r="J259" s="1170"/>
    </row>
    <row r="260" spans="1:10" x14ac:dyDescent="0.25">
      <c r="A260" t="s">
        <v>979</v>
      </c>
      <c r="B260" s="358">
        <v>3</v>
      </c>
      <c r="C260" s="358" t="s">
        <v>1460</v>
      </c>
      <c r="D260" s="1111" t="s">
        <v>3449</v>
      </c>
      <c r="E260" s="358" t="s">
        <v>1460</v>
      </c>
      <c r="F260" s="1173" t="s">
        <v>1574</v>
      </c>
      <c r="G260" s="358">
        <f>VLOOKUP($A260,Data!$C:$I,7,FALSE)</f>
        <v>0</v>
      </c>
      <c r="H260" s="438" t="str">
        <f t="shared" si="47"/>
        <v>PR.AT-013</v>
      </c>
      <c r="I260" s="438" t="str">
        <f t="shared" si="48"/>
        <v>PR.AT-0130</v>
      </c>
      <c r="J260" s="1170"/>
    </row>
    <row r="261" spans="1:10" x14ac:dyDescent="0.25">
      <c r="A261" t="s">
        <v>979</v>
      </c>
      <c r="B261" s="358">
        <v>3</v>
      </c>
      <c r="C261" s="358" t="s">
        <v>1460</v>
      </c>
      <c r="D261" s="1111" t="s">
        <v>3450</v>
      </c>
      <c r="E261" s="358" t="s">
        <v>1460</v>
      </c>
      <c r="F261" s="1172" t="s">
        <v>1575</v>
      </c>
      <c r="G261" s="358">
        <f>VLOOKUP($A261,Data!$C:$I,7,FALSE)</f>
        <v>0</v>
      </c>
      <c r="H261" s="438" t="str">
        <f t="shared" si="47"/>
        <v>PR.AT-023</v>
      </c>
      <c r="I261" s="438" t="str">
        <f t="shared" si="48"/>
        <v>PR.AT-0230</v>
      </c>
      <c r="J261" s="1170"/>
    </row>
    <row r="262" spans="1:10" x14ac:dyDescent="0.25">
      <c r="A262" t="s">
        <v>980</v>
      </c>
      <c r="B262" s="358">
        <v>3</v>
      </c>
      <c r="C262" s="358" t="s">
        <v>1460</v>
      </c>
      <c r="D262" s="1111" t="s">
        <v>3449</v>
      </c>
      <c r="E262" s="358" t="s">
        <v>1460</v>
      </c>
      <c r="F262" s="1172" t="s">
        <v>1577</v>
      </c>
      <c r="G262" s="358">
        <f>VLOOKUP($A262,Data!$C:$I,7,FALSE)</f>
        <v>0</v>
      </c>
      <c r="H262" s="438" t="str">
        <f t="shared" si="47"/>
        <v>PR.AT-013</v>
      </c>
      <c r="I262" s="438" t="str">
        <f t="shared" si="48"/>
        <v>PR.AT-0130</v>
      </c>
      <c r="J262" s="1170"/>
    </row>
    <row r="263" spans="1:10" x14ac:dyDescent="0.25">
      <c r="A263" t="s">
        <v>981</v>
      </c>
      <c r="B263" s="358">
        <v>3</v>
      </c>
      <c r="C263" s="358" t="s">
        <v>444</v>
      </c>
      <c r="D263" s="1110" t="s">
        <v>3441</v>
      </c>
      <c r="E263" s="358" t="s">
        <v>1460</v>
      </c>
      <c r="F263" s="1172" t="s">
        <v>1710</v>
      </c>
      <c r="G263" s="358">
        <f>VLOOKUP($A263,Data!$C:$I,7,FALSE)</f>
        <v>0</v>
      </c>
      <c r="H263" s="438" t="str">
        <f t="shared" si="47"/>
        <v>ID.IM-033</v>
      </c>
      <c r="I263" s="438" t="str">
        <f t="shared" si="48"/>
        <v>ID.IM-0330</v>
      </c>
      <c r="J263" s="1170"/>
    </row>
    <row r="264" spans="1:10" x14ac:dyDescent="0.25">
      <c r="A264" t="s">
        <v>84</v>
      </c>
      <c r="B264" s="358">
        <v>1</v>
      </c>
      <c r="C264" s="358" t="s">
        <v>444</v>
      </c>
      <c r="D264" s="1110" t="s">
        <v>3423</v>
      </c>
      <c r="E264" s="358" t="s">
        <v>444</v>
      </c>
      <c r="F264" s="1172" t="s">
        <v>1506</v>
      </c>
      <c r="G264" s="358">
        <f>VLOOKUP($A264,Data!$C:$I,7,FALSE)</f>
        <v>0</v>
      </c>
      <c r="H264" s="438" t="str">
        <f t="shared" si="47"/>
        <v>ID.AM-011</v>
      </c>
      <c r="I264" s="438" t="str">
        <f t="shared" si="48"/>
        <v>ID.AM-0110</v>
      </c>
      <c r="J264" s="1170"/>
    </row>
    <row r="265" spans="1:10" x14ac:dyDescent="0.25">
      <c r="A265" t="s">
        <v>84</v>
      </c>
      <c r="B265" s="358">
        <v>1</v>
      </c>
      <c r="C265" s="358" t="s">
        <v>444</v>
      </c>
      <c r="D265" s="1110" t="s">
        <v>3424</v>
      </c>
      <c r="E265" s="358" t="s">
        <v>444</v>
      </c>
      <c r="F265" s="1172" t="s">
        <v>1507</v>
      </c>
      <c r="G265" s="358">
        <f>VLOOKUP($A265,Data!$C:$I,7,FALSE)</f>
        <v>0</v>
      </c>
      <c r="H265" s="438" t="str">
        <f t="shared" si="47"/>
        <v>ID.AM-021</v>
      </c>
      <c r="I265" s="438" t="str">
        <f t="shared" si="48"/>
        <v>ID.AM-0210</v>
      </c>
      <c r="J265" s="1170"/>
    </row>
    <row r="266" spans="1:10" x14ac:dyDescent="0.25">
      <c r="A266" t="s">
        <v>84</v>
      </c>
      <c r="B266" s="358">
        <v>1</v>
      </c>
      <c r="C266" s="358" t="s">
        <v>444</v>
      </c>
      <c r="D266" s="1110" t="s">
        <v>3426</v>
      </c>
      <c r="F266" s="1172"/>
      <c r="G266" s="358">
        <f>VLOOKUP($A266,Data!$C:$I,7,FALSE)</f>
        <v>0</v>
      </c>
      <c r="H266" s="438" t="str">
        <f t="shared" si="47"/>
        <v>ID.AM-041</v>
      </c>
      <c r="I266" s="438" t="str">
        <f t="shared" si="48"/>
        <v>ID.AM-0410</v>
      </c>
      <c r="J266" s="1170"/>
    </row>
    <row r="267" spans="1:10" x14ac:dyDescent="0.25">
      <c r="A267" t="s">
        <v>84</v>
      </c>
      <c r="B267" s="358">
        <v>1</v>
      </c>
      <c r="C267" s="358" t="s">
        <v>444</v>
      </c>
      <c r="D267" s="1110" t="s">
        <v>3429</v>
      </c>
      <c r="E267" s="358" t="s">
        <v>1460</v>
      </c>
      <c r="F267" s="1172" t="s">
        <v>1511</v>
      </c>
      <c r="G267" s="358">
        <f>VLOOKUP($A267,Data!$C:$I,7,FALSE)</f>
        <v>0</v>
      </c>
      <c r="H267" s="438" t="str">
        <f t="shared" si="47"/>
        <v>ID.AM-081</v>
      </c>
      <c r="I267" s="438" t="str">
        <f t="shared" si="48"/>
        <v>ID.AM-0810</v>
      </c>
      <c r="J267" s="1170"/>
    </row>
    <row r="268" spans="1:10" x14ac:dyDescent="0.25">
      <c r="A268" t="s">
        <v>84</v>
      </c>
      <c r="B268" s="358">
        <v>1</v>
      </c>
      <c r="C268" s="358" t="s">
        <v>1460</v>
      </c>
      <c r="D268" s="1111" t="s">
        <v>3457</v>
      </c>
      <c r="F268" s="1172"/>
      <c r="G268" s="358">
        <f>VLOOKUP($A268,Data!$C:$I,7,FALSE)</f>
        <v>0</v>
      </c>
      <c r="H268" s="438" t="str">
        <f t="shared" si="47"/>
        <v>PR.PS-031</v>
      </c>
      <c r="I268" s="438" t="str">
        <f t="shared" si="48"/>
        <v>PR.PS-0310</v>
      </c>
      <c r="J268" s="1170"/>
    </row>
    <row r="269" spans="1:10" x14ac:dyDescent="0.25">
      <c r="A269" t="s">
        <v>86</v>
      </c>
      <c r="B269" s="358">
        <v>2</v>
      </c>
      <c r="C269" s="358" t="s">
        <v>444</v>
      </c>
      <c r="D269" s="1110" t="s">
        <v>3423</v>
      </c>
      <c r="E269" s="358" t="s">
        <v>444</v>
      </c>
      <c r="F269" s="1173" t="s">
        <v>1506</v>
      </c>
      <c r="G269" s="358">
        <f>VLOOKUP($A269,Data!$C:$I,7,FALSE)</f>
        <v>0</v>
      </c>
      <c r="H269" s="438" t="str">
        <f t="shared" si="47"/>
        <v>ID.AM-012</v>
      </c>
      <c r="I269" s="438" t="str">
        <f t="shared" si="48"/>
        <v>ID.AM-0120</v>
      </c>
      <c r="J269" s="1170"/>
    </row>
    <row r="270" spans="1:10" x14ac:dyDescent="0.25">
      <c r="A270" t="s">
        <v>86</v>
      </c>
      <c r="B270" s="358">
        <v>2</v>
      </c>
      <c r="C270" s="358" t="s">
        <v>444</v>
      </c>
      <c r="D270" s="1110" t="s">
        <v>3424</v>
      </c>
      <c r="E270" s="358" t="s">
        <v>444</v>
      </c>
      <c r="F270" s="1172" t="s">
        <v>1507</v>
      </c>
      <c r="G270" s="358">
        <f>VLOOKUP($A270,Data!$C:$I,7,FALSE)</f>
        <v>0</v>
      </c>
      <c r="H270" s="438" t="str">
        <f t="shared" si="47"/>
        <v>ID.AM-022</v>
      </c>
      <c r="I270" s="438" t="str">
        <f t="shared" si="48"/>
        <v>ID.AM-0220</v>
      </c>
      <c r="J270" s="1170"/>
    </row>
    <row r="271" spans="1:10" x14ac:dyDescent="0.25">
      <c r="A271" t="s">
        <v>86</v>
      </c>
      <c r="B271" s="358">
        <v>2</v>
      </c>
      <c r="C271" s="358" t="s">
        <v>444</v>
      </c>
      <c r="D271" s="1110" t="s">
        <v>3426</v>
      </c>
      <c r="F271" s="1172"/>
      <c r="G271" s="358">
        <f>VLOOKUP($A271,Data!$C:$I,7,FALSE)</f>
        <v>0</v>
      </c>
      <c r="H271" s="438" t="str">
        <f t="shared" si="47"/>
        <v>ID.AM-042</v>
      </c>
      <c r="I271" s="438" t="str">
        <f t="shared" si="48"/>
        <v>ID.AM-0420</v>
      </c>
      <c r="J271" s="1170"/>
    </row>
    <row r="272" spans="1:10" x14ac:dyDescent="0.25">
      <c r="A272" t="s">
        <v>87</v>
      </c>
      <c r="B272" s="358">
        <v>2</v>
      </c>
      <c r="C272" s="358" t="s">
        <v>444</v>
      </c>
      <c r="D272" s="1110" t="s">
        <v>3427</v>
      </c>
      <c r="E272" s="358" t="s">
        <v>444</v>
      </c>
      <c r="F272" s="1172" t="s">
        <v>1508</v>
      </c>
      <c r="G272" s="358">
        <f>VLOOKUP($A272,Data!$C:$I,7,FALSE)</f>
        <v>0</v>
      </c>
      <c r="H272" s="438" t="str">
        <f t="shared" si="47"/>
        <v>ID.AM-052</v>
      </c>
      <c r="I272" s="438" t="str">
        <f t="shared" si="48"/>
        <v>ID.AM-0520</v>
      </c>
      <c r="J272" s="1170"/>
    </row>
    <row r="273" spans="1:10" x14ac:dyDescent="0.25">
      <c r="A273" t="s">
        <v>89</v>
      </c>
      <c r="B273" s="358">
        <v>2</v>
      </c>
      <c r="C273" s="358" t="s">
        <v>444</v>
      </c>
      <c r="D273" s="1110" t="s">
        <v>3427</v>
      </c>
      <c r="E273" s="358" t="s">
        <v>444</v>
      </c>
      <c r="F273" s="1172" t="s">
        <v>1508</v>
      </c>
      <c r="G273" s="358">
        <f>VLOOKUP($A273,Data!$C:$I,7,FALSE)</f>
        <v>0</v>
      </c>
      <c r="H273" s="438" t="str">
        <f t="shared" si="47"/>
        <v>ID.AM-052</v>
      </c>
      <c r="I273" s="438" t="str">
        <f t="shared" si="48"/>
        <v>ID.AM-0520</v>
      </c>
      <c r="J273" s="1170"/>
    </row>
    <row r="274" spans="1:10" x14ac:dyDescent="0.25">
      <c r="A274" t="s">
        <v>93</v>
      </c>
      <c r="B274" s="358">
        <v>3</v>
      </c>
      <c r="C274" s="358" t="s">
        <v>444</v>
      </c>
      <c r="D274" s="1110" t="s">
        <v>3423</v>
      </c>
      <c r="E274" s="358" t="s">
        <v>444</v>
      </c>
      <c r="F274" s="1172" t="s">
        <v>1506</v>
      </c>
      <c r="G274" s="358">
        <f>VLOOKUP($A274,Data!$C:$I,7,FALSE)</f>
        <v>0</v>
      </c>
      <c r="H274" s="438" t="str">
        <f t="shared" si="47"/>
        <v>ID.AM-013</v>
      </c>
      <c r="I274" s="438" t="str">
        <f t="shared" si="48"/>
        <v>ID.AM-0130</v>
      </c>
      <c r="J274" s="1170"/>
    </row>
    <row r="275" spans="1:10" x14ac:dyDescent="0.25">
      <c r="A275" t="s">
        <v>93</v>
      </c>
      <c r="B275" s="358">
        <v>3</v>
      </c>
      <c r="C275" s="358" t="s">
        <v>444</v>
      </c>
      <c r="D275" s="1110" t="s">
        <v>3424</v>
      </c>
      <c r="E275" s="358" t="s">
        <v>444</v>
      </c>
      <c r="F275" s="1172" t="s">
        <v>1507</v>
      </c>
      <c r="G275" s="358">
        <f>VLOOKUP($A275,Data!$C:$I,7,FALSE)</f>
        <v>0</v>
      </c>
      <c r="H275" s="438" t="str">
        <f t="shared" si="47"/>
        <v>ID.AM-023</v>
      </c>
      <c r="I275" s="438" t="str">
        <f t="shared" si="48"/>
        <v>ID.AM-0230</v>
      </c>
      <c r="J275" s="1170"/>
    </row>
    <row r="276" spans="1:10" x14ac:dyDescent="0.25">
      <c r="A276" t="s">
        <v>93</v>
      </c>
      <c r="B276" s="358">
        <v>3</v>
      </c>
      <c r="C276" s="358" t="s">
        <v>444</v>
      </c>
      <c r="D276" s="1110" t="s">
        <v>3426</v>
      </c>
      <c r="F276" s="1172"/>
      <c r="G276" s="358">
        <f>VLOOKUP($A276,Data!$C:$I,7,FALSE)</f>
        <v>0</v>
      </c>
      <c r="H276" s="438" t="str">
        <f t="shared" si="47"/>
        <v>ID.AM-043</v>
      </c>
      <c r="I276" s="438" t="str">
        <f t="shared" si="48"/>
        <v>ID.AM-0430</v>
      </c>
      <c r="J276" s="1170"/>
    </row>
    <row r="277" spans="1:10" x14ac:dyDescent="0.25">
      <c r="A277" t="s">
        <v>93</v>
      </c>
      <c r="B277" s="358">
        <v>3</v>
      </c>
      <c r="C277" s="358" t="s">
        <v>444</v>
      </c>
      <c r="D277" s="1110" t="s">
        <v>3429</v>
      </c>
      <c r="E277" s="358" t="s">
        <v>1460</v>
      </c>
      <c r="F277" s="1173" t="s">
        <v>1498</v>
      </c>
      <c r="G277" s="358">
        <f>VLOOKUP($A277,Data!$C:$I,7,FALSE)</f>
        <v>0</v>
      </c>
      <c r="H277" s="438" t="str">
        <f t="shared" si="47"/>
        <v>ID.AM-083</v>
      </c>
      <c r="I277" s="438" t="str">
        <f t="shared" si="48"/>
        <v>ID.AM-0830</v>
      </c>
      <c r="J277" s="1170"/>
    </row>
    <row r="278" spans="1:10" x14ac:dyDescent="0.25">
      <c r="A278" t="s">
        <v>93</v>
      </c>
      <c r="B278" s="358">
        <v>3</v>
      </c>
      <c r="C278" s="358" t="s">
        <v>1460</v>
      </c>
      <c r="D278" s="1111" t="s">
        <v>3457</v>
      </c>
      <c r="F278" s="1174"/>
      <c r="G278" s="358">
        <f>VLOOKUP($A278,Data!$C:$I,7,FALSE)</f>
        <v>0</v>
      </c>
      <c r="H278" s="438" t="str">
        <f t="shared" si="47"/>
        <v>PR.PS-033</v>
      </c>
      <c r="I278" s="438" t="str">
        <f t="shared" si="48"/>
        <v>PR.PS-0330</v>
      </c>
      <c r="J278" s="1170"/>
    </row>
    <row r="279" spans="1:10" x14ac:dyDescent="0.25">
      <c r="A279" t="s">
        <v>906</v>
      </c>
      <c r="B279" s="358">
        <v>3</v>
      </c>
      <c r="C279" s="358" t="s">
        <v>444</v>
      </c>
      <c r="D279" s="1110" t="s">
        <v>3423</v>
      </c>
      <c r="E279" s="358" t="s">
        <v>444</v>
      </c>
      <c r="F279" s="1172" t="s">
        <v>1506</v>
      </c>
      <c r="G279" s="358">
        <f>VLOOKUP($A279,Data!$C:$I,7,FALSE)</f>
        <v>0</v>
      </c>
      <c r="H279" s="438" t="str">
        <f t="shared" si="47"/>
        <v>ID.AM-013</v>
      </c>
      <c r="I279" s="438" t="str">
        <f t="shared" si="48"/>
        <v>ID.AM-0130</v>
      </c>
      <c r="J279" s="1170"/>
    </row>
    <row r="280" spans="1:10" x14ac:dyDescent="0.25">
      <c r="A280" t="s">
        <v>906</v>
      </c>
      <c r="B280" s="358">
        <v>3</v>
      </c>
      <c r="C280" s="358" t="s">
        <v>444</v>
      </c>
      <c r="D280" s="1110" t="s">
        <v>3424</v>
      </c>
      <c r="E280" s="358" t="s">
        <v>444</v>
      </c>
      <c r="F280" s="1172" t="s">
        <v>1507</v>
      </c>
      <c r="G280" s="358">
        <f>VLOOKUP($A280,Data!$C:$I,7,FALSE)</f>
        <v>0</v>
      </c>
      <c r="H280" s="438" t="str">
        <f t="shared" si="47"/>
        <v>ID.AM-023</v>
      </c>
      <c r="I280" s="438" t="str">
        <f t="shared" si="48"/>
        <v>ID.AM-0230</v>
      </c>
      <c r="J280" s="1170"/>
    </row>
    <row r="281" spans="1:10" x14ac:dyDescent="0.25">
      <c r="A281" t="s">
        <v>906</v>
      </c>
      <c r="B281" s="358">
        <v>3</v>
      </c>
      <c r="C281" s="358" t="s">
        <v>444</v>
      </c>
      <c r="D281" s="1110" t="s">
        <v>3426</v>
      </c>
      <c r="F281" s="1172"/>
      <c r="G281" s="358">
        <f>VLOOKUP($A281,Data!$C:$I,7,FALSE)</f>
        <v>0</v>
      </c>
      <c r="H281" s="438" t="str">
        <f t="shared" si="47"/>
        <v>ID.AM-043</v>
      </c>
      <c r="I281" s="438" t="str">
        <f t="shared" si="48"/>
        <v>ID.AM-0430</v>
      </c>
      <c r="J281" s="1170"/>
    </row>
    <row r="282" spans="1:10" x14ac:dyDescent="0.25">
      <c r="A282" t="s">
        <v>906</v>
      </c>
      <c r="B282" s="358">
        <v>3</v>
      </c>
      <c r="C282" s="358" t="s">
        <v>444</v>
      </c>
      <c r="D282" s="1110" t="s">
        <v>3429</v>
      </c>
      <c r="E282" s="358" t="s">
        <v>1460</v>
      </c>
      <c r="F282" s="1172" t="s">
        <v>1498</v>
      </c>
      <c r="G282" s="358">
        <f>VLOOKUP($A282,Data!$C:$I,7,FALSE)</f>
        <v>0</v>
      </c>
      <c r="H282" s="438" t="str">
        <f t="shared" si="47"/>
        <v>ID.AM-083</v>
      </c>
      <c r="I282" s="438" t="str">
        <f t="shared" si="48"/>
        <v>ID.AM-0830</v>
      </c>
      <c r="J282" s="1170"/>
    </row>
    <row r="283" spans="1:10" x14ac:dyDescent="0.25">
      <c r="A283" t="s">
        <v>906</v>
      </c>
      <c r="B283" s="358">
        <v>3</v>
      </c>
      <c r="C283" s="358" t="s">
        <v>1460</v>
      </c>
      <c r="D283" s="1111" t="s">
        <v>3457</v>
      </c>
      <c r="F283" s="1172"/>
      <c r="G283" s="358">
        <f>VLOOKUP($A283,Data!$C:$I,7,FALSE)</f>
        <v>0</v>
      </c>
      <c r="H283" s="438" t="str">
        <f t="shared" si="47"/>
        <v>PR.PS-033</v>
      </c>
      <c r="I283" s="438" t="str">
        <f t="shared" si="48"/>
        <v>PR.PS-0330</v>
      </c>
      <c r="J283" s="1170"/>
    </row>
    <row r="284" spans="1:10" x14ac:dyDescent="0.25">
      <c r="A284" t="s">
        <v>907</v>
      </c>
      <c r="B284" s="358">
        <v>3</v>
      </c>
      <c r="C284" s="358" t="s">
        <v>444</v>
      </c>
      <c r="D284" s="1110" t="s">
        <v>3429</v>
      </c>
      <c r="E284" s="358" t="s">
        <v>1460</v>
      </c>
      <c r="F284" s="1172" t="s">
        <v>1498</v>
      </c>
      <c r="G284" s="358">
        <f>VLOOKUP($A284,Data!$C:$I,7,FALSE)</f>
        <v>0</v>
      </c>
      <c r="H284" s="438" t="str">
        <f t="shared" si="47"/>
        <v>ID.AM-083</v>
      </c>
      <c r="I284" s="438" t="str">
        <f t="shared" si="48"/>
        <v>ID.AM-0830</v>
      </c>
      <c r="J284" s="1170"/>
    </row>
    <row r="285" spans="1:10" x14ac:dyDescent="0.25">
      <c r="A285" t="s">
        <v>907</v>
      </c>
      <c r="B285" s="358">
        <v>3</v>
      </c>
      <c r="C285" s="358" t="s">
        <v>1460</v>
      </c>
      <c r="D285" s="1111" t="s">
        <v>3451</v>
      </c>
      <c r="E285" s="358" t="s">
        <v>1460</v>
      </c>
      <c r="F285" s="1172" t="s">
        <v>1496</v>
      </c>
      <c r="G285" s="358">
        <f>VLOOKUP($A285,Data!$C:$I,7,FALSE)</f>
        <v>0</v>
      </c>
      <c r="H285" s="438" t="str">
        <f t="shared" si="47"/>
        <v>PR.DS-013</v>
      </c>
      <c r="I285" s="438" t="str">
        <f t="shared" si="48"/>
        <v>PR.DS-0130</v>
      </c>
      <c r="J285" s="1170"/>
    </row>
    <row r="286" spans="1:10" x14ac:dyDescent="0.25">
      <c r="A286" t="s">
        <v>907</v>
      </c>
      <c r="B286" s="358">
        <v>3</v>
      </c>
      <c r="C286" s="358" t="s">
        <v>1460</v>
      </c>
      <c r="D286" s="1111" t="s">
        <v>3452</v>
      </c>
      <c r="E286" s="358" t="s">
        <v>1460</v>
      </c>
      <c r="F286" s="1172" t="s">
        <v>1493</v>
      </c>
      <c r="G286" s="358">
        <f>VLOOKUP($A286,Data!$C:$I,7,FALSE)</f>
        <v>0</v>
      </c>
      <c r="H286" s="438" t="str">
        <f t="shared" si="47"/>
        <v>PR.DS-023</v>
      </c>
      <c r="I286" s="438" t="str">
        <f t="shared" si="48"/>
        <v>PR.DS-0230</v>
      </c>
      <c r="J286" s="1170"/>
    </row>
    <row r="287" spans="1:10" x14ac:dyDescent="0.25">
      <c r="A287" t="s">
        <v>907</v>
      </c>
      <c r="B287" s="358">
        <v>3</v>
      </c>
      <c r="C287" s="358" t="s">
        <v>1460</v>
      </c>
      <c r="D287" s="1111" t="s">
        <v>3453</v>
      </c>
      <c r="F287" s="1172"/>
      <c r="G287" s="358">
        <f>VLOOKUP($A287,Data!$C:$I,7,FALSE)</f>
        <v>0</v>
      </c>
      <c r="H287" s="438" t="str">
        <f t="shared" si="47"/>
        <v>PR.DS-103</v>
      </c>
      <c r="I287" s="438" t="str">
        <f t="shared" si="48"/>
        <v>PR.DS-1030</v>
      </c>
      <c r="J287" s="1170"/>
    </row>
    <row r="288" spans="1:10" x14ac:dyDescent="0.25">
      <c r="A288" t="s">
        <v>907</v>
      </c>
      <c r="B288" s="358">
        <v>3</v>
      </c>
      <c r="C288" s="358" t="s">
        <v>1460</v>
      </c>
      <c r="D288" s="1111" t="s">
        <v>3457</v>
      </c>
      <c r="F288" s="1172"/>
      <c r="G288" s="358">
        <f>VLOOKUP($A288,Data!$C:$I,7,FALSE)</f>
        <v>0</v>
      </c>
      <c r="H288" s="438" t="str">
        <f t="shared" si="47"/>
        <v>PR.PS-033</v>
      </c>
      <c r="I288" s="438" t="str">
        <f t="shared" si="48"/>
        <v>PR.PS-0330</v>
      </c>
      <c r="J288" s="1170"/>
    </row>
    <row r="289" spans="1:10" x14ac:dyDescent="0.25">
      <c r="A289" t="s">
        <v>907</v>
      </c>
      <c r="B289" s="358">
        <v>3</v>
      </c>
      <c r="C289" s="358" t="s">
        <v>1460</v>
      </c>
      <c r="D289" s="1111" t="s">
        <v>3460</v>
      </c>
      <c r="F289" s="589"/>
      <c r="G289" s="358">
        <f>VLOOKUP($A289,Data!$C:$I,7,FALSE)</f>
        <v>0</v>
      </c>
      <c r="H289" s="438" t="str">
        <f t="shared" si="47"/>
        <v>PR.PS-063</v>
      </c>
      <c r="I289" s="438" t="str">
        <f t="shared" si="48"/>
        <v>PR.PS-0630</v>
      </c>
      <c r="J289" s="1170"/>
    </row>
    <row r="290" spans="1:10" x14ac:dyDescent="0.25">
      <c r="A290" t="s">
        <v>95</v>
      </c>
      <c r="B290" s="358">
        <v>1</v>
      </c>
      <c r="C290" s="358" t="s">
        <v>444</v>
      </c>
      <c r="D290" s="1110" t="s">
        <v>3426</v>
      </c>
      <c r="F290" s="1172"/>
      <c r="G290" s="358">
        <f>VLOOKUP($A290,Data!$C:$I,7,FALSE)</f>
        <v>0</v>
      </c>
      <c r="H290" s="438" t="str">
        <f t="shared" si="47"/>
        <v>ID.AM-041</v>
      </c>
      <c r="I290" s="438" t="str">
        <f t="shared" si="48"/>
        <v>ID.AM-0410</v>
      </c>
      <c r="J290" s="1170"/>
    </row>
    <row r="291" spans="1:10" x14ac:dyDescent="0.25">
      <c r="A291" t="s">
        <v>95</v>
      </c>
      <c r="B291" s="358">
        <v>1</v>
      </c>
      <c r="C291" s="358" t="s">
        <v>444</v>
      </c>
      <c r="D291" s="1110" t="s">
        <v>3428</v>
      </c>
      <c r="F291" s="1172"/>
      <c r="G291" s="358">
        <f>VLOOKUP($A291,Data!$C:$I,7,FALSE)</f>
        <v>0</v>
      </c>
      <c r="H291" s="438" t="str">
        <f t="shared" si="47"/>
        <v>ID.AM-071</v>
      </c>
      <c r="I291" s="438" t="str">
        <f t="shared" si="48"/>
        <v>ID.AM-0710</v>
      </c>
      <c r="J291" s="1170"/>
    </row>
    <row r="292" spans="1:10" x14ac:dyDescent="0.25">
      <c r="A292" t="s">
        <v>95</v>
      </c>
      <c r="B292" s="358">
        <v>1</v>
      </c>
      <c r="C292" s="358" t="s">
        <v>444</v>
      </c>
      <c r="D292" s="1110" t="s">
        <v>3429</v>
      </c>
      <c r="E292" s="358" t="s">
        <v>1460</v>
      </c>
      <c r="F292" s="1172" t="s">
        <v>1498</v>
      </c>
      <c r="G292" s="358">
        <f>VLOOKUP($A292,Data!$C:$I,7,FALSE)</f>
        <v>0</v>
      </c>
      <c r="H292" s="438" t="str">
        <f t="shared" si="47"/>
        <v>ID.AM-081</v>
      </c>
      <c r="I292" s="438" t="str">
        <f t="shared" si="48"/>
        <v>ID.AM-0810</v>
      </c>
      <c r="J292" s="1170"/>
    </row>
    <row r="293" spans="1:10" x14ac:dyDescent="0.25">
      <c r="A293" t="s">
        <v>95</v>
      </c>
      <c r="B293" s="358">
        <v>1</v>
      </c>
      <c r="C293" s="358" t="s">
        <v>1460</v>
      </c>
      <c r="D293" s="1111" t="s">
        <v>3457</v>
      </c>
      <c r="F293" s="1172"/>
      <c r="G293" s="358">
        <f>VLOOKUP($A293,Data!$C:$I,7,FALSE)</f>
        <v>0</v>
      </c>
      <c r="H293" s="438" t="str">
        <f t="shared" si="47"/>
        <v>PR.PS-031</v>
      </c>
      <c r="I293" s="438" t="str">
        <f t="shared" si="48"/>
        <v>PR.PS-0310</v>
      </c>
      <c r="J293" s="1170"/>
    </row>
    <row r="294" spans="1:10" x14ac:dyDescent="0.25">
      <c r="A294" t="s">
        <v>96</v>
      </c>
      <c r="B294" s="358">
        <v>2</v>
      </c>
      <c r="C294" s="358" t="s">
        <v>444</v>
      </c>
      <c r="D294" s="1110" t="s">
        <v>3426</v>
      </c>
      <c r="F294" s="1172"/>
      <c r="G294" s="358">
        <f>VLOOKUP($A294,Data!$C:$I,7,FALSE)</f>
        <v>0</v>
      </c>
      <c r="H294" s="438" t="str">
        <f t="shared" si="47"/>
        <v>ID.AM-042</v>
      </c>
      <c r="I294" s="438" t="str">
        <f t="shared" si="48"/>
        <v>ID.AM-0420</v>
      </c>
      <c r="J294" s="1170"/>
    </row>
    <row r="295" spans="1:10" x14ac:dyDescent="0.25">
      <c r="A295" t="s">
        <v>96</v>
      </c>
      <c r="B295" s="358">
        <v>2</v>
      </c>
      <c r="C295" s="358" t="s">
        <v>444</v>
      </c>
      <c r="D295" s="1110" t="s">
        <v>3428</v>
      </c>
      <c r="F295" s="1172"/>
      <c r="G295" s="358">
        <f>VLOOKUP($A295,Data!$C:$I,7,FALSE)</f>
        <v>0</v>
      </c>
      <c r="H295" s="438" t="str">
        <f t="shared" si="47"/>
        <v>ID.AM-072</v>
      </c>
      <c r="I295" s="438" t="str">
        <f t="shared" si="48"/>
        <v>ID.AM-0720</v>
      </c>
      <c r="J295" s="1170"/>
    </row>
    <row r="296" spans="1:10" x14ac:dyDescent="0.25">
      <c r="A296" t="s">
        <v>97</v>
      </c>
      <c r="B296" s="358">
        <v>2</v>
      </c>
      <c r="C296" s="358" t="s">
        <v>444</v>
      </c>
      <c r="D296" s="1110" t="s">
        <v>3427</v>
      </c>
      <c r="E296" s="358" t="s">
        <v>444</v>
      </c>
      <c r="F296" s="1172" t="s">
        <v>1508</v>
      </c>
      <c r="G296" s="358">
        <f>VLOOKUP($A296,Data!$C:$I,7,FALSE)</f>
        <v>0</v>
      </c>
      <c r="H296" s="438" t="str">
        <f t="shared" si="47"/>
        <v>ID.AM-052</v>
      </c>
      <c r="I296" s="438" t="str">
        <f t="shared" si="48"/>
        <v>ID.AM-0520</v>
      </c>
      <c r="J296" s="1170"/>
    </row>
    <row r="297" spans="1:10" x14ac:dyDescent="0.25">
      <c r="A297" t="s">
        <v>97</v>
      </c>
      <c r="B297" s="358">
        <v>2</v>
      </c>
      <c r="C297" s="358" t="s">
        <v>444</v>
      </c>
      <c r="D297" s="1110" t="s">
        <v>3428</v>
      </c>
      <c r="F297" s="1172"/>
      <c r="G297" s="358">
        <f>VLOOKUP($A297,Data!$C:$I,7,FALSE)</f>
        <v>0</v>
      </c>
      <c r="H297" s="438" t="str">
        <f t="shared" si="47"/>
        <v>ID.AM-072</v>
      </c>
      <c r="I297" s="438" t="str">
        <f t="shared" si="48"/>
        <v>ID.AM-0720</v>
      </c>
      <c r="J297" s="1170"/>
    </row>
    <row r="298" spans="1:10" x14ac:dyDescent="0.25">
      <c r="A298" t="s">
        <v>98</v>
      </c>
      <c r="B298" s="358">
        <v>2</v>
      </c>
      <c r="C298" s="358" t="s">
        <v>444</v>
      </c>
      <c r="D298" s="1110" t="s">
        <v>3427</v>
      </c>
      <c r="E298" s="358" t="s">
        <v>444</v>
      </c>
      <c r="F298" s="1172" t="s">
        <v>1508</v>
      </c>
      <c r="G298" s="358">
        <f>VLOOKUP($A298,Data!$C:$I,7,FALSE)</f>
        <v>0</v>
      </c>
      <c r="H298" s="438" t="str">
        <f t="shared" si="47"/>
        <v>ID.AM-052</v>
      </c>
      <c r="I298" s="438" t="str">
        <f t="shared" si="48"/>
        <v>ID.AM-0520</v>
      </c>
      <c r="J298" s="1170"/>
    </row>
    <row r="299" spans="1:10" x14ac:dyDescent="0.25">
      <c r="A299" t="s">
        <v>98</v>
      </c>
      <c r="B299" s="358">
        <v>2</v>
      </c>
      <c r="C299" s="358" t="s">
        <v>444</v>
      </c>
      <c r="D299" s="1110" t="s">
        <v>3428</v>
      </c>
      <c r="F299" s="1172"/>
      <c r="G299" s="358">
        <f>VLOOKUP($A299,Data!$C:$I,7,FALSE)</f>
        <v>0</v>
      </c>
      <c r="H299" s="438" t="str">
        <f t="shared" si="47"/>
        <v>ID.AM-072</v>
      </c>
      <c r="I299" s="438" t="str">
        <f t="shared" si="48"/>
        <v>ID.AM-0720</v>
      </c>
      <c r="J299" s="1170"/>
    </row>
    <row r="300" spans="1:10" x14ac:dyDescent="0.25">
      <c r="A300" t="s">
        <v>99</v>
      </c>
      <c r="B300" s="358">
        <v>2</v>
      </c>
      <c r="C300" s="358" t="s">
        <v>444</v>
      </c>
      <c r="D300" s="1110" t="s">
        <v>3428</v>
      </c>
      <c r="F300" s="1172"/>
      <c r="G300" s="358">
        <f>VLOOKUP($A300,Data!$C:$I,7,FALSE)</f>
        <v>0</v>
      </c>
      <c r="H300" s="438" t="str">
        <f t="shared" si="47"/>
        <v>ID.AM-072</v>
      </c>
      <c r="I300" s="438" t="str">
        <f t="shared" si="48"/>
        <v>ID.AM-0720</v>
      </c>
      <c r="J300" s="1170"/>
    </row>
    <row r="301" spans="1:10" x14ac:dyDescent="0.25">
      <c r="A301" t="s">
        <v>100</v>
      </c>
      <c r="B301" s="358">
        <v>3</v>
      </c>
      <c r="C301" s="358" t="s">
        <v>444</v>
      </c>
      <c r="D301" s="1110" t="s">
        <v>3426</v>
      </c>
      <c r="F301" s="1172"/>
      <c r="G301" s="358">
        <f>VLOOKUP($A301,Data!$C:$I,7,FALSE)</f>
        <v>0</v>
      </c>
      <c r="H301" s="438" t="str">
        <f t="shared" si="47"/>
        <v>ID.AM-043</v>
      </c>
      <c r="I301" s="438" t="str">
        <f t="shared" si="48"/>
        <v>ID.AM-0430</v>
      </c>
      <c r="J301" s="1170"/>
    </row>
    <row r="302" spans="1:10" x14ac:dyDescent="0.25">
      <c r="A302" t="s">
        <v>100</v>
      </c>
      <c r="B302" s="358">
        <v>3</v>
      </c>
      <c r="C302" s="358" t="s">
        <v>444</v>
      </c>
      <c r="D302" s="1110" t="s">
        <v>3428</v>
      </c>
      <c r="F302" s="1172"/>
      <c r="G302" s="358">
        <f>VLOOKUP($A302,Data!$C:$I,7,FALSE)</f>
        <v>0</v>
      </c>
      <c r="H302" s="438" t="str">
        <f t="shared" si="47"/>
        <v>ID.AM-073</v>
      </c>
      <c r="I302" s="438" t="str">
        <f t="shared" si="48"/>
        <v>ID.AM-0730</v>
      </c>
      <c r="J302" s="1170"/>
    </row>
    <row r="303" spans="1:10" x14ac:dyDescent="0.25">
      <c r="A303" t="s">
        <v>100</v>
      </c>
      <c r="B303" s="358">
        <v>3</v>
      </c>
      <c r="C303" s="358" t="s">
        <v>444</v>
      </c>
      <c r="D303" s="1110" t="s">
        <v>3429</v>
      </c>
      <c r="E303" s="358" t="s">
        <v>1460</v>
      </c>
      <c r="F303" s="1172" t="s">
        <v>1511</v>
      </c>
      <c r="G303" s="358">
        <f>VLOOKUP($A303,Data!$C:$I,7,FALSE)</f>
        <v>0</v>
      </c>
      <c r="H303" s="438" t="str">
        <f t="shared" si="47"/>
        <v>ID.AM-083</v>
      </c>
      <c r="I303" s="438" t="str">
        <f t="shared" si="48"/>
        <v>ID.AM-0830</v>
      </c>
      <c r="J303" s="1170"/>
    </row>
    <row r="304" spans="1:10" x14ac:dyDescent="0.25">
      <c r="A304" t="s">
        <v>100</v>
      </c>
      <c r="B304" s="358">
        <v>3</v>
      </c>
      <c r="C304" s="358" t="s">
        <v>1460</v>
      </c>
      <c r="D304" s="1111" t="s">
        <v>3457</v>
      </c>
      <c r="F304" s="1172"/>
      <c r="G304" s="358">
        <f>VLOOKUP($A304,Data!$C:$I,7,FALSE)</f>
        <v>0</v>
      </c>
      <c r="H304" s="438" t="str">
        <f t="shared" si="47"/>
        <v>PR.PS-033</v>
      </c>
      <c r="I304" s="438" t="str">
        <f t="shared" si="48"/>
        <v>PR.PS-0330</v>
      </c>
      <c r="J304" s="1170"/>
    </row>
    <row r="305" spans="1:10" x14ac:dyDescent="0.25">
      <c r="A305" t="s">
        <v>909</v>
      </c>
      <c r="B305" s="358">
        <v>3</v>
      </c>
      <c r="C305" s="358" t="s">
        <v>444</v>
      </c>
      <c r="D305" s="1110" t="s">
        <v>3428</v>
      </c>
      <c r="F305" s="1172"/>
      <c r="G305" s="358">
        <f>VLOOKUP($A305,Data!$C:$I,7,FALSE)</f>
        <v>0</v>
      </c>
      <c r="H305" s="438" t="str">
        <f t="shared" si="47"/>
        <v>ID.AM-073</v>
      </c>
      <c r="I305" s="438" t="str">
        <f t="shared" si="48"/>
        <v>ID.AM-0730</v>
      </c>
      <c r="J305" s="1170"/>
    </row>
    <row r="306" spans="1:10" x14ac:dyDescent="0.25">
      <c r="A306" t="s">
        <v>909</v>
      </c>
      <c r="B306" s="358">
        <v>3</v>
      </c>
      <c r="C306" s="358" t="s">
        <v>444</v>
      </c>
      <c r="D306" s="1110" t="s">
        <v>3429</v>
      </c>
      <c r="E306" s="358" t="s">
        <v>1460</v>
      </c>
      <c r="F306" s="1172" t="s">
        <v>1498</v>
      </c>
      <c r="G306" s="358">
        <f>VLOOKUP($A306,Data!$C:$I,7,FALSE)</f>
        <v>0</v>
      </c>
      <c r="H306" s="438" t="str">
        <f t="shared" si="47"/>
        <v>ID.AM-083</v>
      </c>
      <c r="I306" s="438" t="str">
        <f t="shared" si="48"/>
        <v>ID.AM-0830</v>
      </c>
      <c r="J306" s="1170"/>
    </row>
    <row r="307" spans="1:10" x14ac:dyDescent="0.25">
      <c r="A307" t="s">
        <v>909</v>
      </c>
      <c r="B307" s="358">
        <v>3</v>
      </c>
      <c r="C307" s="358" t="s">
        <v>1460</v>
      </c>
      <c r="D307" s="1111" t="s">
        <v>3457</v>
      </c>
      <c r="F307" s="1172"/>
      <c r="G307" s="358">
        <f>VLOOKUP($A307,Data!$C:$I,7,FALSE)</f>
        <v>0</v>
      </c>
      <c r="H307" s="438" t="str">
        <f t="shared" si="47"/>
        <v>PR.PS-033</v>
      </c>
      <c r="I307" s="438" t="str">
        <f t="shared" si="48"/>
        <v>PR.PS-0330</v>
      </c>
      <c r="J307" s="1170"/>
    </row>
    <row r="308" spans="1:10" x14ac:dyDescent="0.25">
      <c r="A308" t="s">
        <v>910</v>
      </c>
      <c r="B308" s="358">
        <v>3</v>
      </c>
      <c r="C308" s="358" t="s">
        <v>444</v>
      </c>
      <c r="D308" s="1110" t="s">
        <v>3428</v>
      </c>
      <c r="F308" s="1172"/>
      <c r="G308" s="358">
        <f>VLOOKUP($A308,Data!$C:$I,7,FALSE)</f>
        <v>0</v>
      </c>
      <c r="H308" s="438" t="str">
        <f t="shared" si="47"/>
        <v>ID.AM-073</v>
      </c>
      <c r="I308" s="438" t="str">
        <f t="shared" si="48"/>
        <v>ID.AM-0730</v>
      </c>
      <c r="J308" s="1170"/>
    </row>
    <row r="309" spans="1:10" x14ac:dyDescent="0.25">
      <c r="A309" t="s">
        <v>910</v>
      </c>
      <c r="B309" s="358">
        <v>3</v>
      </c>
      <c r="C309" s="358" t="s">
        <v>444</v>
      </c>
      <c r="D309" s="1110" t="s">
        <v>3429</v>
      </c>
      <c r="E309" s="358" t="s">
        <v>1460</v>
      </c>
      <c r="F309" s="1173" t="s">
        <v>1514</v>
      </c>
      <c r="G309" s="358">
        <f>VLOOKUP($A309,Data!$C:$I,7,FALSE)</f>
        <v>0</v>
      </c>
      <c r="H309" s="438" t="str">
        <f t="shared" si="47"/>
        <v>ID.AM-083</v>
      </c>
      <c r="I309" s="438" t="str">
        <f t="shared" si="48"/>
        <v>ID.AM-0830</v>
      </c>
      <c r="J309" s="1170"/>
    </row>
    <row r="310" spans="1:10" x14ac:dyDescent="0.25">
      <c r="A310" t="s">
        <v>910</v>
      </c>
      <c r="B310" s="358">
        <v>3</v>
      </c>
      <c r="C310" s="358" t="s">
        <v>1460</v>
      </c>
      <c r="D310" s="1111" t="s">
        <v>3451</v>
      </c>
      <c r="E310" s="358" t="s">
        <v>1460</v>
      </c>
      <c r="F310" s="1172" t="s">
        <v>1504</v>
      </c>
      <c r="G310" s="358">
        <f>VLOOKUP($A310,Data!$C:$I,7,FALSE)</f>
        <v>0</v>
      </c>
      <c r="H310" s="438" t="str">
        <f t="shared" si="47"/>
        <v>PR.DS-013</v>
      </c>
      <c r="I310" s="438" t="str">
        <f t="shared" si="48"/>
        <v>PR.DS-0130</v>
      </c>
      <c r="J310" s="1170"/>
    </row>
    <row r="311" spans="1:10" x14ac:dyDescent="0.25">
      <c r="A311" t="s">
        <v>910</v>
      </c>
      <c r="B311" s="358">
        <v>3</v>
      </c>
      <c r="C311" s="358" t="s">
        <v>1460</v>
      </c>
      <c r="D311" s="1111" t="s">
        <v>3452</v>
      </c>
      <c r="E311" s="358" t="s">
        <v>1460</v>
      </c>
      <c r="F311" s="1172" t="s">
        <v>1493</v>
      </c>
      <c r="G311" s="358">
        <f>VLOOKUP($A311,Data!$C:$I,7,FALSE)</f>
        <v>0</v>
      </c>
      <c r="H311" s="438" t="str">
        <f t="shared" si="47"/>
        <v>PR.DS-023</v>
      </c>
      <c r="I311" s="438" t="str">
        <f t="shared" si="48"/>
        <v>PR.DS-0230</v>
      </c>
      <c r="J311" s="1170"/>
    </row>
    <row r="312" spans="1:10" x14ac:dyDescent="0.25">
      <c r="A312" t="s">
        <v>910</v>
      </c>
      <c r="B312" s="358">
        <v>3</v>
      </c>
      <c r="C312" s="358" t="s">
        <v>1460</v>
      </c>
      <c r="D312" s="1111" t="s">
        <v>3453</v>
      </c>
      <c r="F312" s="1172"/>
      <c r="G312" s="358">
        <f>VLOOKUP($A312,Data!$C:$I,7,FALSE)</f>
        <v>0</v>
      </c>
      <c r="H312" s="438" t="str">
        <f t="shared" si="47"/>
        <v>PR.DS-103</v>
      </c>
      <c r="I312" s="438" t="str">
        <f t="shared" si="48"/>
        <v>PR.DS-1030</v>
      </c>
      <c r="J312" s="1170"/>
    </row>
    <row r="313" spans="1:10" x14ac:dyDescent="0.25">
      <c r="A313" t="s">
        <v>910</v>
      </c>
      <c r="B313" s="358">
        <v>3</v>
      </c>
      <c r="C313" s="358" t="s">
        <v>1460</v>
      </c>
      <c r="D313" s="1111" t="s">
        <v>3457</v>
      </c>
      <c r="F313" s="1172"/>
      <c r="G313" s="358">
        <f>VLOOKUP($A313,Data!$C:$I,7,FALSE)</f>
        <v>0</v>
      </c>
      <c r="H313" s="438" t="str">
        <f t="shared" si="47"/>
        <v>PR.PS-033</v>
      </c>
      <c r="I313" s="438" t="str">
        <f t="shared" si="48"/>
        <v>PR.PS-0330</v>
      </c>
      <c r="J313" s="1170"/>
    </row>
    <row r="314" spans="1:10" x14ac:dyDescent="0.25">
      <c r="A314" t="s">
        <v>910</v>
      </c>
      <c r="B314" s="358">
        <v>3</v>
      </c>
      <c r="C314" s="358" t="s">
        <v>1460</v>
      </c>
      <c r="D314" s="1111" t="s">
        <v>3460</v>
      </c>
      <c r="F314" s="589"/>
      <c r="G314" s="358">
        <f>VLOOKUP($A314,Data!$C:$I,7,FALSE)</f>
        <v>0</v>
      </c>
      <c r="H314" s="438" t="str">
        <f t="shared" si="47"/>
        <v>PR.PS-063</v>
      </c>
      <c r="I314" s="438" t="str">
        <f t="shared" si="48"/>
        <v>PR.PS-0630</v>
      </c>
      <c r="J314" s="1170"/>
    </row>
    <row r="315" spans="1:10" x14ac:dyDescent="0.25">
      <c r="A315" t="s">
        <v>103</v>
      </c>
      <c r="B315" s="358">
        <v>1</v>
      </c>
      <c r="C315" s="358" t="s">
        <v>444</v>
      </c>
      <c r="D315" s="1110" t="s">
        <v>3436</v>
      </c>
      <c r="E315" s="358" t="s">
        <v>1460</v>
      </c>
      <c r="F315" s="1172" t="s">
        <v>1502</v>
      </c>
      <c r="G315" s="358">
        <f>VLOOKUP($A315,Data!$C:$I,7,FALSE)</f>
        <v>0</v>
      </c>
      <c r="H315" s="438" t="str">
        <f t="shared" si="47"/>
        <v>ID.RA-071</v>
      </c>
      <c r="I315" s="438" t="str">
        <f t="shared" si="48"/>
        <v>ID.RA-0710</v>
      </c>
      <c r="J315" s="1170"/>
    </row>
    <row r="316" spans="1:10" x14ac:dyDescent="0.25">
      <c r="A316" t="s">
        <v>103</v>
      </c>
      <c r="B316" s="358">
        <v>1</v>
      </c>
      <c r="C316" s="358" t="s">
        <v>1460</v>
      </c>
      <c r="D316" s="1111" t="s">
        <v>3455</v>
      </c>
      <c r="E316" s="358" t="s">
        <v>1460</v>
      </c>
      <c r="F316" s="1172" t="s">
        <v>1513</v>
      </c>
      <c r="G316" s="358">
        <f>VLOOKUP($A316,Data!$C:$I,7,FALSE)</f>
        <v>0</v>
      </c>
      <c r="H316" s="438" t="str">
        <f t="shared" si="47"/>
        <v>PR.PS-011</v>
      </c>
      <c r="I316" s="438" t="str">
        <f t="shared" si="48"/>
        <v>PR.PS-0110</v>
      </c>
      <c r="J316" s="1170"/>
    </row>
    <row r="317" spans="1:10" x14ac:dyDescent="0.25">
      <c r="A317" t="s">
        <v>105</v>
      </c>
      <c r="B317" s="358">
        <v>2</v>
      </c>
      <c r="C317" s="358" t="s">
        <v>444</v>
      </c>
      <c r="D317" s="1110" t="s">
        <v>3436</v>
      </c>
      <c r="E317" s="358" t="s">
        <v>1460</v>
      </c>
      <c r="F317" s="1172" t="s">
        <v>1502</v>
      </c>
      <c r="G317" s="358">
        <f>VLOOKUP($A317,Data!$C:$I,7,FALSE)</f>
        <v>0</v>
      </c>
      <c r="H317" s="438" t="str">
        <f t="shared" si="47"/>
        <v>ID.RA-072</v>
      </c>
      <c r="I317" s="438" t="str">
        <f t="shared" si="48"/>
        <v>ID.RA-0720</v>
      </c>
      <c r="J317" s="1170"/>
    </row>
    <row r="318" spans="1:10" x14ac:dyDescent="0.25">
      <c r="A318" t="s">
        <v>105</v>
      </c>
      <c r="B318" s="358">
        <v>2</v>
      </c>
      <c r="C318" s="358" t="s">
        <v>1460</v>
      </c>
      <c r="D318" s="1111" t="s">
        <v>3455</v>
      </c>
      <c r="F318" s="1172"/>
      <c r="G318" s="358">
        <f>VLOOKUP($A318,Data!$C:$I,7,FALSE)</f>
        <v>0</v>
      </c>
      <c r="H318" s="438" t="str">
        <f t="shared" si="47"/>
        <v>PR.PS-012</v>
      </c>
      <c r="I318" s="438" t="str">
        <f t="shared" si="48"/>
        <v>PR.PS-0120</v>
      </c>
      <c r="J318" s="1170"/>
    </row>
    <row r="319" spans="1:10" x14ac:dyDescent="0.25">
      <c r="A319" t="s">
        <v>107</v>
      </c>
      <c r="B319" s="358">
        <v>2</v>
      </c>
      <c r="C319" s="358" t="s">
        <v>444</v>
      </c>
      <c r="D319" s="1110" t="s">
        <v>3436</v>
      </c>
      <c r="E319" s="358" t="s">
        <v>1460</v>
      </c>
      <c r="F319" s="1172" t="s">
        <v>1502</v>
      </c>
      <c r="G319" s="358">
        <f>VLOOKUP($A319,Data!$C:$I,7,FALSE)</f>
        <v>0</v>
      </c>
      <c r="H319" s="438" t="str">
        <f t="shared" si="47"/>
        <v>ID.RA-072</v>
      </c>
      <c r="I319" s="438" t="str">
        <f t="shared" si="48"/>
        <v>ID.RA-0720</v>
      </c>
      <c r="J319" s="1170"/>
    </row>
    <row r="320" spans="1:10" x14ac:dyDescent="0.25">
      <c r="A320" t="s">
        <v>107</v>
      </c>
      <c r="B320" s="358">
        <v>2</v>
      </c>
      <c r="C320" s="358" t="s">
        <v>1460</v>
      </c>
      <c r="D320" s="1111" t="s">
        <v>3455</v>
      </c>
      <c r="E320" s="358" t="s">
        <v>1460</v>
      </c>
      <c r="F320" s="1172" t="s">
        <v>1513</v>
      </c>
      <c r="G320" s="358">
        <f>VLOOKUP($A320,Data!$C:$I,7,FALSE)</f>
        <v>0</v>
      </c>
      <c r="H320" s="438" t="str">
        <f t="shared" si="47"/>
        <v>PR.PS-012</v>
      </c>
      <c r="I320" s="438" t="str">
        <f t="shared" si="48"/>
        <v>PR.PS-0120</v>
      </c>
      <c r="J320" s="1170"/>
    </row>
    <row r="321" spans="1:10" x14ac:dyDescent="0.25">
      <c r="A321" t="s">
        <v>109</v>
      </c>
      <c r="B321" s="358">
        <v>2</v>
      </c>
      <c r="C321" s="358" t="s">
        <v>444</v>
      </c>
      <c r="D321" s="1110" t="s">
        <v>3436</v>
      </c>
      <c r="E321" s="358" t="s">
        <v>1460</v>
      </c>
      <c r="F321" s="1172" t="s">
        <v>1502</v>
      </c>
      <c r="G321" s="358">
        <f>VLOOKUP($A321,Data!$C:$I,7,FALSE)</f>
        <v>0</v>
      </c>
      <c r="H321" s="438" t="str">
        <f t="shared" si="47"/>
        <v>ID.RA-072</v>
      </c>
      <c r="I321" s="438" t="str">
        <f t="shared" si="48"/>
        <v>ID.RA-0720</v>
      </c>
      <c r="J321" s="1170"/>
    </row>
    <row r="322" spans="1:10" x14ac:dyDescent="0.25">
      <c r="A322" t="s">
        <v>109</v>
      </c>
      <c r="B322" s="358">
        <v>2</v>
      </c>
      <c r="C322" s="358" t="s">
        <v>1460</v>
      </c>
      <c r="D322" s="1111" t="s">
        <v>3455</v>
      </c>
      <c r="E322" s="358" t="s">
        <v>1460</v>
      </c>
      <c r="F322" s="1172" t="s">
        <v>1513</v>
      </c>
      <c r="G322" s="358">
        <f>VLOOKUP($A322,Data!$C:$I,7,FALSE)</f>
        <v>0</v>
      </c>
      <c r="H322" s="438" t="str">
        <f t="shared" ref="H322:H385" si="49">CONCATENATE($D322,$B322)</f>
        <v>PR.PS-012</v>
      </c>
      <c r="I322" s="438" t="str">
        <f t="shared" ref="I322:I385" si="50">_xlfn.IFNA(CONCATENATE(H322,$G322),CONCATENATE(H322,$G322,0))</f>
        <v>PR.PS-0120</v>
      </c>
      <c r="J322" s="1170"/>
    </row>
    <row r="323" spans="1:10" x14ac:dyDescent="0.25">
      <c r="A323" t="s">
        <v>111</v>
      </c>
      <c r="B323" s="358">
        <v>3</v>
      </c>
      <c r="C323" s="358" t="s">
        <v>444</v>
      </c>
      <c r="D323" s="1110" t="s">
        <v>3429</v>
      </c>
      <c r="E323" s="358" t="s">
        <v>1460</v>
      </c>
      <c r="F323" s="1172" t="s">
        <v>1498</v>
      </c>
      <c r="G323" s="358">
        <f>VLOOKUP($A323,Data!$C:$I,7,FALSE)</f>
        <v>0</v>
      </c>
      <c r="H323" s="438" t="str">
        <f t="shared" si="49"/>
        <v>ID.AM-083</v>
      </c>
      <c r="I323" s="438" t="str">
        <f t="shared" si="50"/>
        <v>ID.AM-0830</v>
      </c>
      <c r="J323" s="1170"/>
    </row>
    <row r="324" spans="1:10" x14ac:dyDescent="0.25">
      <c r="A324" t="s">
        <v>111</v>
      </c>
      <c r="B324" s="358">
        <v>3</v>
      </c>
      <c r="C324" s="358" t="s">
        <v>444</v>
      </c>
      <c r="D324" s="1110" t="s">
        <v>3436</v>
      </c>
      <c r="E324" s="358" t="s">
        <v>1460</v>
      </c>
      <c r="F324" s="1172" t="s">
        <v>1502</v>
      </c>
      <c r="G324" s="358">
        <f>VLOOKUP($A324,Data!$C:$I,7,FALSE)</f>
        <v>0</v>
      </c>
      <c r="H324" s="438" t="str">
        <f t="shared" si="49"/>
        <v>ID.RA-073</v>
      </c>
      <c r="I324" s="438" t="str">
        <f t="shared" si="50"/>
        <v>ID.RA-0730</v>
      </c>
      <c r="J324" s="1170"/>
    </row>
    <row r="325" spans="1:10" x14ac:dyDescent="0.25">
      <c r="A325" t="s">
        <v>111</v>
      </c>
      <c r="B325" s="358">
        <v>3</v>
      </c>
      <c r="C325" s="358" t="s">
        <v>1460</v>
      </c>
      <c r="D325" s="1111" t="s">
        <v>3455</v>
      </c>
      <c r="F325" s="1172"/>
      <c r="G325" s="358">
        <f>VLOOKUP($A325,Data!$C:$I,7,FALSE)</f>
        <v>0</v>
      </c>
      <c r="H325" s="438" t="str">
        <f t="shared" si="49"/>
        <v>PR.PS-013</v>
      </c>
      <c r="I325" s="438" t="str">
        <f t="shared" si="50"/>
        <v>PR.PS-0130</v>
      </c>
      <c r="J325" s="1170"/>
    </row>
    <row r="326" spans="1:10" x14ac:dyDescent="0.25">
      <c r="A326" t="s">
        <v>111</v>
      </c>
      <c r="B326" s="358">
        <v>3</v>
      </c>
      <c r="C326" s="358" t="s">
        <v>1460</v>
      </c>
      <c r="D326" s="1111" t="s">
        <v>3460</v>
      </c>
      <c r="F326" s="589"/>
      <c r="G326" s="358">
        <f>VLOOKUP($A326,Data!$C:$I,7,FALSE)</f>
        <v>0</v>
      </c>
      <c r="H326" s="438" t="str">
        <f t="shared" si="49"/>
        <v>PR.PS-063</v>
      </c>
      <c r="I326" s="438" t="str">
        <f t="shared" si="50"/>
        <v>PR.PS-0630</v>
      </c>
      <c r="J326" s="1170"/>
    </row>
    <row r="327" spans="1:10" x14ac:dyDescent="0.25">
      <c r="A327" t="s">
        <v>114</v>
      </c>
      <c r="B327" s="358">
        <v>1</v>
      </c>
      <c r="C327" s="358" t="s">
        <v>444</v>
      </c>
      <c r="D327" s="1110" t="s">
        <v>3429</v>
      </c>
      <c r="E327" s="358" t="s">
        <v>1460</v>
      </c>
      <c r="F327" s="1172" t="s">
        <v>1514</v>
      </c>
      <c r="G327" s="358">
        <f>VLOOKUP($A327,Data!$C:$I,7,FALSE)</f>
        <v>0</v>
      </c>
      <c r="H327" s="438" t="str">
        <f t="shared" si="49"/>
        <v>ID.AM-081</v>
      </c>
      <c r="I327" s="438" t="str">
        <f t="shared" si="50"/>
        <v>ID.AM-0810</v>
      </c>
      <c r="J327" s="1170"/>
    </row>
    <row r="328" spans="1:10" x14ac:dyDescent="0.25">
      <c r="A328" t="s">
        <v>114</v>
      </c>
      <c r="B328" s="358">
        <v>1</v>
      </c>
      <c r="C328" s="358" t="s">
        <v>444</v>
      </c>
      <c r="D328" s="1110" t="s">
        <v>3436</v>
      </c>
      <c r="E328" s="358" t="s">
        <v>1460</v>
      </c>
      <c r="F328" s="1172" t="s">
        <v>1502</v>
      </c>
      <c r="G328" s="358">
        <f>VLOOKUP($A328,Data!$C:$I,7,FALSE)</f>
        <v>0</v>
      </c>
      <c r="H328" s="438" t="str">
        <f t="shared" si="49"/>
        <v>ID.RA-071</v>
      </c>
      <c r="I328" s="438" t="str">
        <f t="shared" si="50"/>
        <v>ID.RA-0710</v>
      </c>
      <c r="J328" s="1170"/>
    </row>
    <row r="329" spans="1:10" x14ac:dyDescent="0.25">
      <c r="A329" t="s">
        <v>114</v>
      </c>
      <c r="B329" s="358">
        <v>1</v>
      </c>
      <c r="C329" s="358" t="s">
        <v>1460</v>
      </c>
      <c r="D329" s="1111" t="s">
        <v>3455</v>
      </c>
      <c r="F329" s="1172"/>
      <c r="G329" s="358">
        <f>VLOOKUP($A329,Data!$C:$I,7,FALSE)</f>
        <v>0</v>
      </c>
      <c r="H329" s="438" t="str">
        <f t="shared" si="49"/>
        <v>PR.PS-011</v>
      </c>
      <c r="I329" s="438" t="str">
        <f t="shared" si="50"/>
        <v>PR.PS-0110</v>
      </c>
      <c r="J329" s="1170"/>
    </row>
    <row r="330" spans="1:10" x14ac:dyDescent="0.25">
      <c r="A330" t="s">
        <v>114</v>
      </c>
      <c r="B330" s="358">
        <v>1</v>
      </c>
      <c r="C330" s="358" t="s">
        <v>1460</v>
      </c>
      <c r="D330" s="1111" t="s">
        <v>3457</v>
      </c>
      <c r="F330" s="1172"/>
      <c r="G330" s="358">
        <f>VLOOKUP($A330,Data!$C:$I,7,FALSE)</f>
        <v>0</v>
      </c>
      <c r="H330" s="438" t="str">
        <f t="shared" si="49"/>
        <v>PR.PS-031</v>
      </c>
      <c r="I330" s="438" t="str">
        <f t="shared" si="50"/>
        <v>PR.PS-0310</v>
      </c>
      <c r="J330" s="1170"/>
    </row>
    <row r="331" spans="1:10" x14ac:dyDescent="0.25">
      <c r="A331" t="s">
        <v>117</v>
      </c>
      <c r="B331" s="358">
        <v>1</v>
      </c>
      <c r="C331" s="358" t="s">
        <v>444</v>
      </c>
      <c r="D331" s="1110" t="s">
        <v>3429</v>
      </c>
      <c r="E331" s="358" t="s">
        <v>1460</v>
      </c>
      <c r="F331" s="1172" t="s">
        <v>1498</v>
      </c>
      <c r="G331" s="358">
        <f>VLOOKUP($A331,Data!$C:$I,7,FALSE)</f>
        <v>0</v>
      </c>
      <c r="H331" s="438" t="str">
        <f t="shared" si="49"/>
        <v>ID.AM-081</v>
      </c>
      <c r="I331" s="438" t="str">
        <f t="shared" si="50"/>
        <v>ID.AM-0810</v>
      </c>
      <c r="J331" s="1170"/>
    </row>
    <row r="332" spans="1:10" x14ac:dyDescent="0.25">
      <c r="A332" t="s">
        <v>117</v>
      </c>
      <c r="B332" s="358">
        <v>1</v>
      </c>
      <c r="C332" s="358" t="s">
        <v>444</v>
      </c>
      <c r="D332" s="1110" t="s">
        <v>3436</v>
      </c>
      <c r="E332" s="358" t="s">
        <v>1460</v>
      </c>
      <c r="F332" s="1172" t="s">
        <v>1502</v>
      </c>
      <c r="G332" s="358">
        <f>VLOOKUP($A332,Data!$C:$I,7,FALSE)</f>
        <v>0</v>
      </c>
      <c r="H332" s="438" t="str">
        <f t="shared" si="49"/>
        <v>ID.RA-071</v>
      </c>
      <c r="I332" s="438" t="str">
        <f t="shared" si="50"/>
        <v>ID.RA-0710</v>
      </c>
      <c r="J332" s="1170"/>
    </row>
    <row r="333" spans="1:10" x14ac:dyDescent="0.25">
      <c r="A333" t="s">
        <v>117</v>
      </c>
      <c r="B333" s="358">
        <v>1</v>
      </c>
      <c r="C333" s="358" t="s">
        <v>1460</v>
      </c>
      <c r="D333" s="1111" t="s">
        <v>3455</v>
      </c>
      <c r="F333" s="1172"/>
      <c r="G333" s="358">
        <f>VLOOKUP($A333,Data!$C:$I,7,FALSE)</f>
        <v>0</v>
      </c>
      <c r="H333" s="438" t="str">
        <f t="shared" si="49"/>
        <v>PR.PS-011</v>
      </c>
      <c r="I333" s="438" t="str">
        <f t="shared" si="50"/>
        <v>PR.PS-0110</v>
      </c>
      <c r="J333" s="1170"/>
    </row>
    <row r="334" spans="1:10" x14ac:dyDescent="0.25">
      <c r="A334" t="s">
        <v>117</v>
      </c>
      <c r="B334" s="358">
        <v>1</v>
      </c>
      <c r="C334" s="358" t="s">
        <v>1460</v>
      </c>
      <c r="D334" s="1111" t="s">
        <v>3457</v>
      </c>
      <c r="F334" s="1172"/>
      <c r="G334" s="358">
        <f>VLOOKUP($A334,Data!$C:$I,7,FALSE)</f>
        <v>0</v>
      </c>
      <c r="H334" s="438" t="str">
        <f t="shared" si="49"/>
        <v>PR.PS-031</v>
      </c>
      <c r="I334" s="438" t="str">
        <f t="shared" si="50"/>
        <v>PR.PS-0310</v>
      </c>
      <c r="J334" s="1170"/>
    </row>
    <row r="335" spans="1:10" x14ac:dyDescent="0.25">
      <c r="A335" t="s">
        <v>120</v>
      </c>
      <c r="B335" s="358">
        <v>2</v>
      </c>
      <c r="C335" s="358" t="s">
        <v>444</v>
      </c>
      <c r="D335" s="1110" t="s">
        <v>3429</v>
      </c>
      <c r="E335" s="358" t="s">
        <v>1460</v>
      </c>
      <c r="F335" s="1172" t="s">
        <v>1514</v>
      </c>
      <c r="G335" s="358">
        <f>VLOOKUP($A335,Data!$C:$I,7,FALSE)</f>
        <v>0</v>
      </c>
      <c r="H335" s="438" t="str">
        <f t="shared" si="49"/>
        <v>ID.AM-082</v>
      </c>
      <c r="I335" s="438" t="str">
        <f t="shared" si="50"/>
        <v>ID.AM-0820</v>
      </c>
      <c r="J335" s="1170"/>
    </row>
    <row r="336" spans="1:10" x14ac:dyDescent="0.25">
      <c r="A336" t="s">
        <v>120</v>
      </c>
      <c r="B336" s="358">
        <v>2</v>
      </c>
      <c r="C336" s="358" t="s">
        <v>444</v>
      </c>
      <c r="D336" s="1110" t="s">
        <v>3436</v>
      </c>
      <c r="E336" s="358" t="s">
        <v>1460</v>
      </c>
      <c r="F336" s="1172" t="s">
        <v>1502</v>
      </c>
      <c r="G336" s="358">
        <f>VLOOKUP($A336,Data!$C:$I,7,FALSE)</f>
        <v>0</v>
      </c>
      <c r="H336" s="438" t="str">
        <f t="shared" si="49"/>
        <v>ID.RA-072</v>
      </c>
      <c r="I336" s="438" t="str">
        <f t="shared" si="50"/>
        <v>ID.RA-0720</v>
      </c>
      <c r="J336" s="1170"/>
    </row>
    <row r="337" spans="1:10" x14ac:dyDescent="0.25">
      <c r="A337" t="s">
        <v>120</v>
      </c>
      <c r="B337" s="358">
        <v>2</v>
      </c>
      <c r="C337" s="358" t="s">
        <v>1460</v>
      </c>
      <c r="D337" s="1111" t="s">
        <v>3455</v>
      </c>
      <c r="F337" s="1172"/>
      <c r="G337" s="358">
        <f>VLOOKUP($A337,Data!$C:$I,7,FALSE)</f>
        <v>0</v>
      </c>
      <c r="H337" s="438" t="str">
        <f t="shared" si="49"/>
        <v>PR.PS-012</v>
      </c>
      <c r="I337" s="438" t="str">
        <f t="shared" si="50"/>
        <v>PR.PS-0120</v>
      </c>
      <c r="J337" s="1170"/>
    </row>
    <row r="338" spans="1:10" x14ac:dyDescent="0.25">
      <c r="A338" t="s">
        <v>120</v>
      </c>
      <c r="B338" s="358">
        <v>2</v>
      </c>
      <c r="C338" s="358" t="s">
        <v>1460</v>
      </c>
      <c r="D338" s="1111" t="s">
        <v>3457</v>
      </c>
      <c r="F338" s="1172"/>
      <c r="G338" s="358">
        <f>VLOOKUP($A338,Data!$C:$I,7,FALSE)</f>
        <v>0</v>
      </c>
      <c r="H338" s="438" t="str">
        <f t="shared" si="49"/>
        <v>PR.PS-032</v>
      </c>
      <c r="I338" s="438" t="str">
        <f t="shared" si="50"/>
        <v>PR.PS-0320</v>
      </c>
      <c r="J338" s="1170"/>
    </row>
    <row r="339" spans="1:10" x14ac:dyDescent="0.25">
      <c r="A339" t="s">
        <v>123</v>
      </c>
      <c r="B339" s="358">
        <v>2</v>
      </c>
      <c r="C339" s="358" t="s">
        <v>444</v>
      </c>
      <c r="D339" s="1110" t="s">
        <v>3429</v>
      </c>
      <c r="E339" s="358" t="s">
        <v>1460</v>
      </c>
      <c r="F339" s="1172" t="s">
        <v>1514</v>
      </c>
      <c r="G339" s="358">
        <f>VLOOKUP($A339,Data!$C:$I,7,FALSE)</f>
        <v>0</v>
      </c>
      <c r="H339" s="438" t="str">
        <f t="shared" si="49"/>
        <v>ID.AM-082</v>
      </c>
      <c r="I339" s="438" t="str">
        <f t="shared" si="50"/>
        <v>ID.AM-0820</v>
      </c>
      <c r="J339" s="1170"/>
    </row>
    <row r="340" spans="1:10" x14ac:dyDescent="0.25">
      <c r="A340" t="s">
        <v>123</v>
      </c>
      <c r="B340" s="358">
        <v>2</v>
      </c>
      <c r="C340" s="358" t="s">
        <v>444</v>
      </c>
      <c r="D340" s="1110" t="s">
        <v>3436</v>
      </c>
      <c r="E340" s="358" t="s">
        <v>1460</v>
      </c>
      <c r="F340" s="1174" t="s">
        <v>1502</v>
      </c>
      <c r="G340" s="358">
        <f>VLOOKUP($A340,Data!$C:$I,7,FALSE)</f>
        <v>0</v>
      </c>
      <c r="H340" s="438" t="str">
        <f t="shared" si="49"/>
        <v>ID.RA-072</v>
      </c>
      <c r="I340" s="438" t="str">
        <f t="shared" si="50"/>
        <v>ID.RA-0720</v>
      </c>
      <c r="J340" s="1170"/>
    </row>
    <row r="341" spans="1:10" x14ac:dyDescent="0.25">
      <c r="A341" t="s">
        <v>123</v>
      </c>
      <c r="B341" s="358">
        <v>2</v>
      </c>
      <c r="C341" s="358" t="s">
        <v>1460</v>
      </c>
      <c r="D341" s="1111" t="s">
        <v>3455</v>
      </c>
      <c r="F341" s="1172"/>
      <c r="G341" s="358">
        <f>VLOOKUP($A341,Data!$C:$I,7,FALSE)</f>
        <v>0</v>
      </c>
      <c r="H341" s="438" t="str">
        <f t="shared" si="49"/>
        <v>PR.PS-012</v>
      </c>
      <c r="I341" s="438" t="str">
        <f t="shared" si="50"/>
        <v>PR.PS-0120</v>
      </c>
      <c r="J341" s="1170"/>
    </row>
    <row r="342" spans="1:10" x14ac:dyDescent="0.25">
      <c r="A342" t="s">
        <v>123</v>
      </c>
      <c r="B342" s="358">
        <v>2</v>
      </c>
      <c r="C342" s="358" t="s">
        <v>1460</v>
      </c>
      <c r="D342" s="1111" t="s">
        <v>3457</v>
      </c>
      <c r="F342" s="1172"/>
      <c r="G342" s="358">
        <f>VLOOKUP($A342,Data!$C:$I,7,FALSE)</f>
        <v>0</v>
      </c>
      <c r="H342" s="438" t="str">
        <f t="shared" si="49"/>
        <v>PR.PS-032</v>
      </c>
      <c r="I342" s="438" t="str">
        <f t="shared" si="50"/>
        <v>PR.PS-0320</v>
      </c>
      <c r="J342" s="1170"/>
    </row>
    <row r="343" spans="1:10" x14ac:dyDescent="0.25">
      <c r="A343" t="s">
        <v>123</v>
      </c>
      <c r="B343" s="358">
        <v>2</v>
      </c>
      <c r="C343" s="358" t="s">
        <v>1460</v>
      </c>
      <c r="D343" s="1111" t="s">
        <v>3460</v>
      </c>
      <c r="F343" s="589"/>
      <c r="G343" s="358">
        <f>VLOOKUP($A343,Data!$C:$I,7,FALSE)</f>
        <v>0</v>
      </c>
      <c r="H343" s="438" t="str">
        <f t="shared" si="49"/>
        <v>PR.PS-062</v>
      </c>
      <c r="I343" s="438" t="str">
        <f t="shared" si="50"/>
        <v>PR.PS-0620</v>
      </c>
      <c r="J343" s="1170"/>
    </row>
    <row r="344" spans="1:10" x14ac:dyDescent="0.25">
      <c r="A344" t="s">
        <v>126</v>
      </c>
      <c r="B344" s="358">
        <v>2</v>
      </c>
      <c r="C344" s="358" t="s">
        <v>444</v>
      </c>
      <c r="D344" s="1110" t="s">
        <v>3429</v>
      </c>
      <c r="E344" s="358" t="s">
        <v>1460</v>
      </c>
      <c r="F344" s="1172" t="s">
        <v>1498</v>
      </c>
      <c r="G344" s="358">
        <f>VLOOKUP($A344,Data!$C:$I,7,FALSE)</f>
        <v>0</v>
      </c>
      <c r="H344" s="438" t="str">
        <f t="shared" si="49"/>
        <v>ID.AM-082</v>
      </c>
      <c r="I344" s="438" t="str">
        <f t="shared" si="50"/>
        <v>ID.AM-0820</v>
      </c>
      <c r="J344" s="1170"/>
    </row>
    <row r="345" spans="1:10" x14ac:dyDescent="0.25">
      <c r="A345" t="s">
        <v>126</v>
      </c>
      <c r="B345" s="358">
        <v>2</v>
      </c>
      <c r="C345" s="358" t="s">
        <v>444</v>
      </c>
      <c r="D345" s="1110" t="s">
        <v>3436</v>
      </c>
      <c r="E345" s="358" t="s">
        <v>1460</v>
      </c>
      <c r="F345" s="1172" t="s">
        <v>1502</v>
      </c>
      <c r="G345" s="358">
        <f>VLOOKUP($A345,Data!$C:$I,7,FALSE)</f>
        <v>0</v>
      </c>
      <c r="H345" s="438" t="str">
        <f t="shared" si="49"/>
        <v>ID.RA-072</v>
      </c>
      <c r="I345" s="438" t="str">
        <f t="shared" si="50"/>
        <v>ID.RA-0720</v>
      </c>
      <c r="J345" s="1170"/>
    </row>
    <row r="346" spans="1:10" x14ac:dyDescent="0.25">
      <c r="A346" t="s">
        <v>126</v>
      </c>
      <c r="B346" s="358">
        <v>2</v>
      </c>
      <c r="C346" s="358" t="s">
        <v>1460</v>
      </c>
      <c r="D346" s="1111" t="s">
        <v>3455</v>
      </c>
      <c r="F346" s="1172"/>
      <c r="G346" s="358">
        <f>VLOOKUP($A346,Data!$C:$I,7,FALSE)</f>
        <v>0</v>
      </c>
      <c r="H346" s="438" t="str">
        <f t="shared" si="49"/>
        <v>PR.PS-012</v>
      </c>
      <c r="I346" s="438" t="str">
        <f t="shared" si="50"/>
        <v>PR.PS-0120</v>
      </c>
      <c r="J346" s="1170"/>
    </row>
    <row r="347" spans="1:10" x14ac:dyDescent="0.25">
      <c r="A347" t="s">
        <v>126</v>
      </c>
      <c r="B347" s="358">
        <v>2</v>
      </c>
      <c r="C347" s="358" t="s">
        <v>1460</v>
      </c>
      <c r="D347" s="1111" t="s">
        <v>3457</v>
      </c>
      <c r="F347" s="1172"/>
      <c r="G347" s="358">
        <f>VLOOKUP($A347,Data!$C:$I,7,FALSE)</f>
        <v>0</v>
      </c>
      <c r="H347" s="438" t="str">
        <f t="shared" si="49"/>
        <v>PR.PS-032</v>
      </c>
      <c r="I347" s="438" t="str">
        <f t="shared" si="50"/>
        <v>PR.PS-0320</v>
      </c>
      <c r="J347" s="1170"/>
    </row>
    <row r="348" spans="1:10" x14ac:dyDescent="0.25">
      <c r="A348" t="s">
        <v>128</v>
      </c>
      <c r="B348" s="358">
        <v>2</v>
      </c>
      <c r="C348" s="358" t="s">
        <v>444</v>
      </c>
      <c r="D348" s="1110" t="s">
        <v>3436</v>
      </c>
      <c r="E348" s="358" t="s">
        <v>1460</v>
      </c>
      <c r="F348" s="1172" t="s">
        <v>1502</v>
      </c>
      <c r="G348" s="358">
        <f>VLOOKUP($A348,Data!$C:$I,7,FALSE)</f>
        <v>0</v>
      </c>
      <c r="H348" s="438" t="str">
        <f t="shared" si="49"/>
        <v>ID.RA-072</v>
      </c>
      <c r="I348" s="438" t="str">
        <f t="shared" si="50"/>
        <v>ID.RA-0720</v>
      </c>
      <c r="J348" s="1170"/>
    </row>
    <row r="349" spans="1:10" x14ac:dyDescent="0.25">
      <c r="A349" t="s">
        <v>128</v>
      </c>
      <c r="B349" s="358">
        <v>2</v>
      </c>
      <c r="C349" s="358" t="s">
        <v>1460</v>
      </c>
      <c r="D349" s="1111" t="s">
        <v>3455</v>
      </c>
      <c r="F349" s="1172"/>
      <c r="G349" s="358">
        <f>VLOOKUP($A349,Data!$C:$I,7,FALSE)</f>
        <v>0</v>
      </c>
      <c r="H349" s="438" t="str">
        <f t="shared" si="49"/>
        <v>PR.PS-012</v>
      </c>
      <c r="I349" s="438" t="str">
        <f t="shared" si="50"/>
        <v>PR.PS-0120</v>
      </c>
      <c r="J349" s="1170"/>
    </row>
    <row r="350" spans="1:10" x14ac:dyDescent="0.25">
      <c r="A350" t="s">
        <v>2533</v>
      </c>
      <c r="B350" s="358">
        <v>2</v>
      </c>
      <c r="C350" s="358" t="s">
        <v>1461</v>
      </c>
      <c r="D350" s="1108" t="s">
        <v>3469</v>
      </c>
      <c r="F350" s="1172"/>
      <c r="G350" s="358">
        <f>VLOOKUP($A350,Data!$C:$I,7,FALSE)</f>
        <v>0</v>
      </c>
      <c r="H350" s="438" t="str">
        <f t="shared" si="49"/>
        <v>DE.CM-092</v>
      </c>
      <c r="I350" s="438" t="str">
        <f t="shared" si="50"/>
        <v>DE.CM-0920</v>
      </c>
      <c r="J350" s="1170"/>
    </row>
    <row r="351" spans="1:10" x14ac:dyDescent="0.25">
      <c r="A351" t="s">
        <v>2533</v>
      </c>
      <c r="B351" s="358">
        <v>2</v>
      </c>
      <c r="C351" s="358" t="s">
        <v>444</v>
      </c>
      <c r="D351" s="1110" t="s">
        <v>3429</v>
      </c>
      <c r="E351" s="358" t="s">
        <v>1460</v>
      </c>
      <c r="F351" s="1172" t="s">
        <v>1498</v>
      </c>
      <c r="G351" s="358">
        <f>VLOOKUP($A351,Data!$C:$I,7,FALSE)</f>
        <v>0</v>
      </c>
      <c r="H351" s="438" t="str">
        <f t="shared" si="49"/>
        <v>ID.AM-082</v>
      </c>
      <c r="I351" s="438" t="str">
        <f t="shared" si="50"/>
        <v>ID.AM-0820</v>
      </c>
      <c r="J351" s="1170"/>
    </row>
    <row r="352" spans="1:10" x14ac:dyDescent="0.25">
      <c r="A352" t="s">
        <v>2533</v>
      </c>
      <c r="B352" s="358">
        <v>2</v>
      </c>
      <c r="C352" s="358" t="s">
        <v>444</v>
      </c>
      <c r="D352" s="1110" t="s">
        <v>3436</v>
      </c>
      <c r="E352" s="358" t="s">
        <v>1460</v>
      </c>
      <c r="F352" s="1172" t="s">
        <v>1502</v>
      </c>
      <c r="G352" s="358">
        <f>VLOOKUP($A352,Data!$C:$I,7,FALSE)</f>
        <v>0</v>
      </c>
      <c r="H352" s="438" t="str">
        <f t="shared" si="49"/>
        <v>ID.RA-072</v>
      </c>
      <c r="I352" s="438" t="str">
        <f t="shared" si="50"/>
        <v>ID.RA-0720</v>
      </c>
      <c r="J352" s="1170"/>
    </row>
    <row r="353" spans="1:10" x14ac:dyDescent="0.25">
      <c r="A353" t="s">
        <v>2533</v>
      </c>
      <c r="B353" s="358">
        <v>2</v>
      </c>
      <c r="C353" s="358" t="s">
        <v>1460</v>
      </c>
      <c r="D353" s="1111" t="s">
        <v>3451</v>
      </c>
      <c r="E353" s="358" t="s">
        <v>1460</v>
      </c>
      <c r="F353" s="1172" t="s">
        <v>1504</v>
      </c>
      <c r="G353" s="358">
        <f>VLOOKUP($A353,Data!$C:$I,7,FALSE)</f>
        <v>0</v>
      </c>
      <c r="H353" s="438" t="str">
        <f t="shared" si="49"/>
        <v>PR.DS-012</v>
      </c>
      <c r="I353" s="438" t="str">
        <f t="shared" si="50"/>
        <v>PR.DS-0120</v>
      </c>
      <c r="J353" s="1170"/>
    </row>
    <row r="354" spans="1:10" x14ac:dyDescent="0.25">
      <c r="A354" t="s">
        <v>2533</v>
      </c>
      <c r="B354" s="358">
        <v>2</v>
      </c>
      <c r="C354" s="358" t="s">
        <v>1460</v>
      </c>
      <c r="D354" s="1111" t="s">
        <v>3455</v>
      </c>
      <c r="F354" s="1174"/>
      <c r="G354" s="358">
        <f>VLOOKUP($A354,Data!$C:$I,7,FALSE)</f>
        <v>0</v>
      </c>
      <c r="H354" s="438" t="str">
        <f t="shared" si="49"/>
        <v>PR.PS-012</v>
      </c>
      <c r="I354" s="438" t="str">
        <f t="shared" si="50"/>
        <v>PR.PS-0120</v>
      </c>
      <c r="J354" s="1170"/>
    </row>
    <row r="355" spans="1:10" x14ac:dyDescent="0.25">
      <c r="A355" t="s">
        <v>2533</v>
      </c>
      <c r="B355" s="358">
        <v>2</v>
      </c>
      <c r="C355" s="358" t="s">
        <v>1460</v>
      </c>
      <c r="D355" s="1111" t="s">
        <v>3457</v>
      </c>
      <c r="F355" s="1172"/>
      <c r="G355" s="358">
        <f>VLOOKUP($A355,Data!$C:$I,7,FALSE)</f>
        <v>0</v>
      </c>
      <c r="H355" s="438" t="str">
        <f t="shared" si="49"/>
        <v>PR.PS-032</v>
      </c>
      <c r="I355" s="438" t="str">
        <f t="shared" si="50"/>
        <v>PR.PS-0320</v>
      </c>
      <c r="J355" s="1170"/>
    </row>
    <row r="356" spans="1:10" x14ac:dyDescent="0.25">
      <c r="A356" t="s">
        <v>2533</v>
      </c>
      <c r="B356" s="358">
        <v>2</v>
      </c>
      <c r="C356" s="358" t="s">
        <v>1460</v>
      </c>
      <c r="D356" s="1111" t="s">
        <v>3460</v>
      </c>
      <c r="F356" s="589"/>
      <c r="G356" s="358">
        <f>VLOOKUP($A356,Data!$C:$I,7,FALSE)</f>
        <v>0</v>
      </c>
      <c r="H356" s="438" t="str">
        <f t="shared" si="49"/>
        <v>PR.PS-062</v>
      </c>
      <c r="I356" s="438" t="str">
        <f t="shared" si="50"/>
        <v>PR.PS-0620</v>
      </c>
      <c r="J356" s="1170"/>
    </row>
    <row r="357" spans="1:10" x14ac:dyDescent="0.25">
      <c r="A357" t="s">
        <v>2534</v>
      </c>
      <c r="B357" s="358">
        <v>3</v>
      </c>
      <c r="C357" s="358" t="s">
        <v>444</v>
      </c>
      <c r="D357" s="1110" t="s">
        <v>3429</v>
      </c>
      <c r="E357" s="358" t="s">
        <v>1460</v>
      </c>
      <c r="F357" s="1172" t="s">
        <v>1511</v>
      </c>
      <c r="G357" s="358">
        <f>VLOOKUP($A357,Data!$C:$I,7,FALSE)</f>
        <v>0</v>
      </c>
      <c r="H357" s="438" t="str">
        <f t="shared" si="49"/>
        <v>ID.AM-083</v>
      </c>
      <c r="I357" s="438" t="str">
        <f t="shared" si="50"/>
        <v>ID.AM-0830</v>
      </c>
      <c r="J357" s="1170"/>
    </row>
    <row r="358" spans="1:10" x14ac:dyDescent="0.25">
      <c r="A358" t="s">
        <v>2534</v>
      </c>
      <c r="B358" s="358">
        <v>3</v>
      </c>
      <c r="C358" s="358" t="s">
        <v>444</v>
      </c>
      <c r="D358" s="1110" t="s">
        <v>3436</v>
      </c>
      <c r="E358" s="358" t="s">
        <v>1460</v>
      </c>
      <c r="F358" s="1174" t="s">
        <v>1502</v>
      </c>
      <c r="G358" s="358">
        <f>VLOOKUP($A358,Data!$C:$I,7,FALSE)</f>
        <v>0</v>
      </c>
      <c r="H358" s="438" t="str">
        <f t="shared" si="49"/>
        <v>ID.RA-073</v>
      </c>
      <c r="I358" s="438" t="str">
        <f t="shared" si="50"/>
        <v>ID.RA-0730</v>
      </c>
      <c r="J358" s="1170"/>
    </row>
    <row r="359" spans="1:10" x14ac:dyDescent="0.25">
      <c r="A359" t="s">
        <v>2534</v>
      </c>
      <c r="B359" s="358">
        <v>3</v>
      </c>
      <c r="C359" s="358" t="s">
        <v>1460</v>
      </c>
      <c r="D359" s="1111" t="s">
        <v>3455</v>
      </c>
      <c r="F359" s="1172"/>
      <c r="G359" s="358">
        <f>VLOOKUP($A359,Data!$C:$I,7,FALSE)</f>
        <v>0</v>
      </c>
      <c r="H359" s="438" t="str">
        <f t="shared" si="49"/>
        <v>PR.PS-013</v>
      </c>
      <c r="I359" s="438" t="str">
        <f t="shared" si="50"/>
        <v>PR.PS-0130</v>
      </c>
      <c r="J359" s="1170"/>
    </row>
    <row r="360" spans="1:10" x14ac:dyDescent="0.25">
      <c r="A360" t="s">
        <v>2534</v>
      </c>
      <c r="B360" s="358">
        <v>3</v>
      </c>
      <c r="C360" s="358" t="s">
        <v>1460</v>
      </c>
      <c r="D360" s="1111" t="s">
        <v>3457</v>
      </c>
      <c r="F360" s="1172"/>
      <c r="G360" s="358">
        <f>VLOOKUP($A360,Data!$C:$I,7,FALSE)</f>
        <v>0</v>
      </c>
      <c r="H360" s="438" t="str">
        <f t="shared" si="49"/>
        <v>PR.PS-033</v>
      </c>
      <c r="I360" s="438" t="str">
        <f t="shared" si="50"/>
        <v>PR.PS-0330</v>
      </c>
      <c r="J360" s="1170"/>
    </row>
    <row r="361" spans="1:10" x14ac:dyDescent="0.25">
      <c r="A361" t="s">
        <v>2535</v>
      </c>
      <c r="B361" s="358">
        <v>3</v>
      </c>
      <c r="C361" s="358" t="s">
        <v>444</v>
      </c>
      <c r="D361" s="1110" t="s">
        <v>3429</v>
      </c>
      <c r="E361" s="358" t="s">
        <v>1460</v>
      </c>
      <c r="F361" s="1172" t="s">
        <v>1514</v>
      </c>
      <c r="G361" s="358">
        <f>VLOOKUP($A361,Data!$C:$I,7,FALSE)</f>
        <v>0</v>
      </c>
      <c r="H361" s="438" t="str">
        <f t="shared" si="49"/>
        <v>ID.AM-083</v>
      </c>
      <c r="I361" s="438" t="str">
        <f t="shared" si="50"/>
        <v>ID.AM-0830</v>
      </c>
      <c r="J361" s="1170"/>
    </row>
    <row r="362" spans="1:10" x14ac:dyDescent="0.25">
      <c r="A362" t="s">
        <v>2535</v>
      </c>
      <c r="B362" s="358">
        <v>3</v>
      </c>
      <c r="C362" s="358" t="s">
        <v>444</v>
      </c>
      <c r="D362" s="1110" t="s">
        <v>3436</v>
      </c>
      <c r="E362" s="358" t="s">
        <v>1460</v>
      </c>
      <c r="F362" s="1172" t="s">
        <v>1502</v>
      </c>
      <c r="G362" s="358">
        <f>VLOOKUP($A362,Data!$C:$I,7,FALSE)</f>
        <v>0</v>
      </c>
      <c r="H362" s="438" t="str">
        <f t="shared" si="49"/>
        <v>ID.RA-073</v>
      </c>
      <c r="I362" s="438" t="str">
        <f t="shared" si="50"/>
        <v>ID.RA-0730</v>
      </c>
      <c r="J362" s="1170"/>
    </row>
    <row r="363" spans="1:10" x14ac:dyDescent="0.25">
      <c r="A363" t="s">
        <v>2535</v>
      </c>
      <c r="B363" s="358">
        <v>3</v>
      </c>
      <c r="C363" s="358" t="s">
        <v>1460</v>
      </c>
      <c r="D363" s="1111" t="s">
        <v>3455</v>
      </c>
      <c r="F363" s="1172"/>
      <c r="G363" s="358">
        <f>VLOOKUP($A363,Data!$C:$I,7,FALSE)</f>
        <v>0</v>
      </c>
      <c r="H363" s="438" t="str">
        <f t="shared" si="49"/>
        <v>PR.PS-013</v>
      </c>
      <c r="I363" s="438" t="str">
        <f t="shared" si="50"/>
        <v>PR.PS-0130</v>
      </c>
      <c r="J363" s="1170"/>
    </row>
    <row r="364" spans="1:10" x14ac:dyDescent="0.25">
      <c r="A364" t="s">
        <v>2535</v>
      </c>
      <c r="B364" s="358">
        <v>3</v>
      </c>
      <c r="C364" s="358" t="s">
        <v>1460</v>
      </c>
      <c r="D364" s="1111" t="s">
        <v>3457</v>
      </c>
      <c r="F364" s="1172"/>
      <c r="G364" s="358">
        <f>VLOOKUP($A364,Data!$C:$I,7,FALSE)</f>
        <v>0</v>
      </c>
      <c r="H364" s="438" t="str">
        <f t="shared" si="49"/>
        <v>PR.PS-033</v>
      </c>
      <c r="I364" s="438" t="str">
        <f t="shared" si="50"/>
        <v>PR.PS-0330</v>
      </c>
      <c r="J364" s="1170"/>
    </row>
    <row r="365" spans="1:10" x14ac:dyDescent="0.25">
      <c r="A365" t="s">
        <v>137</v>
      </c>
      <c r="B365" s="358">
        <v>3</v>
      </c>
      <c r="C365" s="358" t="s">
        <v>3387</v>
      </c>
      <c r="D365" s="1109" t="s">
        <v>3394</v>
      </c>
      <c r="E365" s="358" t="s">
        <v>444</v>
      </c>
      <c r="F365" s="1172" t="s">
        <v>1534</v>
      </c>
      <c r="G365" s="358">
        <f>VLOOKUP($A365,Data!$C:$I,7,FALSE)</f>
        <v>0</v>
      </c>
      <c r="H365" s="438" t="str">
        <f t="shared" si="49"/>
        <v>GV.OC-033</v>
      </c>
      <c r="I365" s="438" t="str">
        <f t="shared" si="50"/>
        <v>GV.OC-0330</v>
      </c>
      <c r="J365" s="1170"/>
    </row>
    <row r="366" spans="1:10" x14ac:dyDescent="0.25">
      <c r="A366" t="s">
        <v>137</v>
      </c>
      <c r="B366" s="358">
        <v>3</v>
      </c>
      <c r="C366" s="358" t="s">
        <v>3387</v>
      </c>
      <c r="D366" s="1109" t="s">
        <v>3418</v>
      </c>
      <c r="E366" s="358" t="s">
        <v>444</v>
      </c>
      <c r="F366" s="1174" t="s">
        <v>1520</v>
      </c>
      <c r="G366" s="358">
        <f>VLOOKUP($A366,Data!$C:$I,7,FALSE)</f>
        <v>0</v>
      </c>
      <c r="H366" s="438" t="str">
        <f t="shared" si="49"/>
        <v>GV.PO-013</v>
      </c>
      <c r="I366" s="438" t="str">
        <f t="shared" si="50"/>
        <v>GV.PO-0130</v>
      </c>
      <c r="J366" s="1170"/>
    </row>
    <row r="367" spans="1:10" x14ac:dyDescent="0.25">
      <c r="A367" t="s">
        <v>137</v>
      </c>
      <c r="B367" s="358">
        <v>3</v>
      </c>
      <c r="C367" s="358" t="s">
        <v>3387</v>
      </c>
      <c r="D367" s="1109" t="s">
        <v>3419</v>
      </c>
      <c r="F367" s="1172"/>
      <c r="G367" s="358">
        <f>VLOOKUP($A367,Data!$C:$I,7,FALSE)</f>
        <v>0</v>
      </c>
      <c r="H367" s="438" t="str">
        <f t="shared" si="49"/>
        <v>GV.PO-023</v>
      </c>
      <c r="I367" s="438" t="str">
        <f t="shared" si="50"/>
        <v>GV.PO-0230</v>
      </c>
      <c r="J367" s="1170"/>
    </row>
    <row r="368" spans="1:10" x14ac:dyDescent="0.25">
      <c r="A368" t="s">
        <v>139</v>
      </c>
      <c r="B368" s="358">
        <v>3</v>
      </c>
      <c r="C368" s="358" t="s">
        <v>3387</v>
      </c>
      <c r="D368" s="1109" t="s">
        <v>3393</v>
      </c>
      <c r="F368" s="1172"/>
      <c r="G368" s="358">
        <f>VLOOKUP($A368,Data!$C:$I,7,FALSE)</f>
        <v>0</v>
      </c>
      <c r="H368" s="438" t="str">
        <f t="shared" si="49"/>
        <v>GV.OC-023</v>
      </c>
      <c r="I368" s="438" t="str">
        <f t="shared" si="50"/>
        <v>GV.OC-0230</v>
      </c>
      <c r="J368" s="1170"/>
    </row>
    <row r="369" spans="1:10" x14ac:dyDescent="0.25">
      <c r="A369" t="s">
        <v>139</v>
      </c>
      <c r="B369" s="358">
        <v>3</v>
      </c>
      <c r="C369" s="358" t="s">
        <v>3387</v>
      </c>
      <c r="D369" s="1109" t="s">
        <v>3394</v>
      </c>
      <c r="E369" s="358" t="s">
        <v>444</v>
      </c>
      <c r="F369" s="1172" t="s">
        <v>1534</v>
      </c>
      <c r="G369" s="358">
        <f>VLOOKUP($A369,Data!$C:$I,7,FALSE)</f>
        <v>0</v>
      </c>
      <c r="H369" s="438" t="str">
        <f t="shared" si="49"/>
        <v>GV.OC-033</v>
      </c>
      <c r="I369" s="438" t="str">
        <f t="shared" si="50"/>
        <v>GV.OC-0330</v>
      </c>
      <c r="J369" s="1170"/>
    </row>
    <row r="370" spans="1:10" x14ac:dyDescent="0.25">
      <c r="A370" t="s">
        <v>139</v>
      </c>
      <c r="B370" s="358">
        <v>3</v>
      </c>
      <c r="C370" s="358" t="s">
        <v>3387</v>
      </c>
      <c r="D370" s="1109" t="s">
        <v>3418</v>
      </c>
      <c r="E370" s="358" t="s">
        <v>444</v>
      </c>
      <c r="F370" s="1172" t="s">
        <v>1520</v>
      </c>
      <c r="G370" s="358">
        <f>VLOOKUP($A370,Data!$C:$I,7,FALSE)</f>
        <v>0</v>
      </c>
      <c r="H370" s="438" t="str">
        <f t="shared" si="49"/>
        <v>GV.PO-013</v>
      </c>
      <c r="I370" s="438" t="str">
        <f t="shared" si="50"/>
        <v>GV.PO-0130</v>
      </c>
      <c r="J370" s="1170"/>
    </row>
    <row r="371" spans="1:10" x14ac:dyDescent="0.25">
      <c r="A371" t="s">
        <v>139</v>
      </c>
      <c r="B371" s="358">
        <v>3</v>
      </c>
      <c r="C371" s="358" t="s">
        <v>3387</v>
      </c>
      <c r="D371" s="1109" t="s">
        <v>3419</v>
      </c>
      <c r="F371" s="1172"/>
      <c r="G371" s="358">
        <f>VLOOKUP($A371,Data!$C:$I,7,FALSE)</f>
        <v>0</v>
      </c>
      <c r="H371" s="438" t="str">
        <f t="shared" si="49"/>
        <v>GV.PO-023</v>
      </c>
      <c r="I371" s="438" t="str">
        <f t="shared" si="50"/>
        <v>GV.PO-0230</v>
      </c>
      <c r="J371" s="1170"/>
    </row>
    <row r="372" spans="1:10" x14ac:dyDescent="0.25">
      <c r="A372" t="s">
        <v>139</v>
      </c>
      <c r="B372" s="358">
        <v>3</v>
      </c>
      <c r="C372" s="358" t="s">
        <v>3387</v>
      </c>
      <c r="D372" s="1109" t="s">
        <v>3415</v>
      </c>
      <c r="F372" s="1172"/>
      <c r="G372" s="358">
        <f>VLOOKUP($A372,Data!$C:$I,7,FALSE)</f>
        <v>0</v>
      </c>
      <c r="H372" s="438" t="str">
        <f t="shared" si="49"/>
        <v>GV.RR-023</v>
      </c>
      <c r="I372" s="438" t="str">
        <f t="shared" si="50"/>
        <v>GV.RR-0230</v>
      </c>
      <c r="J372" s="1170"/>
    </row>
    <row r="373" spans="1:10" x14ac:dyDescent="0.25">
      <c r="A373" t="s">
        <v>139</v>
      </c>
      <c r="B373" s="358">
        <v>3</v>
      </c>
      <c r="C373" s="358" t="s">
        <v>3387</v>
      </c>
      <c r="D373" s="1109" t="s">
        <v>3405</v>
      </c>
      <c r="E373" s="358" t="s">
        <v>444</v>
      </c>
      <c r="F373" s="1172" t="s">
        <v>1487</v>
      </c>
      <c r="G373" s="358">
        <f>VLOOKUP($A373,Data!$C:$I,7,FALSE)</f>
        <v>0</v>
      </c>
      <c r="H373" s="438" t="str">
        <f t="shared" si="49"/>
        <v>GV.SC-023</v>
      </c>
      <c r="I373" s="438" t="str">
        <f t="shared" si="50"/>
        <v>GV.SC-0230</v>
      </c>
      <c r="J373" s="1170"/>
    </row>
    <row r="374" spans="1:10" x14ac:dyDescent="0.25">
      <c r="A374" t="s">
        <v>139</v>
      </c>
      <c r="B374" s="358">
        <v>3</v>
      </c>
      <c r="C374" s="358" t="s">
        <v>1460</v>
      </c>
      <c r="D374" s="1111" t="s">
        <v>3449</v>
      </c>
      <c r="E374" s="358" t="s">
        <v>1460</v>
      </c>
      <c r="F374" s="1172" t="s">
        <v>1574</v>
      </c>
      <c r="G374" s="358">
        <f>VLOOKUP($A374,Data!$C:$I,7,FALSE)</f>
        <v>0</v>
      </c>
      <c r="H374" s="438" t="str">
        <f t="shared" si="49"/>
        <v>PR.AT-013</v>
      </c>
      <c r="I374" s="438" t="str">
        <f t="shared" si="50"/>
        <v>PR.AT-0130</v>
      </c>
      <c r="J374" s="1170"/>
    </row>
    <row r="375" spans="1:10" x14ac:dyDescent="0.25">
      <c r="A375" t="s">
        <v>139</v>
      </c>
      <c r="B375" s="358">
        <v>3</v>
      </c>
      <c r="C375" s="358" t="s">
        <v>1460</v>
      </c>
      <c r="D375" s="1111" t="s">
        <v>3450</v>
      </c>
      <c r="E375" s="358" t="s">
        <v>1460</v>
      </c>
      <c r="F375" s="1172" t="s">
        <v>1573</v>
      </c>
      <c r="G375" s="358">
        <f>VLOOKUP($A375,Data!$C:$I,7,FALSE)</f>
        <v>0</v>
      </c>
      <c r="H375" s="438" t="str">
        <f t="shared" si="49"/>
        <v>PR.AT-023</v>
      </c>
      <c r="I375" s="438" t="str">
        <f t="shared" si="50"/>
        <v>PR.AT-0230</v>
      </c>
      <c r="J375" s="1170"/>
    </row>
    <row r="376" spans="1:10" x14ac:dyDescent="0.25">
      <c r="A376" t="s">
        <v>141</v>
      </c>
      <c r="B376" s="358">
        <v>3</v>
      </c>
      <c r="C376" s="358" t="s">
        <v>1460</v>
      </c>
      <c r="D376" s="1111" t="s">
        <v>3449</v>
      </c>
      <c r="E376" s="358" t="s">
        <v>1460</v>
      </c>
      <c r="F376" s="1172" t="s">
        <v>1577</v>
      </c>
      <c r="G376" s="358">
        <f>VLOOKUP($A376,Data!$C:$I,7,FALSE)</f>
        <v>0</v>
      </c>
      <c r="H376" s="438" t="str">
        <f t="shared" si="49"/>
        <v>PR.AT-013</v>
      </c>
      <c r="I376" s="438" t="str">
        <f t="shared" si="50"/>
        <v>PR.AT-0130</v>
      </c>
      <c r="J376" s="1170"/>
    </row>
    <row r="377" spans="1:10" x14ac:dyDescent="0.25">
      <c r="A377" t="s">
        <v>143</v>
      </c>
      <c r="B377" s="358">
        <v>3</v>
      </c>
      <c r="C377" s="358" t="s">
        <v>444</v>
      </c>
      <c r="D377" s="1110" t="s">
        <v>3441</v>
      </c>
      <c r="E377" s="358" t="s">
        <v>1460</v>
      </c>
      <c r="F377" s="1172" t="s">
        <v>1710</v>
      </c>
      <c r="G377" s="358">
        <f>VLOOKUP($A377,Data!$C:$I,7,FALSE)</f>
        <v>0</v>
      </c>
      <c r="H377" s="438" t="str">
        <f t="shared" si="49"/>
        <v>ID.IM-033</v>
      </c>
      <c r="I377" s="438" t="str">
        <f t="shared" si="50"/>
        <v>ID.IM-0330</v>
      </c>
      <c r="J377" s="1170"/>
    </row>
    <row r="378" spans="1:10" x14ac:dyDescent="0.25">
      <c r="A378" t="s">
        <v>334</v>
      </c>
      <c r="B378" s="358">
        <v>1</v>
      </c>
      <c r="C378" s="358" t="s">
        <v>3387</v>
      </c>
      <c r="D378" s="1109" t="s">
        <v>3392</v>
      </c>
      <c r="E378" s="358" t="s">
        <v>444</v>
      </c>
      <c r="F378" s="1172" t="s">
        <v>1522</v>
      </c>
      <c r="G378" s="358">
        <f>VLOOKUP($A378,Data!$C:$I,7,FALSE)</f>
        <v>0</v>
      </c>
      <c r="H378" s="438" t="str">
        <f t="shared" si="49"/>
        <v>GV.OC-011</v>
      </c>
      <c r="I378" s="438" t="str">
        <f t="shared" si="50"/>
        <v>GV.OC-0110</v>
      </c>
      <c r="J378" s="1170"/>
    </row>
    <row r="379" spans="1:10" x14ac:dyDescent="0.25">
      <c r="A379" t="s">
        <v>335</v>
      </c>
      <c r="B379" s="358">
        <v>2</v>
      </c>
      <c r="C379" s="358" t="s">
        <v>3387</v>
      </c>
      <c r="D379" s="1109" t="s">
        <v>3392</v>
      </c>
      <c r="E379" s="358" t="s">
        <v>444</v>
      </c>
      <c r="F379" s="1172" t="s">
        <v>1522</v>
      </c>
      <c r="G379" s="358">
        <f>VLOOKUP($A379,Data!$C:$I,7,FALSE)</f>
        <v>0</v>
      </c>
      <c r="H379" s="438" t="str">
        <f t="shared" si="49"/>
        <v>GV.OC-012</v>
      </c>
      <c r="I379" s="438" t="str">
        <f t="shared" si="50"/>
        <v>GV.OC-0120</v>
      </c>
      <c r="J379" s="1170"/>
    </row>
    <row r="380" spans="1:10" x14ac:dyDescent="0.25">
      <c r="A380" t="s">
        <v>336</v>
      </c>
      <c r="B380" s="358">
        <v>2</v>
      </c>
      <c r="C380" s="358" t="s">
        <v>3387</v>
      </c>
      <c r="D380" s="1109" t="s">
        <v>3392</v>
      </c>
      <c r="E380" s="358" t="s">
        <v>444</v>
      </c>
      <c r="F380" s="1172" t="s">
        <v>1517</v>
      </c>
      <c r="G380" s="358">
        <f>VLOOKUP($A380,Data!$C:$I,7,FALSE)</f>
        <v>0</v>
      </c>
      <c r="H380" s="438" t="str">
        <f t="shared" si="49"/>
        <v>GV.OC-012</v>
      </c>
      <c r="I380" s="438" t="str">
        <f t="shared" si="50"/>
        <v>GV.OC-0120</v>
      </c>
      <c r="J380" s="1170"/>
    </row>
    <row r="381" spans="1:10" x14ac:dyDescent="0.25">
      <c r="A381" t="s">
        <v>336</v>
      </c>
      <c r="B381" s="358">
        <v>2</v>
      </c>
      <c r="C381" s="358" t="s">
        <v>3387</v>
      </c>
      <c r="D381" s="1109" t="s">
        <v>3396</v>
      </c>
      <c r="E381" s="358" t="s">
        <v>444</v>
      </c>
      <c r="F381" s="1172" t="s">
        <v>1519</v>
      </c>
      <c r="G381" s="358">
        <f>VLOOKUP($A381,Data!$C:$I,7,FALSE)</f>
        <v>0</v>
      </c>
      <c r="H381" s="438" t="str">
        <f t="shared" si="49"/>
        <v>GV.OC-052</v>
      </c>
      <c r="I381" s="438" t="str">
        <f t="shared" si="50"/>
        <v>GV.OC-0520</v>
      </c>
      <c r="J381" s="1170"/>
    </row>
    <row r="382" spans="1:10" x14ac:dyDescent="0.25">
      <c r="A382" t="s">
        <v>337</v>
      </c>
      <c r="B382" s="358">
        <v>2</v>
      </c>
      <c r="C382" s="358" t="s">
        <v>3387</v>
      </c>
      <c r="D382" s="1109" t="s">
        <v>3418</v>
      </c>
      <c r="E382" s="358" t="s">
        <v>444</v>
      </c>
      <c r="F382" s="1172" t="s">
        <v>1520</v>
      </c>
      <c r="G382" s="358">
        <f>VLOOKUP($A382,Data!$C:$I,7,FALSE)</f>
        <v>0</v>
      </c>
      <c r="H382" s="438" t="str">
        <f t="shared" si="49"/>
        <v>GV.PO-012</v>
      </c>
      <c r="I382" s="438" t="str">
        <f t="shared" si="50"/>
        <v>GV.PO-0120</v>
      </c>
      <c r="J382" s="1170"/>
    </row>
    <row r="383" spans="1:10" x14ac:dyDescent="0.25">
      <c r="A383" t="s">
        <v>337</v>
      </c>
      <c r="B383" s="358">
        <v>2</v>
      </c>
      <c r="C383" s="358" t="s">
        <v>3387</v>
      </c>
      <c r="D383" s="1109" t="s">
        <v>3419</v>
      </c>
      <c r="F383" s="1172"/>
      <c r="G383" s="358">
        <f>VLOOKUP($A383,Data!$C:$I,7,FALSE)</f>
        <v>0</v>
      </c>
      <c r="H383" s="438" t="str">
        <f t="shared" si="49"/>
        <v>GV.PO-022</v>
      </c>
      <c r="I383" s="438" t="str">
        <f t="shared" si="50"/>
        <v>GV.PO-0220</v>
      </c>
      <c r="J383" s="1170"/>
    </row>
    <row r="384" spans="1:10" x14ac:dyDescent="0.25">
      <c r="A384" t="s">
        <v>337</v>
      </c>
      <c r="B384" s="358">
        <v>2</v>
      </c>
      <c r="C384" s="358" t="s">
        <v>3387</v>
      </c>
      <c r="D384" s="1109" t="s">
        <v>3399</v>
      </c>
      <c r="E384" s="358" t="s">
        <v>444</v>
      </c>
      <c r="F384" s="1172" t="s">
        <v>1524</v>
      </c>
      <c r="G384" s="358">
        <f>VLOOKUP($A384,Data!$C:$I,7,FALSE)</f>
        <v>0</v>
      </c>
      <c r="H384" s="438" t="str">
        <f t="shared" si="49"/>
        <v>GV.RM-032</v>
      </c>
      <c r="I384" s="438" t="str">
        <f t="shared" si="50"/>
        <v>GV.RM-0320</v>
      </c>
      <c r="J384" s="1170"/>
    </row>
    <row r="385" spans="1:10" x14ac:dyDescent="0.25">
      <c r="A385" t="s">
        <v>338</v>
      </c>
      <c r="B385" s="358">
        <v>2</v>
      </c>
      <c r="C385" s="358" t="s">
        <v>3387</v>
      </c>
      <c r="D385" s="1109" t="s">
        <v>3393</v>
      </c>
      <c r="F385" s="1172"/>
      <c r="G385" s="358">
        <f>VLOOKUP($A385,Data!$C:$I,7,FALSE)</f>
        <v>0</v>
      </c>
      <c r="H385" s="438" t="str">
        <f t="shared" si="49"/>
        <v>GV.OC-022</v>
      </c>
      <c r="I385" s="438" t="str">
        <f t="shared" si="50"/>
        <v>GV.OC-0220</v>
      </c>
      <c r="J385" s="1170"/>
    </row>
    <row r="386" spans="1:10" x14ac:dyDescent="0.25">
      <c r="A386" t="s">
        <v>338</v>
      </c>
      <c r="B386" s="358">
        <v>2</v>
      </c>
      <c r="C386" s="358" t="s">
        <v>3387</v>
      </c>
      <c r="D386" s="1109" t="s">
        <v>3418</v>
      </c>
      <c r="E386" s="358" t="s">
        <v>444</v>
      </c>
      <c r="F386" s="1172" t="s">
        <v>1520</v>
      </c>
      <c r="G386" s="358">
        <f>VLOOKUP($A386,Data!$C:$I,7,FALSE)</f>
        <v>0</v>
      </c>
      <c r="H386" s="438" t="str">
        <f t="shared" ref="H386:H449" si="51">CONCATENATE($D386,$B386)</f>
        <v>GV.PO-012</v>
      </c>
      <c r="I386" s="438" t="str">
        <f t="shared" ref="I386:I449" si="52">_xlfn.IFNA(CONCATENATE(H386,$G386),CONCATENATE(H386,$G386,0))</f>
        <v>GV.PO-0120</v>
      </c>
      <c r="J386" s="1170"/>
    </row>
    <row r="387" spans="1:10" x14ac:dyDescent="0.25">
      <c r="A387" t="s">
        <v>338</v>
      </c>
      <c r="B387" s="358">
        <v>2</v>
      </c>
      <c r="C387" s="358" t="s">
        <v>3387</v>
      </c>
      <c r="D387" s="1109" t="s">
        <v>3419</v>
      </c>
      <c r="F387" s="1172"/>
      <c r="G387" s="358">
        <f>VLOOKUP($A387,Data!$C:$I,7,FALSE)</f>
        <v>0</v>
      </c>
      <c r="H387" s="438" t="str">
        <f t="shared" si="51"/>
        <v>GV.PO-022</v>
      </c>
      <c r="I387" s="438" t="str">
        <f t="shared" si="52"/>
        <v>GV.PO-0220</v>
      </c>
      <c r="J387" s="1170"/>
    </row>
    <row r="388" spans="1:10" x14ac:dyDescent="0.25">
      <c r="A388" t="s">
        <v>338</v>
      </c>
      <c r="B388" s="358">
        <v>2</v>
      </c>
      <c r="C388" s="358" t="s">
        <v>3387</v>
      </c>
      <c r="D388" s="1109" t="s">
        <v>3415</v>
      </c>
      <c r="F388" s="1172"/>
      <c r="G388" s="358">
        <f>VLOOKUP($A388,Data!$C:$I,7,FALSE)</f>
        <v>0</v>
      </c>
      <c r="H388" s="438" t="str">
        <f t="shared" si="51"/>
        <v>GV.RR-022</v>
      </c>
      <c r="I388" s="438" t="str">
        <f t="shared" si="52"/>
        <v>GV.RR-0220</v>
      </c>
      <c r="J388" s="1170"/>
    </row>
    <row r="389" spans="1:10" x14ac:dyDescent="0.25">
      <c r="A389" t="s">
        <v>338</v>
      </c>
      <c r="B389" s="358">
        <v>2</v>
      </c>
      <c r="C389" s="358" t="s">
        <v>3387</v>
      </c>
      <c r="D389" s="1109" t="s">
        <v>3405</v>
      </c>
      <c r="E389" s="358" t="s">
        <v>444</v>
      </c>
      <c r="F389" s="1172" t="s">
        <v>1487</v>
      </c>
      <c r="G389" s="358">
        <f>VLOOKUP($A389,Data!$C:$I,7,FALSE)</f>
        <v>0</v>
      </c>
      <c r="H389" s="438" t="str">
        <f t="shared" si="51"/>
        <v>GV.SC-022</v>
      </c>
      <c r="I389" s="438" t="str">
        <f t="shared" si="52"/>
        <v>GV.SC-0220</v>
      </c>
      <c r="J389" s="1170"/>
    </row>
    <row r="390" spans="1:10" x14ac:dyDescent="0.25">
      <c r="A390" t="s">
        <v>339</v>
      </c>
      <c r="B390" s="358">
        <v>2</v>
      </c>
      <c r="C390" s="358" t="s">
        <v>3387</v>
      </c>
      <c r="D390" s="1109" t="s">
        <v>3394</v>
      </c>
      <c r="E390" s="358" t="s">
        <v>444</v>
      </c>
      <c r="F390" s="1172" t="s">
        <v>1534</v>
      </c>
      <c r="G390" s="358">
        <f>VLOOKUP($A390,Data!$C:$I,7,FALSE)</f>
        <v>0</v>
      </c>
      <c r="H390" s="438" t="str">
        <f t="shared" si="51"/>
        <v>GV.OC-032</v>
      </c>
      <c r="I390" s="438" t="str">
        <f t="shared" si="52"/>
        <v>GV.OC-0320</v>
      </c>
      <c r="J390" s="1170"/>
    </row>
    <row r="391" spans="1:10" x14ac:dyDescent="0.25">
      <c r="A391" t="s">
        <v>339</v>
      </c>
      <c r="B391" s="358">
        <v>2</v>
      </c>
      <c r="C391" s="358" t="s">
        <v>3387</v>
      </c>
      <c r="D391" s="1109" t="s">
        <v>3418</v>
      </c>
      <c r="E391" s="358" t="s">
        <v>444</v>
      </c>
      <c r="F391" s="1174" t="s">
        <v>1520</v>
      </c>
      <c r="G391" s="358">
        <f>VLOOKUP($A391,Data!$C:$I,7,FALSE)</f>
        <v>0</v>
      </c>
      <c r="H391" s="438" t="str">
        <f t="shared" si="51"/>
        <v>GV.PO-012</v>
      </c>
      <c r="I391" s="438" t="str">
        <f t="shared" si="52"/>
        <v>GV.PO-0120</v>
      </c>
      <c r="J391" s="1170"/>
    </row>
    <row r="392" spans="1:10" x14ac:dyDescent="0.25">
      <c r="A392" t="s">
        <v>339</v>
      </c>
      <c r="B392" s="358">
        <v>2</v>
      </c>
      <c r="C392" s="358" t="s">
        <v>3387</v>
      </c>
      <c r="D392" s="1109" t="s">
        <v>3419</v>
      </c>
      <c r="F392" s="1172"/>
      <c r="G392" s="358">
        <f>VLOOKUP($A392,Data!$C:$I,7,FALSE)</f>
        <v>0</v>
      </c>
      <c r="H392" s="438" t="str">
        <f t="shared" si="51"/>
        <v>GV.PO-022</v>
      </c>
      <c r="I392" s="438" t="str">
        <f t="shared" si="52"/>
        <v>GV.PO-0220</v>
      </c>
      <c r="J392" s="1170"/>
    </row>
    <row r="393" spans="1:10" x14ac:dyDescent="0.25">
      <c r="A393" t="s">
        <v>339</v>
      </c>
      <c r="B393" s="358">
        <v>2</v>
      </c>
      <c r="C393" s="358" t="s">
        <v>1460</v>
      </c>
      <c r="D393" s="1111" t="s">
        <v>3462</v>
      </c>
      <c r="E393" s="358" t="s">
        <v>1460</v>
      </c>
      <c r="F393" s="1172" t="s">
        <v>1516</v>
      </c>
      <c r="G393" s="358">
        <f>VLOOKUP($A393,Data!$C:$I,7,FALSE)</f>
        <v>0</v>
      </c>
      <c r="H393" s="438" t="str">
        <f t="shared" si="51"/>
        <v>PR.IR-022</v>
      </c>
      <c r="I393" s="438" t="str">
        <f t="shared" si="52"/>
        <v>PR.IR-0220</v>
      </c>
      <c r="J393" s="1170"/>
    </row>
    <row r="394" spans="1:10" x14ac:dyDescent="0.25">
      <c r="A394" t="s">
        <v>340</v>
      </c>
      <c r="B394" s="358">
        <v>2</v>
      </c>
      <c r="C394" s="358" t="s">
        <v>3387</v>
      </c>
      <c r="D394" s="1109" t="s">
        <v>3394</v>
      </c>
      <c r="E394" s="358" t="s">
        <v>444</v>
      </c>
      <c r="F394" s="1172" t="s">
        <v>1534</v>
      </c>
      <c r="G394" s="358">
        <f>VLOOKUP($A394,Data!$C:$I,7,FALSE)</f>
        <v>0</v>
      </c>
      <c r="H394" s="438" t="str">
        <f t="shared" si="51"/>
        <v>GV.OC-032</v>
      </c>
      <c r="I394" s="438" t="str">
        <f t="shared" si="52"/>
        <v>GV.OC-0320</v>
      </c>
      <c r="J394" s="1170"/>
    </row>
    <row r="395" spans="1:10" x14ac:dyDescent="0.25">
      <c r="A395" t="s">
        <v>340</v>
      </c>
      <c r="B395" s="358">
        <v>2</v>
      </c>
      <c r="C395" s="358" t="s">
        <v>1460</v>
      </c>
      <c r="D395" s="1111" t="s">
        <v>3462</v>
      </c>
      <c r="E395" s="358" t="s">
        <v>1460</v>
      </c>
      <c r="F395" s="1172" t="s">
        <v>1516</v>
      </c>
      <c r="G395" s="358">
        <f>VLOOKUP($A395,Data!$C:$I,7,FALSE)</f>
        <v>0</v>
      </c>
      <c r="H395" s="438" t="str">
        <f t="shared" si="51"/>
        <v>PR.IR-022</v>
      </c>
      <c r="I395" s="438" t="str">
        <f t="shared" si="52"/>
        <v>PR.IR-0220</v>
      </c>
      <c r="J395" s="1170"/>
    </row>
    <row r="396" spans="1:10" x14ac:dyDescent="0.25">
      <c r="A396" t="s">
        <v>341</v>
      </c>
      <c r="B396" s="358">
        <v>3</v>
      </c>
      <c r="C396" s="358" t="s">
        <v>444</v>
      </c>
      <c r="D396" s="1110" t="s">
        <v>3439</v>
      </c>
      <c r="F396" s="1172"/>
      <c r="G396" s="358">
        <f>VLOOKUP($A396,Data!$C:$I,7,FALSE)</f>
        <v>0</v>
      </c>
      <c r="H396" s="438" t="str">
        <f t="shared" si="51"/>
        <v>ID.IM-013</v>
      </c>
      <c r="I396" s="438" t="str">
        <f t="shared" si="52"/>
        <v>ID.IM-0130</v>
      </c>
      <c r="J396" s="1170"/>
    </row>
    <row r="397" spans="1:10" x14ac:dyDescent="0.25">
      <c r="A397" t="s">
        <v>343</v>
      </c>
      <c r="B397" s="358">
        <v>2</v>
      </c>
      <c r="C397" s="358" t="s">
        <v>3387</v>
      </c>
      <c r="D397" s="1109" t="s">
        <v>3418</v>
      </c>
      <c r="E397" s="358" t="s">
        <v>444</v>
      </c>
      <c r="F397" s="1172" t="s">
        <v>1520</v>
      </c>
      <c r="G397" s="358">
        <f>VLOOKUP($A397,Data!$C:$I,7,FALSE)</f>
        <v>0</v>
      </c>
      <c r="H397" s="438" t="str">
        <f t="shared" si="51"/>
        <v>GV.PO-012</v>
      </c>
      <c r="I397" s="438" t="str">
        <f t="shared" si="52"/>
        <v>GV.PO-0120</v>
      </c>
      <c r="J397" s="1170"/>
    </row>
    <row r="398" spans="1:10" x14ac:dyDescent="0.25">
      <c r="A398" t="s">
        <v>343</v>
      </c>
      <c r="B398" s="358">
        <v>2</v>
      </c>
      <c r="C398" s="358" t="s">
        <v>3387</v>
      </c>
      <c r="D398" s="1109" t="s">
        <v>3419</v>
      </c>
      <c r="F398" s="1172"/>
      <c r="G398" s="358">
        <f>VLOOKUP($A398,Data!$C:$I,7,FALSE)</f>
        <v>0</v>
      </c>
      <c r="H398" s="438" t="str">
        <f t="shared" si="51"/>
        <v>GV.PO-022</v>
      </c>
      <c r="I398" s="438" t="str">
        <f t="shared" si="52"/>
        <v>GV.PO-0220</v>
      </c>
      <c r="J398" s="1170"/>
    </row>
    <row r="399" spans="1:10" x14ac:dyDescent="0.25">
      <c r="A399" t="s">
        <v>345</v>
      </c>
      <c r="B399" s="358">
        <v>2</v>
      </c>
      <c r="C399" s="358" t="s">
        <v>3387</v>
      </c>
      <c r="D399" s="1109" t="s">
        <v>3418</v>
      </c>
      <c r="E399" s="358" t="s">
        <v>444</v>
      </c>
      <c r="F399" s="1172" t="s">
        <v>1520</v>
      </c>
      <c r="G399" s="358">
        <f>VLOOKUP($A399,Data!$C:$I,7,FALSE)</f>
        <v>0</v>
      </c>
      <c r="H399" s="438" t="str">
        <f t="shared" si="51"/>
        <v>GV.PO-012</v>
      </c>
      <c r="I399" s="438" t="str">
        <f t="shared" si="52"/>
        <v>GV.PO-0120</v>
      </c>
      <c r="J399" s="1170"/>
    </row>
    <row r="400" spans="1:10" x14ac:dyDescent="0.25">
      <c r="A400" t="s">
        <v>345</v>
      </c>
      <c r="B400" s="358">
        <v>2</v>
      </c>
      <c r="C400" s="358" t="s">
        <v>3387</v>
      </c>
      <c r="D400" s="1109" t="s">
        <v>3419</v>
      </c>
      <c r="F400" s="1172"/>
      <c r="G400" s="358">
        <f>VLOOKUP($A400,Data!$C:$I,7,FALSE)</f>
        <v>0</v>
      </c>
      <c r="H400" s="438" t="str">
        <f t="shared" si="51"/>
        <v>GV.PO-022</v>
      </c>
      <c r="I400" s="438" t="str">
        <f t="shared" si="52"/>
        <v>GV.PO-0220</v>
      </c>
      <c r="J400" s="1170"/>
    </row>
    <row r="401" spans="1:10" x14ac:dyDescent="0.25">
      <c r="A401" t="s">
        <v>346</v>
      </c>
      <c r="B401" s="358">
        <v>2</v>
      </c>
      <c r="C401" s="358" t="s">
        <v>3387</v>
      </c>
      <c r="D401" s="1109" t="s">
        <v>3393</v>
      </c>
      <c r="F401" s="1172"/>
      <c r="G401" s="358">
        <f>VLOOKUP($A401,Data!$C:$I,7,FALSE)</f>
        <v>0</v>
      </c>
      <c r="H401" s="438" t="str">
        <f t="shared" si="51"/>
        <v>GV.OC-022</v>
      </c>
      <c r="I401" s="438" t="str">
        <f t="shared" si="52"/>
        <v>GV.OC-0220</v>
      </c>
      <c r="J401" s="1170"/>
    </row>
    <row r="402" spans="1:10" x14ac:dyDescent="0.25">
      <c r="A402" t="s">
        <v>346</v>
      </c>
      <c r="B402" s="358">
        <v>2</v>
      </c>
      <c r="C402" s="358" t="s">
        <v>3387</v>
      </c>
      <c r="D402" s="1109" t="s">
        <v>3415</v>
      </c>
      <c r="F402" s="1172"/>
      <c r="G402" s="358">
        <f>VLOOKUP($A402,Data!$C:$I,7,FALSE)</f>
        <v>0</v>
      </c>
      <c r="H402" s="438" t="str">
        <f t="shared" si="51"/>
        <v>GV.RR-022</v>
      </c>
      <c r="I402" s="438" t="str">
        <f t="shared" si="52"/>
        <v>GV.RR-0220</v>
      </c>
      <c r="J402" s="1170"/>
    </row>
    <row r="403" spans="1:10" x14ac:dyDescent="0.25">
      <c r="A403" t="s">
        <v>346</v>
      </c>
      <c r="B403" s="358">
        <v>2</v>
      </c>
      <c r="C403" s="358" t="s">
        <v>3387</v>
      </c>
      <c r="D403" s="1109" t="s">
        <v>3405</v>
      </c>
      <c r="E403" s="358" t="s">
        <v>444</v>
      </c>
      <c r="F403" s="1172" t="s">
        <v>1487</v>
      </c>
      <c r="G403" s="358">
        <f>VLOOKUP($A403,Data!$C:$I,7,FALSE)</f>
        <v>0</v>
      </c>
      <c r="H403" s="438" t="str">
        <f t="shared" si="51"/>
        <v>GV.SC-022</v>
      </c>
      <c r="I403" s="438" t="str">
        <f t="shared" si="52"/>
        <v>GV.SC-0220</v>
      </c>
      <c r="J403" s="1170"/>
    </row>
    <row r="404" spans="1:10" x14ac:dyDescent="0.25">
      <c r="A404" t="s">
        <v>346</v>
      </c>
      <c r="B404" s="358">
        <v>2</v>
      </c>
      <c r="C404" s="358" t="s">
        <v>1460</v>
      </c>
      <c r="D404" s="1111" t="s">
        <v>3450</v>
      </c>
      <c r="E404" s="358" t="s">
        <v>1460</v>
      </c>
      <c r="F404" s="1172" t="s">
        <v>1523</v>
      </c>
      <c r="G404" s="358">
        <f>VLOOKUP($A404,Data!$C:$I,7,FALSE)</f>
        <v>0</v>
      </c>
      <c r="H404" s="438" t="str">
        <f t="shared" si="51"/>
        <v>PR.AT-022</v>
      </c>
      <c r="I404" s="438" t="str">
        <f t="shared" si="52"/>
        <v>PR.AT-0220</v>
      </c>
      <c r="J404" s="1170"/>
    </row>
    <row r="405" spans="1:10" x14ac:dyDescent="0.25">
      <c r="A405" t="s">
        <v>347</v>
      </c>
      <c r="B405" s="358">
        <v>2</v>
      </c>
      <c r="C405" s="358" t="s">
        <v>3387</v>
      </c>
      <c r="D405" s="1109" t="s">
        <v>3393</v>
      </c>
      <c r="F405" s="1172"/>
      <c r="G405" s="358">
        <f>VLOOKUP($A405,Data!$C:$I,7,FALSE)</f>
        <v>0</v>
      </c>
      <c r="H405" s="438" t="str">
        <f t="shared" si="51"/>
        <v>GV.OC-022</v>
      </c>
      <c r="I405" s="438" t="str">
        <f t="shared" si="52"/>
        <v>GV.OC-0220</v>
      </c>
      <c r="J405" s="1170"/>
    </row>
    <row r="406" spans="1:10" x14ac:dyDescent="0.25">
      <c r="A406" t="s">
        <v>347</v>
      </c>
      <c r="B406" s="358">
        <v>2</v>
      </c>
      <c r="C406" s="358" t="s">
        <v>3387</v>
      </c>
      <c r="D406" s="1109" t="s">
        <v>3415</v>
      </c>
      <c r="F406" s="1172"/>
      <c r="G406" s="358">
        <f>VLOOKUP($A406,Data!$C:$I,7,FALSE)</f>
        <v>0</v>
      </c>
      <c r="H406" s="438" t="str">
        <f t="shared" si="51"/>
        <v>GV.RR-022</v>
      </c>
      <c r="I406" s="438" t="str">
        <f t="shared" si="52"/>
        <v>GV.RR-0220</v>
      </c>
      <c r="J406" s="1170"/>
    </row>
    <row r="407" spans="1:10" x14ac:dyDescent="0.25">
      <c r="A407" t="s">
        <v>347</v>
      </c>
      <c r="B407" s="358">
        <v>2</v>
      </c>
      <c r="C407" s="358" t="s">
        <v>1460</v>
      </c>
      <c r="D407" s="1111" t="s">
        <v>3449</v>
      </c>
      <c r="E407" s="358" t="s">
        <v>1460</v>
      </c>
      <c r="F407" s="1172" t="s">
        <v>1574</v>
      </c>
      <c r="G407" s="358">
        <f>VLOOKUP($A407,Data!$C:$I,7,FALSE)</f>
        <v>0</v>
      </c>
      <c r="H407" s="438" t="str">
        <f t="shared" si="51"/>
        <v>PR.AT-012</v>
      </c>
      <c r="I407" s="438" t="str">
        <f t="shared" si="52"/>
        <v>PR.AT-0120</v>
      </c>
      <c r="J407" s="1170"/>
    </row>
    <row r="408" spans="1:10" x14ac:dyDescent="0.25">
      <c r="A408" t="s">
        <v>347</v>
      </c>
      <c r="B408" s="358">
        <v>2</v>
      </c>
      <c r="C408" s="358" t="s">
        <v>1460</v>
      </c>
      <c r="D408" s="1111" t="s">
        <v>3450</v>
      </c>
      <c r="E408" s="358" t="s">
        <v>1460</v>
      </c>
      <c r="F408" s="1172" t="s">
        <v>1575</v>
      </c>
      <c r="G408" s="358">
        <f>VLOOKUP($A408,Data!$C:$I,7,FALSE)</f>
        <v>0</v>
      </c>
      <c r="H408" s="438" t="str">
        <f t="shared" si="51"/>
        <v>PR.AT-022</v>
      </c>
      <c r="I408" s="438" t="str">
        <f t="shared" si="52"/>
        <v>PR.AT-0220</v>
      </c>
      <c r="J408" s="1170"/>
    </row>
    <row r="409" spans="1:10" x14ac:dyDescent="0.25">
      <c r="A409" t="s">
        <v>348</v>
      </c>
      <c r="B409" s="358">
        <v>3</v>
      </c>
      <c r="C409" s="358" t="s">
        <v>444</v>
      </c>
      <c r="D409" s="1110" t="s">
        <v>3441</v>
      </c>
      <c r="E409" s="358" t="s">
        <v>1460</v>
      </c>
      <c r="F409" s="1172" t="s">
        <v>1710</v>
      </c>
      <c r="G409" s="358">
        <f>VLOOKUP($A409,Data!$C:$I,7,FALSE)</f>
        <v>0</v>
      </c>
      <c r="H409" s="438" t="str">
        <f t="shared" si="51"/>
        <v>ID.IM-033</v>
      </c>
      <c r="I409" s="438" t="str">
        <f t="shared" si="52"/>
        <v>ID.IM-0330</v>
      </c>
      <c r="J409" s="1170"/>
    </row>
    <row r="410" spans="1:10" x14ac:dyDescent="0.25">
      <c r="A410" t="s">
        <v>349</v>
      </c>
      <c r="B410" s="358">
        <v>3</v>
      </c>
      <c r="C410" s="358" t="s">
        <v>444</v>
      </c>
      <c r="D410" s="1110" t="s">
        <v>3439</v>
      </c>
      <c r="F410" s="1172"/>
      <c r="G410" s="358">
        <f>VLOOKUP($A410,Data!$C:$I,7,FALSE)</f>
        <v>0</v>
      </c>
      <c r="H410" s="438" t="str">
        <f t="shared" si="51"/>
        <v>ID.IM-013</v>
      </c>
      <c r="I410" s="438" t="str">
        <f t="shared" si="52"/>
        <v>ID.IM-0130</v>
      </c>
      <c r="J410" s="1170"/>
    </row>
    <row r="411" spans="1:10" x14ac:dyDescent="0.25">
      <c r="A411" t="s">
        <v>349</v>
      </c>
      <c r="B411" s="358">
        <v>3</v>
      </c>
      <c r="C411" s="358" t="s">
        <v>444</v>
      </c>
      <c r="D411" s="1110" t="s">
        <v>3441</v>
      </c>
      <c r="E411" s="358" t="s">
        <v>1460</v>
      </c>
      <c r="F411" s="1172" t="s">
        <v>1710</v>
      </c>
      <c r="G411" s="358">
        <f>VLOOKUP($A411,Data!$C:$I,7,FALSE)</f>
        <v>0</v>
      </c>
      <c r="H411" s="438" t="str">
        <f t="shared" si="51"/>
        <v>ID.IM-033</v>
      </c>
      <c r="I411" s="438" t="str">
        <f t="shared" si="52"/>
        <v>ID.IM-0330</v>
      </c>
      <c r="J411" s="1170"/>
    </row>
    <row r="412" spans="1:10" x14ac:dyDescent="0.25">
      <c r="A412" t="s">
        <v>350</v>
      </c>
      <c r="B412" s="358">
        <v>3</v>
      </c>
      <c r="C412" s="358" t="s">
        <v>3387</v>
      </c>
      <c r="D412" s="1109" t="s">
        <v>3394</v>
      </c>
      <c r="E412" s="358" t="s">
        <v>444</v>
      </c>
      <c r="F412" s="1172" t="s">
        <v>1534</v>
      </c>
      <c r="G412" s="358">
        <f>VLOOKUP($A412,Data!$C:$I,7,FALSE)</f>
        <v>0</v>
      </c>
      <c r="H412" s="438" t="str">
        <f t="shared" si="51"/>
        <v>GV.OC-033</v>
      </c>
      <c r="I412" s="438" t="str">
        <f t="shared" si="52"/>
        <v>GV.OC-0330</v>
      </c>
      <c r="J412" s="1170"/>
    </row>
    <row r="413" spans="1:10" x14ac:dyDescent="0.25">
      <c r="A413" t="s">
        <v>350</v>
      </c>
      <c r="B413" s="358">
        <v>3</v>
      </c>
      <c r="C413" s="358" t="s">
        <v>3387</v>
      </c>
      <c r="D413" s="1109" t="s">
        <v>3418</v>
      </c>
      <c r="E413" s="358" t="s">
        <v>444</v>
      </c>
      <c r="F413" s="1172" t="s">
        <v>1520</v>
      </c>
      <c r="G413" s="358">
        <f>VLOOKUP($A413,Data!$C:$I,7,FALSE)</f>
        <v>0</v>
      </c>
      <c r="H413" s="438" t="str">
        <f t="shared" si="51"/>
        <v>GV.PO-013</v>
      </c>
      <c r="I413" s="438" t="str">
        <f t="shared" si="52"/>
        <v>GV.PO-0130</v>
      </c>
      <c r="J413" s="1170"/>
    </row>
    <row r="414" spans="1:10" x14ac:dyDescent="0.25">
      <c r="A414" t="s">
        <v>350</v>
      </c>
      <c r="B414" s="358">
        <v>3</v>
      </c>
      <c r="C414" s="358" t="s">
        <v>3387</v>
      </c>
      <c r="D414" s="1109" t="s">
        <v>3419</v>
      </c>
      <c r="F414" s="1172"/>
      <c r="G414" s="358">
        <f>VLOOKUP($A414,Data!$C:$I,7,FALSE)</f>
        <v>0</v>
      </c>
      <c r="H414" s="438" t="str">
        <f t="shared" si="51"/>
        <v>GV.PO-023</v>
      </c>
      <c r="I414" s="438" t="str">
        <f t="shared" si="52"/>
        <v>GV.PO-0230</v>
      </c>
      <c r="J414" s="1170"/>
    </row>
    <row r="415" spans="1:10" x14ac:dyDescent="0.25">
      <c r="A415" t="s">
        <v>350</v>
      </c>
      <c r="B415" s="358">
        <v>3</v>
      </c>
      <c r="C415" s="358" t="s">
        <v>1460</v>
      </c>
      <c r="D415" s="1111" t="s">
        <v>3462</v>
      </c>
      <c r="E415" s="358" t="s">
        <v>1460</v>
      </c>
      <c r="F415" s="1172" t="s">
        <v>1516</v>
      </c>
      <c r="G415" s="358">
        <f>VLOOKUP($A415,Data!$C:$I,7,FALSE)</f>
        <v>0</v>
      </c>
      <c r="H415" s="438" t="str">
        <f t="shared" si="51"/>
        <v>PR.IR-023</v>
      </c>
      <c r="I415" s="438" t="str">
        <f t="shared" si="52"/>
        <v>PR.IR-0230</v>
      </c>
      <c r="J415" s="1170"/>
    </row>
    <row r="416" spans="1:10" x14ac:dyDescent="0.25">
      <c r="A416" t="s">
        <v>351</v>
      </c>
      <c r="B416" s="358">
        <v>3</v>
      </c>
      <c r="C416" s="358" t="s">
        <v>444</v>
      </c>
      <c r="D416" s="1110" t="s">
        <v>3439</v>
      </c>
      <c r="F416" s="1172"/>
      <c r="G416" s="358">
        <f>VLOOKUP($A416,Data!$C:$I,7,FALSE)</f>
        <v>0</v>
      </c>
      <c r="H416" s="438" t="str">
        <f t="shared" si="51"/>
        <v>ID.IM-013</v>
      </c>
      <c r="I416" s="438" t="str">
        <f t="shared" si="52"/>
        <v>ID.IM-0130</v>
      </c>
      <c r="J416" s="1170"/>
    </row>
    <row r="417" spans="1:10" x14ac:dyDescent="0.25">
      <c r="A417" t="s">
        <v>355</v>
      </c>
      <c r="B417" s="358">
        <v>3</v>
      </c>
      <c r="C417" s="358" t="s">
        <v>3387</v>
      </c>
      <c r="D417" s="1109" t="s">
        <v>3394</v>
      </c>
      <c r="E417" s="358" t="s">
        <v>444</v>
      </c>
      <c r="F417" s="1172" t="s">
        <v>1534</v>
      </c>
      <c r="G417" s="358">
        <f>VLOOKUP($A417,Data!$C:$I,7,FALSE)</f>
        <v>0</v>
      </c>
      <c r="H417" s="438" t="str">
        <f t="shared" si="51"/>
        <v>GV.OC-033</v>
      </c>
      <c r="I417" s="438" t="str">
        <f t="shared" si="52"/>
        <v>GV.OC-0330</v>
      </c>
      <c r="J417" s="1170"/>
    </row>
    <row r="418" spans="1:10" x14ac:dyDescent="0.25">
      <c r="A418" t="s">
        <v>355</v>
      </c>
      <c r="B418" s="358">
        <v>3</v>
      </c>
      <c r="C418" s="358" t="s">
        <v>3387</v>
      </c>
      <c r="D418" s="1109" t="s">
        <v>3418</v>
      </c>
      <c r="E418" s="358" t="s">
        <v>444</v>
      </c>
      <c r="F418" s="1172" t="s">
        <v>1520</v>
      </c>
      <c r="G418" s="358">
        <f>VLOOKUP($A418,Data!$C:$I,7,FALSE)</f>
        <v>0</v>
      </c>
      <c r="H418" s="438" t="str">
        <f t="shared" si="51"/>
        <v>GV.PO-013</v>
      </c>
      <c r="I418" s="438" t="str">
        <f t="shared" si="52"/>
        <v>GV.PO-0130</v>
      </c>
      <c r="J418" s="1170"/>
    </row>
    <row r="419" spans="1:10" x14ac:dyDescent="0.25">
      <c r="A419" t="s">
        <v>355</v>
      </c>
      <c r="B419" s="358">
        <v>3</v>
      </c>
      <c r="C419" s="358" t="s">
        <v>3387</v>
      </c>
      <c r="D419" s="1109" t="s">
        <v>3419</v>
      </c>
      <c r="F419" s="1172"/>
      <c r="G419" s="358">
        <f>VLOOKUP($A419,Data!$C:$I,7,FALSE)</f>
        <v>0</v>
      </c>
      <c r="H419" s="438" t="str">
        <f t="shared" si="51"/>
        <v>GV.PO-023</v>
      </c>
      <c r="I419" s="438" t="str">
        <f t="shared" si="52"/>
        <v>GV.PO-0230</v>
      </c>
      <c r="J419" s="1170"/>
    </row>
    <row r="420" spans="1:10" x14ac:dyDescent="0.25">
      <c r="A420" t="s">
        <v>356</v>
      </c>
      <c r="B420" s="358">
        <v>3</v>
      </c>
      <c r="C420" s="358" t="s">
        <v>3387</v>
      </c>
      <c r="D420" s="1109" t="s">
        <v>3393</v>
      </c>
      <c r="F420" s="1172"/>
      <c r="G420" s="358">
        <f>VLOOKUP($A420,Data!$C:$I,7,FALSE)</f>
        <v>0</v>
      </c>
      <c r="H420" s="438" t="str">
        <f t="shared" si="51"/>
        <v>GV.OC-023</v>
      </c>
      <c r="I420" s="438" t="str">
        <f t="shared" si="52"/>
        <v>GV.OC-0230</v>
      </c>
      <c r="J420" s="1170"/>
    </row>
    <row r="421" spans="1:10" x14ac:dyDescent="0.25">
      <c r="A421" t="s">
        <v>356</v>
      </c>
      <c r="B421" s="358">
        <v>3</v>
      </c>
      <c r="C421" s="358" t="s">
        <v>3387</v>
      </c>
      <c r="D421" s="1109" t="s">
        <v>3394</v>
      </c>
      <c r="E421" s="358" t="s">
        <v>444</v>
      </c>
      <c r="F421" s="1172" t="s">
        <v>1534</v>
      </c>
      <c r="G421" s="358">
        <f>VLOOKUP($A421,Data!$C:$I,7,FALSE)</f>
        <v>0</v>
      </c>
      <c r="H421" s="438" t="str">
        <f t="shared" si="51"/>
        <v>GV.OC-033</v>
      </c>
      <c r="I421" s="438" t="str">
        <f t="shared" si="52"/>
        <v>GV.OC-0330</v>
      </c>
      <c r="J421" s="1170"/>
    </row>
    <row r="422" spans="1:10" x14ac:dyDescent="0.25">
      <c r="A422" t="s">
        <v>356</v>
      </c>
      <c r="B422" s="358">
        <v>3</v>
      </c>
      <c r="C422" s="358" t="s">
        <v>3387</v>
      </c>
      <c r="D422" s="1109" t="s">
        <v>3418</v>
      </c>
      <c r="E422" s="358" t="s">
        <v>444</v>
      </c>
      <c r="F422" s="1172" t="s">
        <v>1520</v>
      </c>
      <c r="G422" s="358">
        <f>VLOOKUP($A422,Data!$C:$I,7,FALSE)</f>
        <v>0</v>
      </c>
      <c r="H422" s="438" t="str">
        <f t="shared" si="51"/>
        <v>GV.PO-013</v>
      </c>
      <c r="I422" s="438" t="str">
        <f t="shared" si="52"/>
        <v>GV.PO-0130</v>
      </c>
      <c r="J422" s="1170"/>
    </row>
    <row r="423" spans="1:10" x14ac:dyDescent="0.25">
      <c r="A423" t="s">
        <v>356</v>
      </c>
      <c r="B423" s="358">
        <v>3</v>
      </c>
      <c r="C423" s="358" t="s">
        <v>3387</v>
      </c>
      <c r="D423" s="1109" t="s">
        <v>3419</v>
      </c>
      <c r="F423" s="1172"/>
      <c r="G423" s="358">
        <f>VLOOKUP($A423,Data!$C:$I,7,FALSE)</f>
        <v>0</v>
      </c>
      <c r="H423" s="438" t="str">
        <f t="shared" si="51"/>
        <v>GV.PO-023</v>
      </c>
      <c r="I423" s="438" t="str">
        <f t="shared" si="52"/>
        <v>GV.PO-0230</v>
      </c>
      <c r="J423" s="1170"/>
    </row>
    <row r="424" spans="1:10" x14ac:dyDescent="0.25">
      <c r="A424" t="s">
        <v>356</v>
      </c>
      <c r="B424" s="358">
        <v>3</v>
      </c>
      <c r="C424" s="358" t="s">
        <v>3387</v>
      </c>
      <c r="D424" s="1109" t="s">
        <v>3415</v>
      </c>
      <c r="F424" s="1172"/>
      <c r="G424" s="358">
        <f>VLOOKUP($A424,Data!$C:$I,7,FALSE)</f>
        <v>0</v>
      </c>
      <c r="H424" s="438" t="str">
        <f t="shared" si="51"/>
        <v>GV.RR-023</v>
      </c>
      <c r="I424" s="438" t="str">
        <f t="shared" si="52"/>
        <v>GV.RR-0230</v>
      </c>
      <c r="J424" s="1170"/>
    </row>
    <row r="425" spans="1:10" x14ac:dyDescent="0.25">
      <c r="A425" t="s">
        <v>356</v>
      </c>
      <c r="B425" s="358">
        <v>3</v>
      </c>
      <c r="C425" s="358" t="s">
        <v>3387</v>
      </c>
      <c r="D425" s="1109" t="s">
        <v>3405</v>
      </c>
      <c r="E425" s="358" t="s">
        <v>444</v>
      </c>
      <c r="F425" s="1172" t="s">
        <v>1487</v>
      </c>
      <c r="G425" s="358">
        <f>VLOOKUP($A425,Data!$C:$I,7,FALSE)</f>
        <v>0</v>
      </c>
      <c r="H425" s="438" t="str">
        <f t="shared" si="51"/>
        <v>GV.SC-023</v>
      </c>
      <c r="I425" s="438" t="str">
        <f t="shared" si="52"/>
        <v>GV.SC-0230</v>
      </c>
      <c r="J425" s="1170"/>
    </row>
    <row r="426" spans="1:10" x14ac:dyDescent="0.25">
      <c r="A426" t="s">
        <v>356</v>
      </c>
      <c r="B426" s="358">
        <v>3</v>
      </c>
      <c r="C426" s="358" t="s">
        <v>1460</v>
      </c>
      <c r="D426" s="1111" t="s">
        <v>3449</v>
      </c>
      <c r="E426" s="358" t="s">
        <v>1460</v>
      </c>
      <c r="F426" s="1172" t="s">
        <v>1574</v>
      </c>
      <c r="G426" s="358">
        <f>VLOOKUP($A426,Data!$C:$I,7,FALSE)</f>
        <v>0</v>
      </c>
      <c r="H426" s="438" t="str">
        <f t="shared" si="51"/>
        <v>PR.AT-013</v>
      </c>
      <c r="I426" s="438" t="str">
        <f t="shared" si="52"/>
        <v>PR.AT-0130</v>
      </c>
      <c r="J426" s="1170"/>
    </row>
    <row r="427" spans="1:10" x14ac:dyDescent="0.25">
      <c r="A427" t="s">
        <v>356</v>
      </c>
      <c r="B427" s="358">
        <v>3</v>
      </c>
      <c r="C427" s="358" t="s">
        <v>1460</v>
      </c>
      <c r="D427" s="1111" t="s">
        <v>3450</v>
      </c>
      <c r="E427" s="358" t="s">
        <v>1460</v>
      </c>
      <c r="F427" s="1172" t="s">
        <v>1573</v>
      </c>
      <c r="G427" s="358">
        <f>VLOOKUP($A427,Data!$C:$I,7,FALSE)</f>
        <v>0</v>
      </c>
      <c r="H427" s="438" t="str">
        <f t="shared" si="51"/>
        <v>PR.AT-023</v>
      </c>
      <c r="I427" s="438" t="str">
        <f t="shared" si="52"/>
        <v>PR.AT-0230</v>
      </c>
      <c r="J427" s="1170"/>
    </row>
    <row r="428" spans="1:10" x14ac:dyDescent="0.25">
      <c r="A428" t="s">
        <v>357</v>
      </c>
      <c r="B428" s="358">
        <v>3</v>
      </c>
      <c r="C428" s="358" t="s">
        <v>1460</v>
      </c>
      <c r="D428" s="1111" t="s">
        <v>3449</v>
      </c>
      <c r="E428" s="358" t="s">
        <v>1460</v>
      </c>
      <c r="F428" s="1172" t="s">
        <v>1577</v>
      </c>
      <c r="G428" s="358">
        <f>VLOOKUP($A428,Data!$C:$I,7,FALSE)</f>
        <v>0</v>
      </c>
      <c r="H428" s="438" t="str">
        <f t="shared" si="51"/>
        <v>PR.AT-013</v>
      </c>
      <c r="I428" s="438" t="str">
        <f t="shared" si="52"/>
        <v>PR.AT-0130</v>
      </c>
      <c r="J428" s="1170"/>
    </row>
    <row r="429" spans="1:10" x14ac:dyDescent="0.25">
      <c r="A429" t="s">
        <v>358</v>
      </c>
      <c r="B429" s="358">
        <v>3</v>
      </c>
      <c r="C429" s="358" t="s">
        <v>444</v>
      </c>
      <c r="D429" s="1110" t="s">
        <v>3439</v>
      </c>
      <c r="F429" s="1172"/>
      <c r="G429" s="358">
        <f>VLOOKUP($A429,Data!$C:$I,7,FALSE)</f>
        <v>0</v>
      </c>
      <c r="H429" s="438" t="str">
        <f t="shared" si="51"/>
        <v>ID.IM-013</v>
      </c>
      <c r="I429" s="438" t="str">
        <f t="shared" si="52"/>
        <v>ID.IM-0130</v>
      </c>
      <c r="J429" s="1170"/>
    </row>
    <row r="430" spans="1:10" x14ac:dyDescent="0.25">
      <c r="A430" t="s">
        <v>358</v>
      </c>
      <c r="B430" s="358">
        <v>3</v>
      </c>
      <c r="C430" s="358" t="s">
        <v>444</v>
      </c>
      <c r="D430" s="1110" t="s">
        <v>3441</v>
      </c>
      <c r="E430" s="358" t="s">
        <v>1460</v>
      </c>
      <c r="F430" s="1172" t="s">
        <v>1710</v>
      </c>
      <c r="G430" s="358">
        <f>VLOOKUP($A430,Data!$C:$I,7,FALSE)</f>
        <v>0</v>
      </c>
      <c r="H430" s="438" t="str">
        <f t="shared" si="51"/>
        <v>ID.IM-033</v>
      </c>
      <c r="I430" s="438" t="str">
        <f t="shared" si="52"/>
        <v>ID.IM-0330</v>
      </c>
      <c r="J430" s="1170"/>
    </row>
    <row r="431" spans="1:10" x14ac:dyDescent="0.25">
      <c r="A431" t="s">
        <v>238</v>
      </c>
      <c r="B431" s="358">
        <v>1</v>
      </c>
      <c r="C431" s="358" t="s">
        <v>1461</v>
      </c>
      <c r="D431" s="1108" t="s">
        <v>3473</v>
      </c>
      <c r="E431" s="358" t="s">
        <v>1461</v>
      </c>
      <c r="F431" s="1172" t="s">
        <v>1537</v>
      </c>
      <c r="G431" s="358">
        <f>VLOOKUP($A431,Data!$C:$I,7,FALSE)</f>
        <v>0</v>
      </c>
      <c r="H431" s="438" t="str">
        <f t="shared" si="51"/>
        <v>DE.AE-061</v>
      </c>
      <c r="I431" s="438" t="str">
        <f t="shared" si="52"/>
        <v>DE.AE-0610</v>
      </c>
      <c r="J431" s="1170"/>
    </row>
    <row r="432" spans="1:10" x14ac:dyDescent="0.25">
      <c r="A432" t="s">
        <v>238</v>
      </c>
      <c r="B432" s="358">
        <v>1</v>
      </c>
      <c r="C432" s="358" t="s">
        <v>1463</v>
      </c>
      <c r="D432" s="1112" t="s">
        <v>3496</v>
      </c>
      <c r="F432" s="1174"/>
      <c r="G432" s="358">
        <f>VLOOKUP($A432,Data!$C:$I,7,FALSE)</f>
        <v>0</v>
      </c>
      <c r="H432" s="438" t="str">
        <f t="shared" si="51"/>
        <v>RC.CO-041</v>
      </c>
      <c r="I432" s="438" t="str">
        <f t="shared" si="52"/>
        <v>RC.CO-0410</v>
      </c>
      <c r="J432" s="1170"/>
    </row>
    <row r="433" spans="1:10" x14ac:dyDescent="0.25">
      <c r="A433" t="s">
        <v>238</v>
      </c>
      <c r="B433" s="358">
        <v>1</v>
      </c>
      <c r="C433" s="358" t="s">
        <v>1462</v>
      </c>
      <c r="D433" s="1113" t="s">
        <v>3483</v>
      </c>
      <c r="F433" s="1172"/>
      <c r="G433" s="358">
        <f>VLOOKUP($A433,Data!$C:$I,7,FALSE)</f>
        <v>0</v>
      </c>
      <c r="H433" s="438" t="str">
        <f t="shared" si="51"/>
        <v>RS.AN-071</v>
      </c>
      <c r="I433" s="438" t="str">
        <f t="shared" si="52"/>
        <v>RS.AN-0710</v>
      </c>
      <c r="J433" s="1170"/>
    </row>
    <row r="434" spans="1:10" x14ac:dyDescent="0.25">
      <c r="A434" t="s">
        <v>238</v>
      </c>
      <c r="B434" s="358">
        <v>1</v>
      </c>
      <c r="C434" s="358" t="s">
        <v>1462</v>
      </c>
      <c r="D434" s="1113" t="s">
        <v>3485</v>
      </c>
      <c r="F434" s="589"/>
      <c r="G434" s="358">
        <f>VLOOKUP($A434,Data!$C:$I,7,FALSE)</f>
        <v>0</v>
      </c>
      <c r="H434" s="438" t="str">
        <f t="shared" si="51"/>
        <v>RS.CO-021</v>
      </c>
      <c r="I434" s="438" t="str">
        <f t="shared" si="52"/>
        <v>RS.CO-0210</v>
      </c>
      <c r="J434" s="1170"/>
    </row>
    <row r="435" spans="1:10" x14ac:dyDescent="0.25">
      <c r="A435" t="s">
        <v>240</v>
      </c>
      <c r="B435" s="358">
        <v>2</v>
      </c>
      <c r="C435" s="358" t="s">
        <v>1463</v>
      </c>
      <c r="D435" s="1112" t="s">
        <v>3496</v>
      </c>
      <c r="F435" s="1172"/>
      <c r="G435" s="358">
        <f>VLOOKUP($A435,Data!$C:$I,7,FALSE)</f>
        <v>0</v>
      </c>
      <c r="H435" s="438" t="str">
        <f t="shared" si="51"/>
        <v>RC.CO-042</v>
      </c>
      <c r="I435" s="438" t="str">
        <f t="shared" si="52"/>
        <v>RC.CO-0420</v>
      </c>
      <c r="J435" s="1170"/>
    </row>
    <row r="436" spans="1:10" x14ac:dyDescent="0.25">
      <c r="A436" t="s">
        <v>240</v>
      </c>
      <c r="B436" s="358">
        <v>2</v>
      </c>
      <c r="C436" s="358" t="s">
        <v>1462</v>
      </c>
      <c r="D436" s="1113" t="s">
        <v>3483</v>
      </c>
      <c r="F436" s="1172"/>
      <c r="G436" s="358">
        <f>VLOOKUP($A436,Data!$C:$I,7,FALSE)</f>
        <v>0</v>
      </c>
      <c r="H436" s="438" t="str">
        <f t="shared" si="51"/>
        <v>RS.AN-072</v>
      </c>
      <c r="I436" s="438" t="str">
        <f t="shared" si="52"/>
        <v>RS.AN-0720</v>
      </c>
      <c r="J436" s="1170"/>
    </row>
    <row r="437" spans="1:10" x14ac:dyDescent="0.25">
      <c r="A437" t="s">
        <v>240</v>
      </c>
      <c r="B437" s="358">
        <v>2</v>
      </c>
      <c r="C437" s="358" t="s">
        <v>1462</v>
      </c>
      <c r="D437" s="1113" t="s">
        <v>3485</v>
      </c>
      <c r="F437" s="589"/>
      <c r="G437" s="358">
        <f>VLOOKUP($A437,Data!$C:$I,7,FALSE)</f>
        <v>0</v>
      </c>
      <c r="H437" s="438" t="str">
        <f t="shared" si="51"/>
        <v>RS.CO-022</v>
      </c>
      <c r="I437" s="438" t="str">
        <f t="shared" si="52"/>
        <v>RS.CO-0220</v>
      </c>
      <c r="J437" s="1170"/>
    </row>
    <row r="438" spans="1:10" x14ac:dyDescent="0.25">
      <c r="A438" t="s">
        <v>241</v>
      </c>
      <c r="B438" s="358">
        <v>3</v>
      </c>
      <c r="C438" s="358" t="s">
        <v>1461</v>
      </c>
      <c r="D438" s="1108" t="s">
        <v>3470</v>
      </c>
      <c r="E438" s="358" t="s">
        <v>1461</v>
      </c>
      <c r="F438" s="1172" t="s">
        <v>1540</v>
      </c>
      <c r="G438" s="358">
        <f>VLOOKUP($A438,Data!$C:$I,7,FALSE)</f>
        <v>0</v>
      </c>
      <c r="H438" s="438" t="str">
        <f t="shared" si="51"/>
        <v>DE.AE-023</v>
      </c>
      <c r="I438" s="438" t="str">
        <f t="shared" si="52"/>
        <v>DE.AE-0230</v>
      </c>
      <c r="J438" s="1170"/>
    </row>
    <row r="439" spans="1:10" x14ac:dyDescent="0.25">
      <c r="A439" t="s">
        <v>241</v>
      </c>
      <c r="B439" s="358">
        <v>3</v>
      </c>
      <c r="C439" s="358" t="s">
        <v>1461</v>
      </c>
      <c r="D439" s="1108" t="s">
        <v>3471</v>
      </c>
      <c r="E439" s="358" t="s">
        <v>1461</v>
      </c>
      <c r="F439" s="1172" t="s">
        <v>1535</v>
      </c>
      <c r="G439" s="358">
        <f>VLOOKUP($A439,Data!$C:$I,7,FALSE)</f>
        <v>0</v>
      </c>
      <c r="H439" s="438" t="str">
        <f t="shared" si="51"/>
        <v>DE.AE-033</v>
      </c>
      <c r="I439" s="438" t="str">
        <f t="shared" si="52"/>
        <v>DE.AE-0330</v>
      </c>
      <c r="J439" s="1170"/>
    </row>
    <row r="440" spans="1:10" x14ac:dyDescent="0.25">
      <c r="A440" t="s">
        <v>241</v>
      </c>
      <c r="B440" s="358">
        <v>3</v>
      </c>
      <c r="C440" s="358" t="s">
        <v>1461</v>
      </c>
      <c r="D440" s="1108" t="s">
        <v>3474</v>
      </c>
      <c r="F440" s="1174"/>
      <c r="G440" s="358">
        <f>VLOOKUP($A440,Data!$C:$I,7,FALSE)</f>
        <v>0</v>
      </c>
      <c r="H440" s="438" t="str">
        <f t="shared" si="51"/>
        <v>DE.AE-073</v>
      </c>
      <c r="I440" s="438" t="str">
        <f t="shared" si="52"/>
        <v>DE.AE-0730</v>
      </c>
      <c r="J440" s="1170"/>
    </row>
    <row r="441" spans="1:10" x14ac:dyDescent="0.25">
      <c r="A441" t="s">
        <v>241</v>
      </c>
      <c r="B441" s="358">
        <v>3</v>
      </c>
      <c r="C441" s="358" t="s">
        <v>1462</v>
      </c>
      <c r="D441" s="1113" t="s">
        <v>3477</v>
      </c>
      <c r="E441" s="358" t="s">
        <v>1462</v>
      </c>
      <c r="F441" s="1172" t="s">
        <v>1539</v>
      </c>
      <c r="G441" s="358">
        <f>VLOOKUP($A441,Data!$C:$I,7,FALSE)</f>
        <v>0</v>
      </c>
      <c r="H441" s="438" t="str">
        <f t="shared" si="51"/>
        <v>RS.MA-023</v>
      </c>
      <c r="I441" s="438" t="str">
        <f t="shared" si="52"/>
        <v>RS.MA-0230</v>
      </c>
      <c r="J441" s="1170"/>
    </row>
    <row r="442" spans="1:10" x14ac:dyDescent="0.25">
      <c r="A442" t="s">
        <v>241</v>
      </c>
      <c r="B442" s="358">
        <v>3</v>
      </c>
      <c r="C442" s="358" t="s">
        <v>1462</v>
      </c>
      <c r="D442" s="1113" t="s">
        <v>3478</v>
      </c>
      <c r="E442" s="358" t="s">
        <v>1462</v>
      </c>
      <c r="F442" s="1172" t="s">
        <v>1543</v>
      </c>
      <c r="G442" s="358">
        <f>VLOOKUP($A442,Data!$C:$I,7,FALSE)</f>
        <v>0</v>
      </c>
      <c r="H442" s="438" t="str">
        <f t="shared" si="51"/>
        <v>RS.MA-033</v>
      </c>
      <c r="I442" s="438" t="str">
        <f t="shared" si="52"/>
        <v>RS.MA-0330</v>
      </c>
      <c r="J442" s="1170"/>
    </row>
    <row r="443" spans="1:10" x14ac:dyDescent="0.25">
      <c r="A443" t="s">
        <v>242</v>
      </c>
      <c r="B443" s="358">
        <v>3</v>
      </c>
      <c r="C443" s="358" t="s">
        <v>444</v>
      </c>
      <c r="D443" s="1110" t="s">
        <v>3441</v>
      </c>
      <c r="E443" s="358" t="s">
        <v>1461</v>
      </c>
      <c r="F443" s="1172" t="s">
        <v>1541</v>
      </c>
      <c r="G443" s="358">
        <f>VLOOKUP($A443,Data!$C:$I,7,FALSE)</f>
        <v>0</v>
      </c>
      <c r="H443" s="438" t="str">
        <f t="shared" si="51"/>
        <v>ID.IM-033</v>
      </c>
      <c r="I443" s="438" t="str">
        <f t="shared" si="52"/>
        <v>ID.IM-0330</v>
      </c>
      <c r="J443" s="1170"/>
    </row>
    <row r="444" spans="1:10" x14ac:dyDescent="0.25">
      <c r="A444" t="s">
        <v>243</v>
      </c>
      <c r="B444" s="358">
        <v>3</v>
      </c>
      <c r="C444" s="358" t="s">
        <v>1461</v>
      </c>
      <c r="D444" s="1108" t="s">
        <v>3465</v>
      </c>
      <c r="E444" s="358" t="s">
        <v>1461</v>
      </c>
      <c r="F444" s="1172" t="s">
        <v>1483</v>
      </c>
      <c r="G444" s="358">
        <f>VLOOKUP($A444,Data!$C:$I,7,FALSE)</f>
        <v>0</v>
      </c>
      <c r="H444" s="438" t="str">
        <f t="shared" si="51"/>
        <v>DE.CM-013</v>
      </c>
      <c r="I444" s="438" t="str">
        <f t="shared" si="52"/>
        <v>DE.CM-0130</v>
      </c>
      <c r="J444" s="1170"/>
    </row>
    <row r="445" spans="1:10" x14ac:dyDescent="0.25">
      <c r="A445" t="s">
        <v>243</v>
      </c>
      <c r="B445" s="358">
        <v>3</v>
      </c>
      <c r="C445" s="358" t="s">
        <v>1461</v>
      </c>
      <c r="D445" s="1108" t="s">
        <v>3466</v>
      </c>
      <c r="E445" s="358" t="s">
        <v>1461</v>
      </c>
      <c r="F445" s="1172" t="s">
        <v>1485</v>
      </c>
      <c r="G445" s="358">
        <f>VLOOKUP($A445,Data!$C:$I,7,FALSE)</f>
        <v>0</v>
      </c>
      <c r="H445" s="438" t="str">
        <f t="shared" si="51"/>
        <v>DE.CM-023</v>
      </c>
      <c r="I445" s="438" t="str">
        <f t="shared" si="52"/>
        <v>DE.CM-0230</v>
      </c>
      <c r="J445" s="1170"/>
    </row>
    <row r="446" spans="1:10" x14ac:dyDescent="0.25">
      <c r="A446" t="s">
        <v>243</v>
      </c>
      <c r="B446" s="358">
        <v>3</v>
      </c>
      <c r="C446" s="358" t="s">
        <v>1461</v>
      </c>
      <c r="D446" s="1108" t="s">
        <v>3467</v>
      </c>
      <c r="E446" s="358" t="s">
        <v>1461</v>
      </c>
      <c r="F446" s="1172" t="s">
        <v>1481</v>
      </c>
      <c r="G446" s="358">
        <f>VLOOKUP($A446,Data!$C:$I,7,FALSE)</f>
        <v>0</v>
      </c>
      <c r="H446" s="438" t="str">
        <f t="shared" si="51"/>
        <v>DE.CM-033</v>
      </c>
      <c r="I446" s="438" t="str">
        <f t="shared" si="52"/>
        <v>DE.CM-0330</v>
      </c>
      <c r="J446" s="1170"/>
    </row>
    <row r="447" spans="1:10" x14ac:dyDescent="0.25">
      <c r="A447" t="s">
        <v>243</v>
      </c>
      <c r="B447" s="358">
        <v>3</v>
      </c>
      <c r="C447" s="358" t="s">
        <v>1461</v>
      </c>
      <c r="D447" s="1108" t="s">
        <v>3468</v>
      </c>
      <c r="E447" s="358" t="s">
        <v>1461</v>
      </c>
      <c r="F447" s="1172" t="s">
        <v>1482</v>
      </c>
      <c r="G447" s="358">
        <f>VLOOKUP($A447,Data!$C:$I,7,FALSE)</f>
        <v>0</v>
      </c>
      <c r="H447" s="438" t="str">
        <f t="shared" si="51"/>
        <v>DE.CM-063</v>
      </c>
      <c r="I447" s="438" t="str">
        <f t="shared" si="52"/>
        <v>DE.CM-0630</v>
      </c>
      <c r="J447" s="1170"/>
    </row>
    <row r="448" spans="1:10" x14ac:dyDescent="0.25">
      <c r="A448" t="s">
        <v>243</v>
      </c>
      <c r="B448" s="358">
        <v>3</v>
      </c>
      <c r="C448" s="358" t="s">
        <v>1461</v>
      </c>
      <c r="D448" s="1108" t="s">
        <v>3469</v>
      </c>
      <c r="F448" s="1172"/>
      <c r="G448" s="358">
        <f>VLOOKUP($A448,Data!$C:$I,7,FALSE)</f>
        <v>0</v>
      </c>
      <c r="H448" s="438" t="str">
        <f t="shared" si="51"/>
        <v>DE.CM-093</v>
      </c>
      <c r="I448" s="438" t="str">
        <f t="shared" si="52"/>
        <v>DE.CM-0930</v>
      </c>
      <c r="J448" s="1170"/>
    </row>
    <row r="449" spans="1:10" x14ac:dyDescent="0.25">
      <c r="A449" t="s">
        <v>244</v>
      </c>
      <c r="B449" s="358">
        <v>1</v>
      </c>
      <c r="C449" s="358" t="s">
        <v>1461</v>
      </c>
      <c r="D449" s="1108" t="s">
        <v>3475</v>
      </c>
      <c r="E449" s="358" t="s">
        <v>1461</v>
      </c>
      <c r="F449" s="1172" t="s">
        <v>1542</v>
      </c>
      <c r="G449" s="358">
        <f>VLOOKUP($A449,Data!$C:$I,7,FALSE)</f>
        <v>0</v>
      </c>
      <c r="H449" s="438" t="str">
        <f t="shared" si="51"/>
        <v>DE.AE-081</v>
      </c>
      <c r="I449" s="438" t="str">
        <f t="shared" si="52"/>
        <v>DE.AE-0810</v>
      </c>
      <c r="J449" s="1170"/>
    </row>
    <row r="450" spans="1:10" x14ac:dyDescent="0.25">
      <c r="A450" t="s">
        <v>244</v>
      </c>
      <c r="B450" s="358">
        <v>1</v>
      </c>
      <c r="C450" s="358" t="s">
        <v>444</v>
      </c>
      <c r="D450" s="1110" t="s">
        <v>3442</v>
      </c>
      <c r="E450" s="358" t="s">
        <v>1460</v>
      </c>
      <c r="F450" s="1172" t="s">
        <v>1527</v>
      </c>
      <c r="G450" s="358">
        <f>VLOOKUP($A450,Data!$C:$I,7,FALSE)</f>
        <v>0</v>
      </c>
      <c r="H450" s="438" t="str">
        <f t="shared" ref="H450:H513" si="53">CONCATENATE($D450,$B450)</f>
        <v>ID.IM-041</v>
      </c>
      <c r="I450" s="438" t="str">
        <f t="shared" ref="I450:I513" si="54">_xlfn.IFNA(CONCATENATE(H450,$G450),CONCATENATE(H450,$G450,0))</f>
        <v>ID.IM-0410</v>
      </c>
      <c r="J450" s="1170"/>
    </row>
    <row r="451" spans="1:10" x14ac:dyDescent="0.25">
      <c r="A451" t="s">
        <v>244</v>
      </c>
      <c r="B451" s="358">
        <v>1</v>
      </c>
      <c r="C451" s="358" t="s">
        <v>1462</v>
      </c>
      <c r="D451" s="1113" t="s">
        <v>3478</v>
      </c>
      <c r="E451" s="358" t="s">
        <v>1462</v>
      </c>
      <c r="F451" s="1172" t="s">
        <v>1543</v>
      </c>
      <c r="G451" s="358">
        <f>VLOOKUP($A451,Data!$C:$I,7,FALSE)</f>
        <v>0</v>
      </c>
      <c r="H451" s="438" t="str">
        <f t="shared" si="53"/>
        <v>RS.MA-031</v>
      </c>
      <c r="I451" s="438" t="str">
        <f t="shared" si="54"/>
        <v>RS.MA-0310</v>
      </c>
      <c r="J451" s="1170"/>
    </row>
    <row r="452" spans="1:10" x14ac:dyDescent="0.25">
      <c r="A452" t="s">
        <v>245</v>
      </c>
      <c r="B452" s="358">
        <v>1</v>
      </c>
      <c r="C452" s="358" t="s">
        <v>1461</v>
      </c>
      <c r="D452" s="1108" t="s">
        <v>3472</v>
      </c>
      <c r="E452" s="358" t="s">
        <v>1461</v>
      </c>
      <c r="F452" s="1172" t="s">
        <v>1544</v>
      </c>
      <c r="G452" s="358">
        <f>VLOOKUP($A452,Data!$C:$I,7,FALSE)</f>
        <v>0</v>
      </c>
      <c r="H452" s="438" t="str">
        <f t="shared" si="53"/>
        <v>DE.AE-041</v>
      </c>
      <c r="I452" s="438" t="str">
        <f t="shared" si="54"/>
        <v>DE.AE-0410</v>
      </c>
      <c r="J452" s="1170"/>
    </row>
    <row r="453" spans="1:10" x14ac:dyDescent="0.25">
      <c r="A453" t="s">
        <v>245</v>
      </c>
      <c r="B453" s="358">
        <v>1</v>
      </c>
      <c r="C453" s="358" t="s">
        <v>1462</v>
      </c>
      <c r="D453" s="1113" t="s">
        <v>3484</v>
      </c>
      <c r="F453" s="1172"/>
      <c r="G453" s="358">
        <f>VLOOKUP($A453,Data!$C:$I,7,FALSE)</f>
        <v>0</v>
      </c>
      <c r="H453" s="438" t="str">
        <f t="shared" si="53"/>
        <v>RS.AN-081</v>
      </c>
      <c r="I453" s="438" t="str">
        <f t="shared" si="54"/>
        <v>RS.AN-0810</v>
      </c>
      <c r="J453" s="1170"/>
    </row>
    <row r="454" spans="1:10" x14ac:dyDescent="0.25">
      <c r="A454" t="s">
        <v>245</v>
      </c>
      <c r="B454" s="358">
        <v>1</v>
      </c>
      <c r="C454" s="358" t="s">
        <v>1462</v>
      </c>
      <c r="D454" s="1113" t="s">
        <v>3477</v>
      </c>
      <c r="E454" s="358" t="s">
        <v>1462</v>
      </c>
      <c r="F454" s="1172" t="s">
        <v>1539</v>
      </c>
      <c r="G454" s="358">
        <f>VLOOKUP($A454,Data!$C:$I,7,FALSE)</f>
        <v>0</v>
      </c>
      <c r="H454" s="438" t="str">
        <f t="shared" si="53"/>
        <v>RS.MA-021</v>
      </c>
      <c r="I454" s="438" t="str">
        <f t="shared" si="54"/>
        <v>RS.MA-0210</v>
      </c>
      <c r="J454" s="1170"/>
    </row>
    <row r="455" spans="1:10" x14ac:dyDescent="0.25">
      <c r="A455" t="s">
        <v>246</v>
      </c>
      <c r="B455" s="358">
        <v>2</v>
      </c>
      <c r="C455" s="358" t="s">
        <v>1461</v>
      </c>
      <c r="D455" s="1108" t="s">
        <v>3472</v>
      </c>
      <c r="E455" s="358" t="s">
        <v>1461</v>
      </c>
      <c r="F455" s="1172" t="s">
        <v>1544</v>
      </c>
      <c r="G455" s="358">
        <f>VLOOKUP($A455,Data!$C:$I,7,FALSE)</f>
        <v>0</v>
      </c>
      <c r="H455" s="438" t="str">
        <f t="shared" si="53"/>
        <v>DE.AE-042</v>
      </c>
      <c r="I455" s="438" t="str">
        <f t="shared" si="54"/>
        <v>DE.AE-0420</v>
      </c>
      <c r="J455" s="1170"/>
    </row>
    <row r="456" spans="1:10" x14ac:dyDescent="0.25">
      <c r="A456" t="s">
        <v>246</v>
      </c>
      <c r="B456" s="358">
        <v>2</v>
      </c>
      <c r="C456" s="358" t="s">
        <v>1461</v>
      </c>
      <c r="D456" s="1108" t="s">
        <v>3475</v>
      </c>
      <c r="E456" s="358" t="s">
        <v>1461</v>
      </c>
      <c r="F456" s="1172" t="s">
        <v>1542</v>
      </c>
      <c r="G456" s="358">
        <f>VLOOKUP($A456,Data!$C:$I,7,FALSE)</f>
        <v>0</v>
      </c>
      <c r="H456" s="438" t="str">
        <f t="shared" si="53"/>
        <v>DE.AE-082</v>
      </c>
      <c r="I456" s="438" t="str">
        <f t="shared" si="54"/>
        <v>DE.AE-0820</v>
      </c>
      <c r="J456" s="1170"/>
    </row>
    <row r="457" spans="1:10" x14ac:dyDescent="0.25">
      <c r="A457" t="s">
        <v>246</v>
      </c>
      <c r="B457" s="358">
        <v>2</v>
      </c>
      <c r="C457" s="358" t="s">
        <v>444</v>
      </c>
      <c r="D457" s="1110" t="s">
        <v>3442</v>
      </c>
      <c r="E457" s="358" t="s">
        <v>1460</v>
      </c>
      <c r="F457" s="1172" t="s">
        <v>1527</v>
      </c>
      <c r="G457" s="358">
        <f>VLOOKUP($A457,Data!$C:$I,7,FALSE)</f>
        <v>0</v>
      </c>
      <c r="H457" s="438" t="str">
        <f t="shared" si="53"/>
        <v>ID.IM-042</v>
      </c>
      <c r="I457" s="438" t="str">
        <f t="shared" si="54"/>
        <v>ID.IM-0420</v>
      </c>
      <c r="J457" s="1170"/>
    </row>
    <row r="458" spans="1:10" x14ac:dyDescent="0.25">
      <c r="A458" t="s">
        <v>247</v>
      </c>
      <c r="B458" s="358">
        <v>2</v>
      </c>
      <c r="C458" s="358" t="s">
        <v>1461</v>
      </c>
      <c r="D458" s="1108" t="s">
        <v>3472</v>
      </c>
      <c r="E458" s="358" t="s">
        <v>1461</v>
      </c>
      <c r="F458" s="1172" t="s">
        <v>1544</v>
      </c>
      <c r="G458" s="358">
        <f>VLOOKUP($A458,Data!$C:$I,7,FALSE)</f>
        <v>0</v>
      </c>
      <c r="H458" s="438" t="str">
        <f t="shared" si="53"/>
        <v>DE.AE-042</v>
      </c>
      <c r="I458" s="438" t="str">
        <f t="shared" si="54"/>
        <v>DE.AE-0420</v>
      </c>
      <c r="J458" s="1170"/>
    </row>
    <row r="459" spans="1:10" x14ac:dyDescent="0.25">
      <c r="A459" t="s">
        <v>248</v>
      </c>
      <c r="B459" s="358">
        <v>2</v>
      </c>
      <c r="C459" s="358" t="s">
        <v>444</v>
      </c>
      <c r="D459" s="1110" t="s">
        <v>3441</v>
      </c>
      <c r="E459" s="358" t="s">
        <v>1460</v>
      </c>
      <c r="F459" s="1172" t="s">
        <v>1710</v>
      </c>
      <c r="G459" s="358">
        <f>VLOOKUP($A459,Data!$C:$I,7,FALSE)</f>
        <v>0</v>
      </c>
      <c r="H459" s="438" t="str">
        <f t="shared" si="53"/>
        <v>ID.IM-032</v>
      </c>
      <c r="I459" s="438" t="str">
        <f t="shared" si="54"/>
        <v>ID.IM-0320</v>
      </c>
      <c r="J459" s="1170"/>
    </row>
    <row r="460" spans="1:10" x14ac:dyDescent="0.25">
      <c r="A460" t="s">
        <v>248</v>
      </c>
      <c r="B460" s="358">
        <v>2</v>
      </c>
      <c r="C460" s="358" t="s">
        <v>444</v>
      </c>
      <c r="D460" s="1110" t="s">
        <v>3442</v>
      </c>
      <c r="E460" s="358" t="s">
        <v>1460</v>
      </c>
      <c r="F460" s="1172" t="s">
        <v>1527</v>
      </c>
      <c r="G460" s="358">
        <f>VLOOKUP($A460,Data!$C:$I,7,FALSE)</f>
        <v>0</v>
      </c>
      <c r="H460" s="438" t="str">
        <f t="shared" si="53"/>
        <v>ID.IM-042</v>
      </c>
      <c r="I460" s="438" t="str">
        <f t="shared" si="54"/>
        <v>ID.IM-0420</v>
      </c>
      <c r="J460" s="1170"/>
    </row>
    <row r="461" spans="1:10" x14ac:dyDescent="0.25">
      <c r="A461" t="s">
        <v>249</v>
      </c>
      <c r="B461" s="358">
        <v>2</v>
      </c>
      <c r="C461" s="358" t="s">
        <v>1463</v>
      </c>
      <c r="D461" s="1112" t="s">
        <v>3496</v>
      </c>
      <c r="F461" s="1172"/>
      <c r="G461" s="358">
        <f>VLOOKUP($A461,Data!$C:$I,7,FALSE)</f>
        <v>0</v>
      </c>
      <c r="H461" s="438" t="str">
        <f t="shared" si="53"/>
        <v>RC.CO-042</v>
      </c>
      <c r="I461" s="438" t="str">
        <f t="shared" si="54"/>
        <v>RC.CO-0420</v>
      </c>
      <c r="J461" s="1170"/>
    </row>
    <row r="462" spans="1:10" x14ac:dyDescent="0.25">
      <c r="A462" t="s">
        <v>249</v>
      </c>
      <c r="B462" s="358">
        <v>2</v>
      </c>
      <c r="C462" s="358" t="s">
        <v>1463</v>
      </c>
      <c r="D462" s="1112" t="s">
        <v>3494</v>
      </c>
      <c r="F462" s="1172"/>
      <c r="G462" s="358">
        <f>VLOOKUP($A462,Data!$C:$I,7,FALSE)</f>
        <v>0</v>
      </c>
      <c r="H462" s="438" t="str">
        <f t="shared" si="53"/>
        <v>RC.RP-062</v>
      </c>
      <c r="I462" s="438" t="str">
        <f t="shared" si="54"/>
        <v>RC.RP-0620</v>
      </c>
      <c r="J462" s="1170"/>
    </row>
    <row r="463" spans="1:10" x14ac:dyDescent="0.25">
      <c r="A463" t="s">
        <v>249</v>
      </c>
      <c r="B463" s="358">
        <v>2</v>
      </c>
      <c r="C463" s="358" t="s">
        <v>1462</v>
      </c>
      <c r="D463" s="1113" t="s">
        <v>3483</v>
      </c>
      <c r="F463" s="1172"/>
      <c r="G463" s="358">
        <f>VLOOKUP($A463,Data!$C:$I,7,FALSE)</f>
        <v>0</v>
      </c>
      <c r="H463" s="438" t="str">
        <f t="shared" si="53"/>
        <v>RS.AN-072</v>
      </c>
      <c r="I463" s="438" t="str">
        <f t="shared" si="54"/>
        <v>RS.AN-0720</v>
      </c>
      <c r="J463" s="1170"/>
    </row>
    <row r="464" spans="1:10" x14ac:dyDescent="0.25">
      <c r="A464" t="s">
        <v>249</v>
      </c>
      <c r="B464" s="358">
        <v>2</v>
      </c>
      <c r="C464" s="358" t="s">
        <v>1462</v>
      </c>
      <c r="D464" s="1113" t="s">
        <v>3485</v>
      </c>
      <c r="F464" s="589"/>
      <c r="G464" s="358">
        <f>VLOOKUP($A464,Data!$C:$I,7,FALSE)</f>
        <v>0</v>
      </c>
      <c r="H464" s="438" t="str">
        <f t="shared" si="53"/>
        <v>RS.CO-022</v>
      </c>
      <c r="I464" s="438" t="str">
        <f t="shared" si="54"/>
        <v>RS.CO-0220</v>
      </c>
      <c r="J464" s="1170"/>
    </row>
    <row r="465" spans="1:10" x14ac:dyDescent="0.25">
      <c r="A465" t="s">
        <v>250</v>
      </c>
      <c r="B465" s="358">
        <v>2</v>
      </c>
      <c r="C465" s="358" t="s">
        <v>1461</v>
      </c>
      <c r="D465" s="1108" t="s">
        <v>3473</v>
      </c>
      <c r="E465" s="358" t="s">
        <v>1461</v>
      </c>
      <c r="F465" s="1172" t="s">
        <v>1537</v>
      </c>
      <c r="G465" s="358">
        <f>VLOOKUP($A465,Data!$C:$I,7,FALSE)</f>
        <v>0</v>
      </c>
      <c r="H465" s="438" t="str">
        <f t="shared" si="53"/>
        <v>DE.AE-062</v>
      </c>
      <c r="I465" s="438" t="str">
        <f t="shared" si="54"/>
        <v>DE.AE-0620</v>
      </c>
      <c r="J465" s="1170"/>
    </row>
    <row r="466" spans="1:10" x14ac:dyDescent="0.25">
      <c r="A466" t="s">
        <v>250</v>
      </c>
      <c r="B466" s="358">
        <v>2</v>
      </c>
      <c r="C466" s="358" t="s">
        <v>1461</v>
      </c>
      <c r="D466" s="1108" t="s">
        <v>3475</v>
      </c>
      <c r="E466" s="358" t="s">
        <v>1461</v>
      </c>
      <c r="F466" s="1172" t="s">
        <v>1542</v>
      </c>
      <c r="G466" s="358">
        <f>VLOOKUP($A466,Data!$C:$I,7,FALSE)</f>
        <v>0</v>
      </c>
      <c r="H466" s="438" t="str">
        <f t="shared" si="53"/>
        <v>DE.AE-082</v>
      </c>
      <c r="I466" s="438" t="str">
        <f t="shared" si="54"/>
        <v>DE.AE-0820</v>
      </c>
      <c r="J466" s="1170"/>
    </row>
    <row r="467" spans="1:10" x14ac:dyDescent="0.25">
      <c r="A467" t="s">
        <v>250</v>
      </c>
      <c r="B467" s="358">
        <v>2</v>
      </c>
      <c r="C467" s="358" t="s">
        <v>1463</v>
      </c>
      <c r="D467" s="1112" t="s">
        <v>3495</v>
      </c>
      <c r="E467" s="358" t="s">
        <v>1463</v>
      </c>
      <c r="F467" s="1172" t="s">
        <v>1547</v>
      </c>
      <c r="G467" s="358">
        <f>VLOOKUP($A467,Data!$C:$I,7,FALSE)</f>
        <v>0</v>
      </c>
      <c r="H467" s="438" t="str">
        <f t="shared" si="53"/>
        <v>RC.CO-032</v>
      </c>
      <c r="I467" s="438" t="str">
        <f t="shared" si="54"/>
        <v>RC.CO-0320</v>
      </c>
      <c r="J467" s="1170"/>
    </row>
    <row r="468" spans="1:10" x14ac:dyDescent="0.25">
      <c r="A468" t="s">
        <v>250</v>
      </c>
      <c r="B468" s="358">
        <v>2</v>
      </c>
      <c r="C468" s="358" t="s">
        <v>1463</v>
      </c>
      <c r="D468" s="1112" t="s">
        <v>3496</v>
      </c>
      <c r="F468" s="1172"/>
      <c r="G468" s="358">
        <f>VLOOKUP($A468,Data!$C:$I,7,FALSE)</f>
        <v>0</v>
      </c>
      <c r="H468" s="438" t="str">
        <f t="shared" si="53"/>
        <v>RC.CO-042</v>
      </c>
      <c r="I468" s="438" t="str">
        <f t="shared" si="54"/>
        <v>RC.CO-0420</v>
      </c>
      <c r="J468" s="1170"/>
    </row>
    <row r="469" spans="1:10" x14ac:dyDescent="0.25">
      <c r="A469" t="s">
        <v>250</v>
      </c>
      <c r="B469" s="358">
        <v>2</v>
      </c>
      <c r="C469" s="358" t="s">
        <v>1462</v>
      </c>
      <c r="D469" s="1113" t="s">
        <v>3485</v>
      </c>
      <c r="F469" s="589"/>
      <c r="G469" s="358">
        <f>VLOOKUP($A469,Data!$C:$I,7,FALSE)</f>
        <v>0</v>
      </c>
      <c r="H469" s="438" t="str">
        <f t="shared" si="53"/>
        <v>RS.CO-022</v>
      </c>
      <c r="I469" s="438" t="str">
        <f t="shared" si="54"/>
        <v>RS.CO-0220</v>
      </c>
      <c r="J469" s="1170"/>
    </row>
    <row r="470" spans="1:10" x14ac:dyDescent="0.25">
      <c r="A470" t="s">
        <v>250</v>
      </c>
      <c r="B470" s="358">
        <v>2</v>
      </c>
      <c r="C470" s="358" t="s">
        <v>1462</v>
      </c>
      <c r="D470" s="1113" t="s">
        <v>3486</v>
      </c>
      <c r="E470" s="358" t="s">
        <v>1462</v>
      </c>
      <c r="F470" s="1172" t="s">
        <v>1533</v>
      </c>
      <c r="G470" s="358">
        <f>VLOOKUP($A470,Data!$C:$I,7,FALSE)</f>
        <v>0</v>
      </c>
      <c r="H470" s="438" t="str">
        <f t="shared" si="53"/>
        <v>RS.CO-032</v>
      </c>
      <c r="I470" s="438" t="str">
        <f t="shared" si="54"/>
        <v>RS.CO-0320</v>
      </c>
      <c r="J470" s="1170"/>
    </row>
    <row r="471" spans="1:10" x14ac:dyDescent="0.25">
      <c r="A471" t="s">
        <v>250</v>
      </c>
      <c r="B471" s="358">
        <v>2</v>
      </c>
      <c r="C471" s="358" t="s">
        <v>1462</v>
      </c>
      <c r="D471" s="1113" t="s">
        <v>3476</v>
      </c>
      <c r="E471" s="358" t="s">
        <v>1462</v>
      </c>
      <c r="F471" s="1172" t="s">
        <v>1531</v>
      </c>
      <c r="G471" s="358">
        <f>VLOOKUP($A471,Data!$C:$I,7,FALSE)</f>
        <v>0</v>
      </c>
      <c r="H471" s="438" t="str">
        <f t="shared" si="53"/>
        <v>RS.MA-012</v>
      </c>
      <c r="I471" s="438" t="str">
        <f t="shared" si="54"/>
        <v>RS.MA-0120</v>
      </c>
      <c r="J471" s="1170"/>
    </row>
    <row r="472" spans="1:10" x14ac:dyDescent="0.25">
      <c r="A472" t="s">
        <v>250</v>
      </c>
      <c r="B472" s="358">
        <v>2</v>
      </c>
      <c r="C472" s="358" t="s">
        <v>1462</v>
      </c>
      <c r="D472" s="1113" t="s">
        <v>3479</v>
      </c>
      <c r="F472" s="589"/>
      <c r="G472" s="358">
        <f>VLOOKUP($A472,Data!$C:$I,7,FALSE)</f>
        <v>0</v>
      </c>
      <c r="H472" s="438" t="str">
        <f t="shared" si="53"/>
        <v>RS.MA-042</v>
      </c>
      <c r="I472" s="438" t="str">
        <f t="shared" si="54"/>
        <v>RS.MA-0420</v>
      </c>
      <c r="J472" s="1170"/>
    </row>
    <row r="473" spans="1:10" x14ac:dyDescent="0.25">
      <c r="A473" t="s">
        <v>252</v>
      </c>
      <c r="B473" s="358">
        <v>3</v>
      </c>
      <c r="C473" s="358" t="s">
        <v>1461</v>
      </c>
      <c r="D473" s="1108" t="s">
        <v>3470</v>
      </c>
      <c r="E473" s="358" t="s">
        <v>1461</v>
      </c>
      <c r="F473" s="1172" t="s">
        <v>1540</v>
      </c>
      <c r="G473" s="358">
        <f>VLOOKUP($A473,Data!$C:$I,7,FALSE)</f>
        <v>0</v>
      </c>
      <c r="H473" s="438" t="str">
        <f t="shared" si="53"/>
        <v>DE.AE-023</v>
      </c>
      <c r="I473" s="438" t="str">
        <f t="shared" si="54"/>
        <v>DE.AE-0230</v>
      </c>
      <c r="J473" s="1170"/>
    </row>
    <row r="474" spans="1:10" x14ac:dyDescent="0.25">
      <c r="A474" t="s">
        <v>252</v>
      </c>
      <c r="B474" s="358">
        <v>3</v>
      </c>
      <c r="C474" s="358" t="s">
        <v>1461</v>
      </c>
      <c r="D474" s="1108" t="s">
        <v>3471</v>
      </c>
      <c r="E474" s="358" t="s">
        <v>1461</v>
      </c>
      <c r="F474" s="1172" t="s">
        <v>1535</v>
      </c>
      <c r="G474" s="358">
        <f>VLOOKUP($A474,Data!$C:$I,7,FALSE)</f>
        <v>0</v>
      </c>
      <c r="H474" s="438" t="str">
        <f t="shared" si="53"/>
        <v>DE.AE-033</v>
      </c>
      <c r="I474" s="438" t="str">
        <f t="shared" si="54"/>
        <v>DE.AE-0330</v>
      </c>
      <c r="J474" s="1170"/>
    </row>
    <row r="475" spans="1:10" x14ac:dyDescent="0.25">
      <c r="A475" t="s">
        <v>252</v>
      </c>
      <c r="B475" s="358">
        <v>3</v>
      </c>
      <c r="C475" s="358" t="s">
        <v>1461</v>
      </c>
      <c r="D475" s="1108" t="s">
        <v>3474</v>
      </c>
      <c r="F475" s="1172"/>
      <c r="G475" s="358">
        <f>VLOOKUP($A475,Data!$C:$I,7,FALSE)</f>
        <v>0</v>
      </c>
      <c r="H475" s="438" t="str">
        <f t="shared" si="53"/>
        <v>DE.AE-073</v>
      </c>
      <c r="I475" s="438" t="str">
        <f t="shared" si="54"/>
        <v>DE.AE-0730</v>
      </c>
      <c r="J475" s="1170"/>
    </row>
    <row r="476" spans="1:10" x14ac:dyDescent="0.25">
      <c r="A476" t="s">
        <v>253</v>
      </c>
      <c r="B476" s="358">
        <v>1</v>
      </c>
      <c r="C476" s="358" t="s">
        <v>3387</v>
      </c>
      <c r="D476" s="1109" t="s">
        <v>3393</v>
      </c>
      <c r="F476" s="1172"/>
      <c r="G476" s="358">
        <f>VLOOKUP($A476,Data!$C:$I,7,FALSE)</f>
        <v>0</v>
      </c>
      <c r="H476" s="438" t="str">
        <f t="shared" si="53"/>
        <v>GV.OC-021</v>
      </c>
      <c r="I476" s="438" t="str">
        <f t="shared" si="54"/>
        <v>GV.OC-0210</v>
      </c>
      <c r="J476" s="1170"/>
    </row>
    <row r="477" spans="1:10" x14ac:dyDescent="0.25">
      <c r="A477" t="s">
        <v>253</v>
      </c>
      <c r="B477" s="358">
        <v>1</v>
      </c>
      <c r="C477" s="358" t="s">
        <v>3387</v>
      </c>
      <c r="D477" s="1109" t="s">
        <v>3415</v>
      </c>
      <c r="F477" s="1172"/>
      <c r="G477" s="358">
        <f>VLOOKUP($A477,Data!$C:$I,7,FALSE)</f>
        <v>0</v>
      </c>
      <c r="H477" s="438" t="str">
        <f t="shared" si="53"/>
        <v>GV.RR-021</v>
      </c>
      <c r="I477" s="438" t="str">
        <f t="shared" si="54"/>
        <v>GV.RR-0210</v>
      </c>
      <c r="J477" s="1170"/>
    </row>
    <row r="478" spans="1:10" x14ac:dyDescent="0.25">
      <c r="A478" t="s">
        <v>253</v>
      </c>
      <c r="B478" s="358">
        <v>1</v>
      </c>
      <c r="C478" s="358" t="s">
        <v>1460</v>
      </c>
      <c r="D478" s="1111" t="s">
        <v>3449</v>
      </c>
      <c r="E478" s="358" t="s">
        <v>1460</v>
      </c>
      <c r="F478" s="1172" t="s">
        <v>1574</v>
      </c>
      <c r="G478" s="358">
        <f>VLOOKUP($A478,Data!$C:$I,7,FALSE)</f>
        <v>0</v>
      </c>
      <c r="H478" s="438" t="str">
        <f t="shared" si="53"/>
        <v>PR.AT-011</v>
      </c>
      <c r="I478" s="438" t="str">
        <f t="shared" si="54"/>
        <v>PR.AT-0110</v>
      </c>
      <c r="J478" s="1170"/>
    </row>
    <row r="479" spans="1:10" x14ac:dyDescent="0.25">
      <c r="A479" t="s">
        <v>253</v>
      </c>
      <c r="B479" s="358">
        <v>1</v>
      </c>
      <c r="C479" s="358" t="s">
        <v>1460</v>
      </c>
      <c r="D479" s="1111" t="s">
        <v>3450</v>
      </c>
      <c r="E479" s="358" t="s">
        <v>1460</v>
      </c>
      <c r="F479" s="1172" t="s">
        <v>1523</v>
      </c>
      <c r="G479" s="358">
        <f>VLOOKUP($A479,Data!$C:$I,7,FALSE)</f>
        <v>0</v>
      </c>
      <c r="H479" s="438" t="str">
        <f t="shared" si="53"/>
        <v>PR.AT-021</v>
      </c>
      <c r="I479" s="438" t="str">
        <f t="shared" si="54"/>
        <v>PR.AT-0210</v>
      </c>
      <c r="J479" s="1170"/>
    </row>
    <row r="480" spans="1:10" x14ac:dyDescent="0.25">
      <c r="A480" t="s">
        <v>254</v>
      </c>
      <c r="B480" s="358">
        <v>1</v>
      </c>
      <c r="C480" s="358" t="s">
        <v>1463</v>
      </c>
      <c r="D480" s="1112" t="s">
        <v>3489</v>
      </c>
      <c r="E480" s="358" t="s">
        <v>1463</v>
      </c>
      <c r="F480" s="1172" t="s">
        <v>1548</v>
      </c>
      <c r="G480" s="358">
        <f>VLOOKUP($A480,Data!$C:$I,7,FALSE)</f>
        <v>0</v>
      </c>
      <c r="H480" s="438" t="str">
        <f t="shared" si="53"/>
        <v>RC.RP-011</v>
      </c>
      <c r="I480" s="438" t="str">
        <f t="shared" si="54"/>
        <v>RC.RP-0110</v>
      </c>
      <c r="J480" s="1170"/>
    </row>
    <row r="481" spans="1:10" x14ac:dyDescent="0.25">
      <c r="A481" t="s">
        <v>254</v>
      </c>
      <c r="B481" s="358">
        <v>1</v>
      </c>
      <c r="C481" s="358" t="s">
        <v>1463</v>
      </c>
      <c r="D481" s="1112" t="s">
        <v>3490</v>
      </c>
      <c r="F481" s="589"/>
      <c r="G481" s="358">
        <f>VLOOKUP($A481,Data!$C:$I,7,FALSE)</f>
        <v>0</v>
      </c>
      <c r="H481" s="438" t="str">
        <f t="shared" si="53"/>
        <v>RC.RP-021</v>
      </c>
      <c r="I481" s="438" t="str">
        <f t="shared" si="54"/>
        <v>RC.RP-0210</v>
      </c>
      <c r="J481" s="1170"/>
    </row>
    <row r="482" spans="1:10" x14ac:dyDescent="0.25">
      <c r="A482" t="s">
        <v>254</v>
      </c>
      <c r="B482" s="358">
        <v>1</v>
      </c>
      <c r="C482" s="358" t="s">
        <v>1462</v>
      </c>
      <c r="D482" s="1113" t="s">
        <v>3476</v>
      </c>
      <c r="E482" s="358" t="s">
        <v>1462</v>
      </c>
      <c r="F482" s="1172" t="s">
        <v>1528</v>
      </c>
      <c r="G482" s="358">
        <f>VLOOKUP($A482,Data!$C:$I,7,FALSE)</f>
        <v>0</v>
      </c>
      <c r="H482" s="438" t="str">
        <f t="shared" si="53"/>
        <v>RS.MA-011</v>
      </c>
      <c r="I482" s="438" t="str">
        <f t="shared" si="54"/>
        <v>RS.MA-0110</v>
      </c>
      <c r="J482" s="1170"/>
    </row>
    <row r="483" spans="1:10" x14ac:dyDescent="0.25">
      <c r="A483" t="s">
        <v>254</v>
      </c>
      <c r="B483" s="358">
        <v>1</v>
      </c>
      <c r="C483" s="358" t="s">
        <v>1462</v>
      </c>
      <c r="D483" s="1113" t="s">
        <v>3480</v>
      </c>
      <c r="F483" s="589"/>
      <c r="G483" s="358">
        <f>VLOOKUP($A483,Data!$C:$I,7,FALSE)</f>
        <v>0</v>
      </c>
      <c r="H483" s="438" t="str">
        <f t="shared" si="53"/>
        <v>RS.MA-051</v>
      </c>
      <c r="I483" s="438" t="str">
        <f t="shared" si="54"/>
        <v>RS.MA-0510</v>
      </c>
      <c r="J483" s="1170"/>
    </row>
    <row r="484" spans="1:10" x14ac:dyDescent="0.25">
      <c r="A484" t="s">
        <v>254</v>
      </c>
      <c r="B484" s="358">
        <v>1</v>
      </c>
      <c r="C484" s="358" t="s">
        <v>1462</v>
      </c>
      <c r="D484" s="1113" t="s">
        <v>3487</v>
      </c>
      <c r="E484" s="358" t="s">
        <v>1462</v>
      </c>
      <c r="F484" s="1172" t="s">
        <v>1549</v>
      </c>
      <c r="G484" s="358">
        <f>VLOOKUP($A484,Data!$C:$I,7,FALSE)</f>
        <v>0</v>
      </c>
      <c r="H484" s="438" t="str">
        <f t="shared" si="53"/>
        <v>RS.MI-011</v>
      </c>
      <c r="I484" s="438" t="str">
        <f t="shared" si="54"/>
        <v>RS.MI-0110</v>
      </c>
      <c r="J484" s="1170"/>
    </row>
    <row r="485" spans="1:10" x14ac:dyDescent="0.25">
      <c r="A485" t="s">
        <v>254</v>
      </c>
      <c r="B485" s="358">
        <v>1</v>
      </c>
      <c r="C485" s="358" t="s">
        <v>1462</v>
      </c>
      <c r="D485" s="1113" t="s">
        <v>3488</v>
      </c>
      <c r="E485" s="358" t="s">
        <v>1462</v>
      </c>
      <c r="F485" s="1172" t="s">
        <v>1550</v>
      </c>
      <c r="G485" s="358">
        <f>VLOOKUP($A485,Data!$C:$I,7,FALSE)</f>
        <v>0</v>
      </c>
      <c r="H485" s="438" t="str">
        <f t="shared" si="53"/>
        <v>RS.MI-021</v>
      </c>
      <c r="I485" s="438" t="str">
        <f t="shared" si="54"/>
        <v>RS.MI-0210</v>
      </c>
      <c r="J485" s="1170"/>
    </row>
    <row r="486" spans="1:10" x14ac:dyDescent="0.25">
      <c r="A486" t="s">
        <v>255</v>
      </c>
      <c r="B486" s="358">
        <v>1</v>
      </c>
      <c r="C486" s="358" t="s">
        <v>3387</v>
      </c>
      <c r="D486" s="1109" t="s">
        <v>3394</v>
      </c>
      <c r="E486" s="358" t="s">
        <v>444</v>
      </c>
      <c r="F486" s="1172" t="s">
        <v>1534</v>
      </c>
      <c r="G486" s="358">
        <f>VLOOKUP($A486,Data!$C:$I,7,FALSE)</f>
        <v>0</v>
      </c>
      <c r="H486" s="438" t="str">
        <f t="shared" si="53"/>
        <v>GV.OC-031</v>
      </c>
      <c r="I486" s="438" t="str">
        <f t="shared" si="54"/>
        <v>GV.OC-0310</v>
      </c>
      <c r="J486" s="1170"/>
    </row>
    <row r="487" spans="1:10" x14ac:dyDescent="0.25">
      <c r="A487" t="s">
        <v>255</v>
      </c>
      <c r="B487" s="358">
        <v>1</v>
      </c>
      <c r="C487" s="358" t="s">
        <v>1463</v>
      </c>
      <c r="D487" s="1112" t="s">
        <v>3496</v>
      </c>
      <c r="F487" s="1172"/>
      <c r="G487" s="358">
        <f>VLOOKUP($A487,Data!$C:$I,7,FALSE)</f>
        <v>0</v>
      </c>
      <c r="H487" s="438" t="str">
        <f t="shared" si="53"/>
        <v>RC.CO-041</v>
      </c>
      <c r="I487" s="438" t="str">
        <f t="shared" si="54"/>
        <v>RC.CO-0410</v>
      </c>
      <c r="J487" s="1170"/>
    </row>
    <row r="488" spans="1:10" x14ac:dyDescent="0.25">
      <c r="A488" t="s">
        <v>255</v>
      </c>
      <c r="B488" s="358">
        <v>1</v>
      </c>
      <c r="C488" s="358" t="s">
        <v>1462</v>
      </c>
      <c r="D488" s="1113" t="s">
        <v>3485</v>
      </c>
      <c r="F488" s="589"/>
      <c r="G488" s="358">
        <f>VLOOKUP($A488,Data!$C:$I,7,FALSE)</f>
        <v>0</v>
      </c>
      <c r="H488" s="438" t="str">
        <f t="shared" si="53"/>
        <v>RS.CO-021</v>
      </c>
      <c r="I488" s="438" t="str">
        <f t="shared" si="54"/>
        <v>RS.CO-0210</v>
      </c>
      <c r="J488" s="1170"/>
    </row>
    <row r="489" spans="1:10" x14ac:dyDescent="0.25">
      <c r="A489" t="s">
        <v>255</v>
      </c>
      <c r="B489" s="358">
        <v>1</v>
      </c>
      <c r="C489" s="358" t="s">
        <v>1462</v>
      </c>
      <c r="D489" s="1113" t="s">
        <v>3486</v>
      </c>
      <c r="E489" s="358" t="s">
        <v>1462</v>
      </c>
      <c r="F489" s="1172" t="s">
        <v>1533</v>
      </c>
      <c r="G489" s="358">
        <f>VLOOKUP($A489,Data!$C:$I,7,FALSE)</f>
        <v>0</v>
      </c>
      <c r="H489" s="438" t="str">
        <f t="shared" si="53"/>
        <v>RS.CO-031</v>
      </c>
      <c r="I489" s="438" t="str">
        <f t="shared" si="54"/>
        <v>RS.CO-0310</v>
      </c>
      <c r="J489" s="1170"/>
    </row>
    <row r="490" spans="1:10" x14ac:dyDescent="0.25">
      <c r="A490" t="s">
        <v>255</v>
      </c>
      <c r="B490" s="358">
        <v>1</v>
      </c>
      <c r="C490" s="358" t="s">
        <v>1462</v>
      </c>
      <c r="D490" s="1113" t="s">
        <v>3476</v>
      </c>
      <c r="E490" s="358" t="s">
        <v>1462</v>
      </c>
      <c r="F490" s="1172" t="s">
        <v>1531</v>
      </c>
      <c r="G490" s="358">
        <f>VLOOKUP($A490,Data!$C:$I,7,FALSE)</f>
        <v>0</v>
      </c>
      <c r="H490" s="438" t="str">
        <f t="shared" si="53"/>
        <v>RS.MA-011</v>
      </c>
      <c r="I490" s="438" t="str">
        <f t="shared" si="54"/>
        <v>RS.MA-0110</v>
      </c>
      <c r="J490" s="1170"/>
    </row>
    <row r="491" spans="1:10" x14ac:dyDescent="0.25">
      <c r="A491" t="s">
        <v>255</v>
      </c>
      <c r="B491" s="358">
        <v>1</v>
      </c>
      <c r="C491" s="358" t="s">
        <v>1462</v>
      </c>
      <c r="D491" s="1113" t="s">
        <v>3479</v>
      </c>
      <c r="F491" s="589"/>
      <c r="G491" s="358">
        <f>VLOOKUP($A491,Data!$C:$I,7,FALSE)</f>
        <v>0</v>
      </c>
      <c r="H491" s="438" t="str">
        <f t="shared" si="53"/>
        <v>RS.MA-041</v>
      </c>
      <c r="I491" s="438" t="str">
        <f t="shared" si="54"/>
        <v>RS.MA-0410</v>
      </c>
      <c r="J491" s="1170"/>
    </row>
    <row r="492" spans="1:10" x14ac:dyDescent="0.25">
      <c r="A492" t="s">
        <v>256</v>
      </c>
      <c r="B492" s="358">
        <v>2</v>
      </c>
      <c r="C492" s="358" t="s">
        <v>444</v>
      </c>
      <c r="D492" s="1110" t="s">
        <v>3440</v>
      </c>
      <c r="E492" s="358" t="s">
        <v>1460</v>
      </c>
      <c r="F492" s="1172" t="s">
        <v>1552</v>
      </c>
      <c r="G492" s="358">
        <f>VLOOKUP($A492,Data!$C:$I,7,FALSE)</f>
        <v>0</v>
      </c>
      <c r="H492" s="438" t="str">
        <f t="shared" si="53"/>
        <v>ID.IM-022</v>
      </c>
      <c r="I492" s="438" t="str">
        <f t="shared" si="54"/>
        <v>ID.IM-0220</v>
      </c>
      <c r="J492" s="1170"/>
    </row>
    <row r="493" spans="1:10" x14ac:dyDescent="0.25">
      <c r="A493" t="s">
        <v>256</v>
      </c>
      <c r="B493" s="358">
        <v>2</v>
      </c>
      <c r="C493" s="358" t="s">
        <v>444</v>
      </c>
      <c r="D493" s="1110" t="s">
        <v>3441</v>
      </c>
      <c r="E493" s="358" t="s">
        <v>1462</v>
      </c>
      <c r="F493" s="1172" t="s">
        <v>1556</v>
      </c>
      <c r="G493" s="358">
        <f>VLOOKUP($A493,Data!$C:$I,7,FALSE)</f>
        <v>0</v>
      </c>
      <c r="H493" s="438" t="str">
        <f t="shared" si="53"/>
        <v>ID.IM-032</v>
      </c>
      <c r="I493" s="438" t="str">
        <f t="shared" si="54"/>
        <v>ID.IM-0320</v>
      </c>
      <c r="J493" s="1170"/>
    </row>
    <row r="494" spans="1:10" x14ac:dyDescent="0.25">
      <c r="A494" t="s">
        <v>256</v>
      </c>
      <c r="B494" s="358">
        <v>2</v>
      </c>
      <c r="C494" s="358" t="s">
        <v>444</v>
      </c>
      <c r="D494" s="1110" t="s">
        <v>3442</v>
      </c>
      <c r="E494" s="358" t="s">
        <v>1460</v>
      </c>
      <c r="F494" s="1172" t="s">
        <v>1527</v>
      </c>
      <c r="G494" s="358">
        <f>VLOOKUP($A494,Data!$C:$I,7,FALSE)</f>
        <v>0</v>
      </c>
      <c r="H494" s="438" t="str">
        <f t="shared" si="53"/>
        <v>ID.IM-042</v>
      </c>
      <c r="I494" s="438" t="str">
        <f t="shared" si="54"/>
        <v>ID.IM-0420</v>
      </c>
      <c r="J494" s="1170"/>
    </row>
    <row r="495" spans="1:10" x14ac:dyDescent="0.25">
      <c r="A495" t="s">
        <v>256</v>
      </c>
      <c r="B495" s="358">
        <v>2</v>
      </c>
      <c r="C495" s="358" t="s">
        <v>1462</v>
      </c>
      <c r="D495" s="1113" t="s">
        <v>3481</v>
      </c>
      <c r="F495" s="1172"/>
      <c r="G495" s="358">
        <f>VLOOKUP($A495,Data!$C:$I,7,FALSE)</f>
        <v>0</v>
      </c>
      <c r="H495" s="438" t="str">
        <f t="shared" si="53"/>
        <v>RS.AN-032</v>
      </c>
      <c r="I495" s="438" t="str">
        <f t="shared" si="54"/>
        <v>RS.AN-0320</v>
      </c>
      <c r="J495" s="1170"/>
    </row>
    <row r="496" spans="1:10" x14ac:dyDescent="0.25">
      <c r="A496" t="s">
        <v>256</v>
      </c>
      <c r="B496" s="358">
        <v>2</v>
      </c>
      <c r="C496" s="358" t="s">
        <v>1462</v>
      </c>
      <c r="D496" s="1113" t="s">
        <v>3482</v>
      </c>
      <c r="E496" s="358" t="s">
        <v>1462</v>
      </c>
      <c r="F496" s="1172" t="s">
        <v>1557</v>
      </c>
      <c r="G496" s="358">
        <f>VLOOKUP($A496,Data!$C:$I,7,FALSE)</f>
        <v>0</v>
      </c>
      <c r="H496" s="438" t="str">
        <f t="shared" si="53"/>
        <v>RS.AN-062</v>
      </c>
      <c r="I496" s="438" t="str">
        <f t="shared" si="54"/>
        <v>RS.AN-0620</v>
      </c>
      <c r="J496" s="1170"/>
    </row>
    <row r="497" spans="1:10" x14ac:dyDescent="0.25">
      <c r="A497" t="s">
        <v>257</v>
      </c>
      <c r="B497" s="358">
        <v>2</v>
      </c>
      <c r="C497" s="358" t="s">
        <v>1460</v>
      </c>
      <c r="D497" s="1111" t="s">
        <v>3449</v>
      </c>
      <c r="E497" s="358" t="s">
        <v>1462</v>
      </c>
      <c r="F497" s="1172" t="s">
        <v>1529</v>
      </c>
      <c r="G497" s="358">
        <f>VLOOKUP($A497,Data!$C:$I,7,FALSE)</f>
        <v>0</v>
      </c>
      <c r="H497" s="438" t="str">
        <f t="shared" si="53"/>
        <v>PR.AT-012</v>
      </c>
      <c r="I497" s="438" t="str">
        <f t="shared" si="54"/>
        <v>PR.AT-0120</v>
      </c>
      <c r="J497" s="1170"/>
    </row>
    <row r="498" spans="1:10" x14ac:dyDescent="0.25">
      <c r="A498" t="s">
        <v>257</v>
      </c>
      <c r="B498" s="358">
        <v>2</v>
      </c>
      <c r="C498" s="358" t="s">
        <v>1463</v>
      </c>
      <c r="D498" s="1112" t="s">
        <v>3496</v>
      </c>
      <c r="F498" s="1172"/>
      <c r="G498" s="358">
        <f>VLOOKUP($A498,Data!$C:$I,7,FALSE)</f>
        <v>0</v>
      </c>
      <c r="H498" s="438" t="str">
        <f t="shared" si="53"/>
        <v>RC.CO-042</v>
      </c>
      <c r="I498" s="438" t="str">
        <f t="shared" si="54"/>
        <v>RC.CO-0420</v>
      </c>
      <c r="J498" s="1170"/>
    </row>
    <row r="499" spans="1:10" x14ac:dyDescent="0.25">
      <c r="A499" t="s">
        <v>257</v>
      </c>
      <c r="B499" s="358">
        <v>2</v>
      </c>
      <c r="C499" s="358" t="s">
        <v>1463</v>
      </c>
      <c r="D499" s="1112" t="s">
        <v>3489</v>
      </c>
      <c r="E499" s="358" t="s">
        <v>1463</v>
      </c>
      <c r="F499" s="1172" t="s">
        <v>1548</v>
      </c>
      <c r="G499" s="358">
        <f>VLOOKUP($A499,Data!$C:$I,7,FALSE)</f>
        <v>0</v>
      </c>
      <c r="H499" s="438" t="str">
        <f t="shared" si="53"/>
        <v>RC.RP-012</v>
      </c>
      <c r="I499" s="438" t="str">
        <f t="shared" si="54"/>
        <v>RC.RP-0120</v>
      </c>
      <c r="J499" s="1170"/>
    </row>
    <row r="500" spans="1:10" x14ac:dyDescent="0.25">
      <c r="A500" t="s">
        <v>257</v>
      </c>
      <c r="B500" s="358">
        <v>2</v>
      </c>
      <c r="C500" s="358" t="s">
        <v>1463</v>
      </c>
      <c r="D500" s="1112" t="s">
        <v>3490</v>
      </c>
      <c r="F500" s="589"/>
      <c r="G500" s="358">
        <f>VLOOKUP($A500,Data!$C:$I,7,FALSE)</f>
        <v>0</v>
      </c>
      <c r="H500" s="438" t="str">
        <f t="shared" si="53"/>
        <v>RC.RP-022</v>
      </c>
      <c r="I500" s="438" t="str">
        <f t="shared" si="54"/>
        <v>RC.RP-0220</v>
      </c>
      <c r="J500" s="1170"/>
    </row>
    <row r="501" spans="1:10" x14ac:dyDescent="0.25">
      <c r="A501" t="s">
        <v>257</v>
      </c>
      <c r="B501" s="358">
        <v>2</v>
      </c>
      <c r="C501" s="358" t="s">
        <v>1462</v>
      </c>
      <c r="D501" s="1113" t="s">
        <v>3485</v>
      </c>
      <c r="F501" s="589"/>
      <c r="G501" s="358">
        <f>VLOOKUP($A501,Data!$C:$I,7,FALSE)</f>
        <v>0</v>
      </c>
      <c r="H501" s="438" t="str">
        <f t="shared" si="53"/>
        <v>RS.CO-022</v>
      </c>
      <c r="I501" s="438" t="str">
        <f t="shared" si="54"/>
        <v>RS.CO-0220</v>
      </c>
      <c r="J501" s="1170"/>
    </row>
    <row r="502" spans="1:10" x14ac:dyDescent="0.25">
      <c r="A502" t="s">
        <v>257</v>
      </c>
      <c r="B502" s="358">
        <v>2</v>
      </c>
      <c r="C502" s="358" t="s">
        <v>1462</v>
      </c>
      <c r="D502" s="1113" t="s">
        <v>3486</v>
      </c>
      <c r="E502" s="358" t="s">
        <v>1462</v>
      </c>
      <c r="F502" s="1172" t="s">
        <v>1533</v>
      </c>
      <c r="G502" s="358">
        <f>VLOOKUP($A502,Data!$C:$I,7,FALSE)</f>
        <v>0</v>
      </c>
      <c r="H502" s="438" t="str">
        <f t="shared" si="53"/>
        <v>RS.CO-032</v>
      </c>
      <c r="I502" s="438" t="str">
        <f t="shared" si="54"/>
        <v>RS.CO-0320</v>
      </c>
      <c r="J502" s="1170"/>
    </row>
    <row r="503" spans="1:10" x14ac:dyDescent="0.25">
      <c r="A503" t="s">
        <v>257</v>
      </c>
      <c r="B503" s="358">
        <v>2</v>
      </c>
      <c r="C503" s="358" t="s">
        <v>1462</v>
      </c>
      <c r="D503" s="1113" t="s">
        <v>3476</v>
      </c>
      <c r="E503" s="358" t="s">
        <v>1462</v>
      </c>
      <c r="F503" s="1172" t="s">
        <v>1528</v>
      </c>
      <c r="G503" s="358">
        <f>VLOOKUP($A503,Data!$C:$I,7,FALSE)</f>
        <v>0</v>
      </c>
      <c r="H503" s="438" t="str">
        <f t="shared" si="53"/>
        <v>RS.MA-012</v>
      </c>
      <c r="I503" s="438" t="str">
        <f t="shared" si="54"/>
        <v>RS.MA-0120</v>
      </c>
      <c r="J503" s="1170"/>
    </row>
    <row r="504" spans="1:10" x14ac:dyDescent="0.25">
      <c r="A504" t="s">
        <v>257</v>
      </c>
      <c r="B504" s="358">
        <v>2</v>
      </c>
      <c r="C504" s="358" t="s">
        <v>1462</v>
      </c>
      <c r="D504" s="1113" t="s">
        <v>3478</v>
      </c>
      <c r="E504" s="358" t="s">
        <v>1462</v>
      </c>
      <c r="F504" s="1172" t="s">
        <v>1543</v>
      </c>
      <c r="G504" s="358">
        <f>VLOOKUP($A504,Data!$C:$I,7,FALSE)</f>
        <v>0</v>
      </c>
      <c r="H504" s="438" t="str">
        <f t="shared" si="53"/>
        <v>RS.MA-032</v>
      </c>
      <c r="I504" s="438" t="str">
        <f t="shared" si="54"/>
        <v>RS.MA-0320</v>
      </c>
      <c r="J504" s="1170"/>
    </row>
    <row r="505" spans="1:10" x14ac:dyDescent="0.25">
      <c r="A505" t="s">
        <v>257</v>
      </c>
      <c r="B505" s="358">
        <v>2</v>
      </c>
      <c r="C505" s="358" t="s">
        <v>1462</v>
      </c>
      <c r="D505" s="1113" t="s">
        <v>3479</v>
      </c>
      <c r="F505" s="589"/>
      <c r="G505" s="358">
        <f>VLOOKUP($A505,Data!$C:$I,7,FALSE)</f>
        <v>0</v>
      </c>
      <c r="H505" s="438" t="str">
        <f t="shared" si="53"/>
        <v>RS.MA-042</v>
      </c>
      <c r="I505" s="438" t="str">
        <f t="shared" si="54"/>
        <v>RS.MA-0420</v>
      </c>
      <c r="J505" s="1170"/>
    </row>
    <row r="506" spans="1:10" x14ac:dyDescent="0.25">
      <c r="A506" t="s">
        <v>257</v>
      </c>
      <c r="B506" s="358">
        <v>2</v>
      </c>
      <c r="C506" s="358" t="s">
        <v>1462</v>
      </c>
      <c r="D506" s="1113" t="s">
        <v>3480</v>
      </c>
      <c r="F506" s="589"/>
      <c r="G506" s="358">
        <f>VLOOKUP($A506,Data!$C:$I,7,FALSE)</f>
        <v>0</v>
      </c>
      <c r="H506" s="438" t="str">
        <f t="shared" si="53"/>
        <v>RS.MA-052</v>
      </c>
      <c r="I506" s="438" t="str">
        <f t="shared" si="54"/>
        <v>RS.MA-0520</v>
      </c>
      <c r="J506" s="1170"/>
    </row>
    <row r="507" spans="1:10" x14ac:dyDescent="0.25">
      <c r="A507" t="s">
        <v>257</v>
      </c>
      <c r="B507" s="358">
        <v>2</v>
      </c>
      <c r="C507" s="358" t="s">
        <v>1462</v>
      </c>
      <c r="D507" s="1113" t="s">
        <v>3487</v>
      </c>
      <c r="E507" s="358" t="s">
        <v>1462</v>
      </c>
      <c r="F507" s="1172" t="s">
        <v>1549</v>
      </c>
      <c r="G507" s="358">
        <f>VLOOKUP($A507,Data!$C:$I,7,FALSE)</f>
        <v>0</v>
      </c>
      <c r="H507" s="438" t="str">
        <f t="shared" si="53"/>
        <v>RS.MI-012</v>
      </c>
      <c r="I507" s="438" t="str">
        <f t="shared" si="54"/>
        <v>RS.MI-0120</v>
      </c>
      <c r="J507" s="1170"/>
    </row>
    <row r="508" spans="1:10" x14ac:dyDescent="0.25">
      <c r="A508" t="s">
        <v>257</v>
      </c>
      <c r="B508" s="358">
        <v>2</v>
      </c>
      <c r="C508" s="358" t="s">
        <v>1462</v>
      </c>
      <c r="D508" s="1113" t="s">
        <v>3488</v>
      </c>
      <c r="E508" s="358" t="s">
        <v>1462</v>
      </c>
      <c r="F508" s="1172" t="s">
        <v>1550</v>
      </c>
      <c r="G508" s="358">
        <f>VLOOKUP($A508,Data!$C:$I,7,FALSE)</f>
        <v>0</v>
      </c>
      <c r="H508" s="438" t="str">
        <f t="shared" si="53"/>
        <v>RS.MI-022</v>
      </c>
      <c r="I508" s="438" t="str">
        <f t="shared" si="54"/>
        <v>RS.MI-0220</v>
      </c>
      <c r="J508" s="1170"/>
    </row>
    <row r="509" spans="1:10" x14ac:dyDescent="0.25">
      <c r="A509" t="s">
        <v>258</v>
      </c>
      <c r="B509" s="358">
        <v>2</v>
      </c>
      <c r="C509" s="358" t="s">
        <v>1463</v>
      </c>
      <c r="D509" s="1112" t="s">
        <v>3495</v>
      </c>
      <c r="E509" s="358" t="s">
        <v>1463</v>
      </c>
      <c r="F509" s="1172" t="s">
        <v>1547</v>
      </c>
      <c r="G509" s="358">
        <f>VLOOKUP($A509,Data!$C:$I,7,FALSE)</f>
        <v>0</v>
      </c>
      <c r="H509" s="438" t="str">
        <f t="shared" si="53"/>
        <v>RC.CO-032</v>
      </c>
      <c r="I509" s="438" t="str">
        <f t="shared" si="54"/>
        <v>RC.CO-0320</v>
      </c>
      <c r="J509" s="1170"/>
    </row>
    <row r="510" spans="1:10" x14ac:dyDescent="0.25">
      <c r="A510" t="s">
        <v>258</v>
      </c>
      <c r="B510" s="358">
        <v>2</v>
      </c>
      <c r="C510" s="358" t="s">
        <v>1463</v>
      </c>
      <c r="D510" s="1112" t="s">
        <v>3496</v>
      </c>
      <c r="E510" s="358" t="s">
        <v>1463</v>
      </c>
      <c r="F510" s="1172" t="s">
        <v>1798</v>
      </c>
      <c r="G510" s="358">
        <f>VLOOKUP($A510,Data!$C:$I,7,FALSE)</f>
        <v>0</v>
      </c>
      <c r="H510" s="438" t="str">
        <f t="shared" si="53"/>
        <v>RC.CO-042</v>
      </c>
      <c r="I510" s="438" t="str">
        <f t="shared" si="54"/>
        <v>RC.CO-0420</v>
      </c>
      <c r="J510" s="1170"/>
    </row>
    <row r="511" spans="1:10" x14ac:dyDescent="0.25">
      <c r="A511" t="s">
        <v>259</v>
      </c>
      <c r="B511" s="358">
        <v>2</v>
      </c>
      <c r="C511" s="358" t="s">
        <v>3387</v>
      </c>
      <c r="D511" s="1109" t="s">
        <v>3411</v>
      </c>
      <c r="E511" s="358" t="s">
        <v>444</v>
      </c>
      <c r="F511" s="1172" t="s">
        <v>1530</v>
      </c>
      <c r="G511" s="358">
        <f>VLOOKUP($A511,Data!$C:$I,7,FALSE)</f>
        <v>0</v>
      </c>
      <c r="H511" s="438" t="str">
        <f t="shared" si="53"/>
        <v>GV.SC-082</v>
      </c>
      <c r="I511" s="438" t="str">
        <f t="shared" si="54"/>
        <v>GV.SC-0820</v>
      </c>
      <c r="J511" s="1170"/>
    </row>
    <row r="512" spans="1:10" x14ac:dyDescent="0.25">
      <c r="A512" t="s">
        <v>259</v>
      </c>
      <c r="B512" s="358">
        <v>2</v>
      </c>
      <c r="C512" s="358" t="s">
        <v>444</v>
      </c>
      <c r="D512" s="1110" t="s">
        <v>3440</v>
      </c>
      <c r="E512" s="358" t="s">
        <v>1460</v>
      </c>
      <c r="F512" s="1172" t="s">
        <v>1552</v>
      </c>
      <c r="G512" s="358">
        <f>VLOOKUP($A512,Data!$C:$I,7,FALSE)</f>
        <v>0</v>
      </c>
      <c r="H512" s="438" t="str">
        <f t="shared" si="53"/>
        <v>ID.IM-022</v>
      </c>
      <c r="I512" s="438" t="str">
        <f t="shared" si="54"/>
        <v>ID.IM-0220</v>
      </c>
      <c r="J512" s="1170"/>
    </row>
    <row r="513" spans="1:10" x14ac:dyDescent="0.25">
      <c r="A513" t="s">
        <v>259</v>
      </c>
      <c r="B513" s="358">
        <v>2</v>
      </c>
      <c r="C513" s="358" t="s">
        <v>444</v>
      </c>
      <c r="D513" s="1110" t="s">
        <v>3441</v>
      </c>
      <c r="E513" s="358" t="s">
        <v>1460</v>
      </c>
      <c r="F513" s="1172" t="s">
        <v>1710</v>
      </c>
      <c r="G513" s="358">
        <f>VLOOKUP($A513,Data!$C:$I,7,FALSE)</f>
        <v>0</v>
      </c>
      <c r="H513" s="438" t="str">
        <f t="shared" si="53"/>
        <v>ID.IM-032</v>
      </c>
      <c r="I513" s="438" t="str">
        <f t="shared" si="54"/>
        <v>ID.IM-0320</v>
      </c>
      <c r="J513" s="1170"/>
    </row>
    <row r="514" spans="1:10" x14ac:dyDescent="0.25">
      <c r="A514" t="s">
        <v>259</v>
      </c>
      <c r="B514" s="358">
        <v>2</v>
      </c>
      <c r="C514" s="358" t="s">
        <v>444</v>
      </c>
      <c r="D514" s="1110" t="s">
        <v>3442</v>
      </c>
      <c r="F514" s="1172"/>
      <c r="G514" s="358">
        <f>VLOOKUP($A514,Data!$C:$I,7,FALSE)</f>
        <v>0</v>
      </c>
      <c r="H514" s="438" t="str">
        <f t="shared" ref="H514:H577" si="55">CONCATENATE($D514,$B514)</f>
        <v>ID.IM-042</v>
      </c>
      <c r="I514" s="438" t="str">
        <f t="shared" ref="I514:I577" si="56">_xlfn.IFNA(CONCATENATE(H514,$G514),CONCATENATE(H514,$G514,0))</f>
        <v>ID.IM-0420</v>
      </c>
      <c r="J514" s="1170"/>
    </row>
    <row r="515" spans="1:10" x14ac:dyDescent="0.25">
      <c r="A515" t="s">
        <v>260</v>
      </c>
      <c r="B515" s="358">
        <v>2</v>
      </c>
      <c r="C515" s="358" t="s">
        <v>444</v>
      </c>
      <c r="D515" s="1110" t="s">
        <v>3441</v>
      </c>
      <c r="E515" s="358" t="s">
        <v>1460</v>
      </c>
      <c r="F515" s="1172" t="s">
        <v>1710</v>
      </c>
      <c r="G515" s="358">
        <f>VLOOKUP($A515,Data!$C:$I,7,FALSE)</f>
        <v>0</v>
      </c>
      <c r="H515" s="438" t="str">
        <f t="shared" si="55"/>
        <v>ID.IM-032</v>
      </c>
      <c r="I515" s="438" t="str">
        <f t="shared" si="56"/>
        <v>ID.IM-0320</v>
      </c>
      <c r="J515" s="1170"/>
    </row>
    <row r="516" spans="1:10" x14ac:dyDescent="0.25">
      <c r="A516" t="s">
        <v>260</v>
      </c>
      <c r="B516" s="358">
        <v>2</v>
      </c>
      <c r="C516" s="358" t="s">
        <v>444</v>
      </c>
      <c r="D516" s="1110" t="s">
        <v>3442</v>
      </c>
      <c r="E516" s="358" t="s">
        <v>1460</v>
      </c>
      <c r="F516" s="1173" t="s">
        <v>1527</v>
      </c>
      <c r="G516" s="358">
        <f>VLOOKUP($A516,Data!$C:$I,7,FALSE)</f>
        <v>0</v>
      </c>
      <c r="H516" s="438" t="str">
        <f t="shared" si="55"/>
        <v>ID.IM-042</v>
      </c>
      <c r="I516" s="438" t="str">
        <f t="shared" si="56"/>
        <v>ID.IM-0420</v>
      </c>
      <c r="J516" s="1170"/>
    </row>
    <row r="517" spans="1:10" x14ac:dyDescent="0.25">
      <c r="A517" t="s">
        <v>261</v>
      </c>
      <c r="B517" s="358">
        <v>3</v>
      </c>
      <c r="C517" s="358" t="s">
        <v>1461</v>
      </c>
      <c r="D517" s="1108" t="s">
        <v>3470</v>
      </c>
      <c r="E517" s="358" t="s">
        <v>1461</v>
      </c>
      <c r="F517" s="1172" t="s">
        <v>1540</v>
      </c>
      <c r="G517" s="358">
        <f>VLOOKUP($A517,Data!$C:$I,7,FALSE)</f>
        <v>0</v>
      </c>
      <c r="H517" s="438" t="str">
        <f t="shared" si="55"/>
        <v>DE.AE-023</v>
      </c>
      <c r="I517" s="438" t="str">
        <f t="shared" si="56"/>
        <v>DE.AE-0230</v>
      </c>
      <c r="J517" s="1170"/>
    </row>
    <row r="518" spans="1:10" x14ac:dyDescent="0.25">
      <c r="A518" t="s">
        <v>261</v>
      </c>
      <c r="B518" s="358">
        <v>3</v>
      </c>
      <c r="C518" s="358" t="s">
        <v>444</v>
      </c>
      <c r="D518" s="1110" t="s">
        <v>3441</v>
      </c>
      <c r="E518" s="358" t="s">
        <v>1463</v>
      </c>
      <c r="F518" s="1172" t="s">
        <v>1554</v>
      </c>
      <c r="G518" s="358">
        <f>VLOOKUP($A518,Data!$C:$I,7,FALSE)</f>
        <v>0</v>
      </c>
      <c r="H518" s="438" t="str">
        <f t="shared" si="55"/>
        <v>ID.IM-033</v>
      </c>
      <c r="I518" s="438" t="str">
        <f t="shared" si="56"/>
        <v>ID.IM-0330</v>
      </c>
      <c r="J518" s="1170"/>
    </row>
    <row r="519" spans="1:10" x14ac:dyDescent="0.25">
      <c r="A519" t="s">
        <v>261</v>
      </c>
      <c r="B519" s="358">
        <v>3</v>
      </c>
      <c r="C519" s="358" t="s">
        <v>444</v>
      </c>
      <c r="D519" s="1110" t="s">
        <v>3442</v>
      </c>
      <c r="E519" s="358" t="s">
        <v>1460</v>
      </c>
      <c r="F519" s="1172" t="s">
        <v>1527</v>
      </c>
      <c r="G519" s="358">
        <f>VLOOKUP($A519,Data!$C:$I,7,FALSE)</f>
        <v>0</v>
      </c>
      <c r="H519" s="438" t="str">
        <f t="shared" si="55"/>
        <v>ID.IM-043</v>
      </c>
      <c r="I519" s="438" t="str">
        <f t="shared" si="56"/>
        <v>ID.IM-0430</v>
      </c>
      <c r="J519" s="1170"/>
    </row>
    <row r="520" spans="1:10" x14ac:dyDescent="0.25">
      <c r="A520" t="s">
        <v>261</v>
      </c>
      <c r="B520" s="358">
        <v>3</v>
      </c>
      <c r="C520" s="358" t="s">
        <v>1462</v>
      </c>
      <c r="D520" s="1113" t="s">
        <v>3481</v>
      </c>
      <c r="F520" s="1172"/>
      <c r="G520" s="358">
        <f>VLOOKUP($A520,Data!$C:$I,7,FALSE)</f>
        <v>0</v>
      </c>
      <c r="H520" s="438" t="str">
        <f t="shared" si="55"/>
        <v>RS.AN-033</v>
      </c>
      <c r="I520" s="438" t="str">
        <f t="shared" si="56"/>
        <v>RS.AN-0330</v>
      </c>
      <c r="J520" s="1170"/>
    </row>
    <row r="521" spans="1:10" x14ac:dyDescent="0.25">
      <c r="A521" t="s">
        <v>261</v>
      </c>
      <c r="B521" s="358">
        <v>3</v>
      </c>
      <c r="C521" s="358" t="s">
        <v>1462</v>
      </c>
      <c r="D521" s="1113" t="s">
        <v>3482</v>
      </c>
      <c r="E521" s="358" t="s">
        <v>1462</v>
      </c>
      <c r="F521" s="1172" t="s">
        <v>1557</v>
      </c>
      <c r="G521" s="358">
        <f>VLOOKUP($A521,Data!$C:$I,7,FALSE)</f>
        <v>0</v>
      </c>
      <c r="H521" s="438" t="str">
        <f t="shared" si="55"/>
        <v>RS.AN-063</v>
      </c>
      <c r="I521" s="438" t="str">
        <f t="shared" si="56"/>
        <v>RS.AN-0630</v>
      </c>
      <c r="J521" s="1170"/>
    </row>
    <row r="522" spans="1:10" x14ac:dyDescent="0.25">
      <c r="A522" t="s">
        <v>261</v>
      </c>
      <c r="B522" s="358">
        <v>3</v>
      </c>
      <c r="C522" s="358" t="s">
        <v>1462</v>
      </c>
      <c r="D522" s="1113" t="s">
        <v>3476</v>
      </c>
      <c r="E522" s="358" t="s">
        <v>1462</v>
      </c>
      <c r="F522" s="1172" t="s">
        <v>1528</v>
      </c>
      <c r="G522" s="358">
        <f>VLOOKUP($A522,Data!$C:$I,7,FALSE)</f>
        <v>0</v>
      </c>
      <c r="H522" s="438" t="str">
        <f t="shared" si="55"/>
        <v>RS.MA-013</v>
      </c>
      <c r="I522" s="438" t="str">
        <f t="shared" si="56"/>
        <v>RS.MA-0130</v>
      </c>
      <c r="J522" s="1170"/>
    </row>
    <row r="523" spans="1:10" x14ac:dyDescent="0.25">
      <c r="A523" t="s">
        <v>261</v>
      </c>
      <c r="B523" s="358">
        <v>3</v>
      </c>
      <c r="C523" s="358" t="s">
        <v>1462</v>
      </c>
      <c r="D523" s="1113" t="s">
        <v>3477</v>
      </c>
      <c r="E523" s="358" t="s">
        <v>1462</v>
      </c>
      <c r="F523" s="1172" t="s">
        <v>1539</v>
      </c>
      <c r="G523" s="358">
        <f>VLOOKUP($A523,Data!$C:$I,7,FALSE)</f>
        <v>0</v>
      </c>
      <c r="H523" s="438" t="str">
        <f t="shared" si="55"/>
        <v>RS.MA-023</v>
      </c>
      <c r="I523" s="438" t="str">
        <f t="shared" si="56"/>
        <v>RS.MA-0230</v>
      </c>
      <c r="J523" s="1170"/>
    </row>
    <row r="524" spans="1:10" x14ac:dyDescent="0.25">
      <c r="A524" t="s">
        <v>261</v>
      </c>
      <c r="B524" s="358">
        <v>3</v>
      </c>
      <c r="C524" s="358" t="s">
        <v>1462</v>
      </c>
      <c r="D524" s="1113" t="s">
        <v>3478</v>
      </c>
      <c r="F524" s="1172"/>
      <c r="G524" s="358">
        <f>VLOOKUP($A524,Data!$C:$I,7,FALSE)</f>
        <v>0</v>
      </c>
      <c r="H524" s="438" t="str">
        <f t="shared" si="55"/>
        <v>RS.MA-033</v>
      </c>
      <c r="I524" s="438" t="str">
        <f t="shared" si="56"/>
        <v>RS.MA-0330</v>
      </c>
      <c r="J524" s="1170"/>
    </row>
    <row r="525" spans="1:10" x14ac:dyDescent="0.25">
      <c r="A525" t="s">
        <v>261</v>
      </c>
      <c r="B525" s="358">
        <v>3</v>
      </c>
      <c r="C525" s="358" t="s">
        <v>1462</v>
      </c>
      <c r="D525" s="1113" t="s">
        <v>3479</v>
      </c>
      <c r="F525" s="589"/>
      <c r="G525" s="358">
        <f>VLOOKUP($A525,Data!$C:$I,7,FALSE)</f>
        <v>0</v>
      </c>
      <c r="H525" s="438" t="str">
        <f t="shared" si="55"/>
        <v>RS.MA-043</v>
      </c>
      <c r="I525" s="438" t="str">
        <f t="shared" si="56"/>
        <v>RS.MA-0430</v>
      </c>
      <c r="J525" s="1170"/>
    </row>
    <row r="526" spans="1:10" x14ac:dyDescent="0.25">
      <c r="A526" t="s">
        <v>263</v>
      </c>
      <c r="B526" s="358">
        <v>3</v>
      </c>
      <c r="C526" s="358" t="s">
        <v>1461</v>
      </c>
      <c r="D526" s="1108" t="s">
        <v>3473</v>
      </c>
      <c r="E526" s="358" t="s">
        <v>1461</v>
      </c>
      <c r="F526" s="1172" t="s">
        <v>1537</v>
      </c>
      <c r="G526" s="358">
        <f>VLOOKUP($A526,Data!$C:$I,7,FALSE)</f>
        <v>0</v>
      </c>
      <c r="H526" s="438" t="str">
        <f t="shared" si="55"/>
        <v>DE.AE-063</v>
      </c>
      <c r="I526" s="438" t="str">
        <f t="shared" si="56"/>
        <v>DE.AE-0630</v>
      </c>
      <c r="J526" s="1170"/>
    </row>
    <row r="527" spans="1:10" x14ac:dyDescent="0.25">
      <c r="A527" t="s">
        <v>263</v>
      </c>
      <c r="B527" s="358">
        <v>3</v>
      </c>
      <c r="C527" s="358" t="s">
        <v>3387</v>
      </c>
      <c r="D527" s="1109" t="s">
        <v>3411</v>
      </c>
      <c r="E527" s="358" t="s">
        <v>444</v>
      </c>
      <c r="F527" s="1172" t="s">
        <v>1530</v>
      </c>
      <c r="G527" s="358">
        <f>VLOOKUP($A527,Data!$C:$I,7,FALSE)</f>
        <v>0</v>
      </c>
      <c r="H527" s="438" t="str">
        <f t="shared" si="55"/>
        <v>GV.SC-083</v>
      </c>
      <c r="I527" s="438" t="str">
        <f t="shared" si="56"/>
        <v>GV.SC-0830</v>
      </c>
      <c r="J527" s="1170"/>
    </row>
    <row r="528" spans="1:10" x14ac:dyDescent="0.25">
      <c r="A528" t="s">
        <v>263</v>
      </c>
      <c r="B528" s="358">
        <v>3</v>
      </c>
      <c r="C528" s="358" t="s">
        <v>444</v>
      </c>
      <c r="D528" s="1110" t="s">
        <v>3440</v>
      </c>
      <c r="E528" s="358" t="s">
        <v>1461</v>
      </c>
      <c r="F528" s="1172" t="s">
        <v>1546</v>
      </c>
      <c r="G528" s="358">
        <f>VLOOKUP($A528,Data!$C:$I,7,FALSE)</f>
        <v>0</v>
      </c>
      <c r="H528" s="438" t="str">
        <f t="shared" si="55"/>
        <v>ID.IM-023</v>
      </c>
      <c r="I528" s="438" t="str">
        <f t="shared" si="56"/>
        <v>ID.IM-0230</v>
      </c>
      <c r="J528" s="1170"/>
    </row>
    <row r="529" spans="1:10" x14ac:dyDescent="0.25">
      <c r="A529" t="s">
        <v>263</v>
      </c>
      <c r="B529" s="358">
        <v>3</v>
      </c>
      <c r="C529" s="358" t="s">
        <v>1463</v>
      </c>
      <c r="D529" s="1112" t="s">
        <v>3495</v>
      </c>
      <c r="E529" s="358" t="s">
        <v>1463</v>
      </c>
      <c r="F529" s="1172" t="s">
        <v>1547</v>
      </c>
      <c r="G529" s="358">
        <f>VLOOKUP($A529,Data!$C:$I,7,FALSE)</f>
        <v>0</v>
      </c>
      <c r="H529" s="438" t="str">
        <f t="shared" si="55"/>
        <v>RC.CO-033</v>
      </c>
      <c r="I529" s="438" t="str">
        <f t="shared" si="56"/>
        <v>RC.CO-0330</v>
      </c>
      <c r="J529" s="1170"/>
    </row>
    <row r="530" spans="1:10" x14ac:dyDescent="0.25">
      <c r="A530" t="s">
        <v>263</v>
      </c>
      <c r="B530" s="358">
        <v>3</v>
      </c>
      <c r="C530" s="358" t="s">
        <v>1463</v>
      </c>
      <c r="D530" s="1112" t="s">
        <v>3489</v>
      </c>
      <c r="E530" s="358" t="s">
        <v>1463</v>
      </c>
      <c r="F530" s="1172" t="s">
        <v>1548</v>
      </c>
      <c r="G530" s="358">
        <f>VLOOKUP($A530,Data!$C:$I,7,FALSE)</f>
        <v>0</v>
      </c>
      <c r="H530" s="438" t="str">
        <f t="shared" si="55"/>
        <v>RC.RP-013</v>
      </c>
      <c r="I530" s="438" t="str">
        <f t="shared" si="56"/>
        <v>RC.RP-0130</v>
      </c>
      <c r="J530" s="1170"/>
    </row>
    <row r="531" spans="1:10" x14ac:dyDescent="0.25">
      <c r="A531" t="s">
        <v>263</v>
      </c>
      <c r="B531" s="358">
        <v>3</v>
      </c>
      <c r="C531" s="358" t="s">
        <v>1463</v>
      </c>
      <c r="D531" s="1112" t="s">
        <v>3490</v>
      </c>
      <c r="F531" s="589"/>
      <c r="G531" s="358">
        <f>VLOOKUP($A531,Data!$C:$I,7,FALSE)</f>
        <v>0</v>
      </c>
      <c r="H531" s="438" t="str">
        <f t="shared" si="55"/>
        <v>RC.RP-023</v>
      </c>
      <c r="I531" s="438" t="str">
        <f t="shared" si="56"/>
        <v>RC.RP-0230</v>
      </c>
      <c r="J531" s="1170"/>
    </row>
    <row r="532" spans="1:10" x14ac:dyDescent="0.25">
      <c r="A532" t="s">
        <v>263</v>
      </c>
      <c r="B532" s="358">
        <v>3</v>
      </c>
      <c r="C532" s="358" t="s">
        <v>1463</v>
      </c>
      <c r="D532" s="1112" t="s">
        <v>3494</v>
      </c>
      <c r="F532" s="1172"/>
      <c r="G532" s="358">
        <f>VLOOKUP($A532,Data!$C:$I,7,FALSE)</f>
        <v>0</v>
      </c>
      <c r="H532" s="438" t="str">
        <f t="shared" si="55"/>
        <v>RC.RP-063</v>
      </c>
      <c r="I532" s="438" t="str">
        <f t="shared" si="56"/>
        <v>RC.RP-0630</v>
      </c>
      <c r="J532" s="1170"/>
    </row>
    <row r="533" spans="1:10" x14ac:dyDescent="0.25">
      <c r="A533" t="s">
        <v>263</v>
      </c>
      <c r="B533" s="358">
        <v>3</v>
      </c>
      <c r="C533" s="358" t="s">
        <v>1462</v>
      </c>
      <c r="D533" s="1113" t="s">
        <v>3481</v>
      </c>
      <c r="F533" s="1172"/>
      <c r="G533" s="358">
        <f>VLOOKUP($A533,Data!$C:$I,7,FALSE)</f>
        <v>0</v>
      </c>
      <c r="H533" s="438" t="str">
        <f t="shared" si="55"/>
        <v>RS.AN-033</v>
      </c>
      <c r="I533" s="438" t="str">
        <f t="shared" si="56"/>
        <v>RS.AN-0330</v>
      </c>
      <c r="J533" s="1170"/>
    </row>
    <row r="534" spans="1:10" x14ac:dyDescent="0.25">
      <c r="A534" t="s">
        <v>263</v>
      </c>
      <c r="B534" s="358">
        <v>3</v>
      </c>
      <c r="C534" s="358" t="s">
        <v>1462</v>
      </c>
      <c r="D534" s="1113" t="s">
        <v>3482</v>
      </c>
      <c r="E534" s="358" t="s">
        <v>1462</v>
      </c>
      <c r="F534" s="1172" t="s">
        <v>1557</v>
      </c>
      <c r="G534" s="358">
        <f>VLOOKUP($A534,Data!$C:$I,7,FALSE)</f>
        <v>0</v>
      </c>
      <c r="H534" s="438" t="str">
        <f t="shared" si="55"/>
        <v>RS.AN-063</v>
      </c>
      <c r="I534" s="438" t="str">
        <f t="shared" si="56"/>
        <v>RS.AN-0630</v>
      </c>
      <c r="J534" s="1170"/>
    </row>
    <row r="535" spans="1:10" x14ac:dyDescent="0.25">
      <c r="A535" t="s">
        <v>263</v>
      </c>
      <c r="B535" s="358">
        <v>3</v>
      </c>
      <c r="C535" s="358" t="s">
        <v>1462</v>
      </c>
      <c r="D535" s="1113" t="s">
        <v>3485</v>
      </c>
      <c r="F535" s="589"/>
      <c r="G535" s="358">
        <f>VLOOKUP($A535,Data!$C:$I,7,FALSE)</f>
        <v>0</v>
      </c>
      <c r="H535" s="438" t="str">
        <f t="shared" si="55"/>
        <v>RS.CO-023</v>
      </c>
      <c r="I535" s="438" t="str">
        <f t="shared" si="56"/>
        <v>RS.CO-0230</v>
      </c>
      <c r="J535" s="1170"/>
    </row>
    <row r="536" spans="1:10" x14ac:dyDescent="0.25">
      <c r="A536" t="s">
        <v>263</v>
      </c>
      <c r="B536" s="358">
        <v>3</v>
      </c>
      <c r="C536" s="358" t="s">
        <v>1462</v>
      </c>
      <c r="D536" s="1113" t="s">
        <v>3486</v>
      </c>
      <c r="E536" s="358" t="s">
        <v>1462</v>
      </c>
      <c r="F536" s="1172" t="s">
        <v>1533</v>
      </c>
      <c r="G536" s="358">
        <f>VLOOKUP($A536,Data!$C:$I,7,FALSE)</f>
        <v>0</v>
      </c>
      <c r="H536" s="438" t="str">
        <f t="shared" si="55"/>
        <v>RS.CO-033</v>
      </c>
      <c r="I536" s="438" t="str">
        <f t="shared" si="56"/>
        <v>RS.CO-0330</v>
      </c>
      <c r="J536" s="1170"/>
    </row>
    <row r="537" spans="1:10" x14ac:dyDescent="0.25">
      <c r="A537" t="s">
        <v>263</v>
      </c>
      <c r="B537" s="358">
        <v>3</v>
      </c>
      <c r="C537" s="358" t="s">
        <v>1462</v>
      </c>
      <c r="D537" s="1113" t="s">
        <v>3476</v>
      </c>
      <c r="E537" s="358" t="s">
        <v>1462</v>
      </c>
      <c r="F537" s="1172" t="s">
        <v>1528</v>
      </c>
      <c r="G537" s="358">
        <f>VLOOKUP($A537,Data!$C:$I,7,FALSE)</f>
        <v>0</v>
      </c>
      <c r="H537" s="438" t="str">
        <f t="shared" si="55"/>
        <v>RS.MA-013</v>
      </c>
      <c r="I537" s="438" t="str">
        <f t="shared" si="56"/>
        <v>RS.MA-0130</v>
      </c>
      <c r="J537" s="1170"/>
    </row>
    <row r="538" spans="1:10" x14ac:dyDescent="0.25">
      <c r="A538" t="s">
        <v>263</v>
      </c>
      <c r="B538" s="358">
        <v>3</v>
      </c>
      <c r="C538" s="358" t="s">
        <v>1462</v>
      </c>
      <c r="D538" s="1113" t="s">
        <v>3479</v>
      </c>
      <c r="F538" s="589"/>
      <c r="G538" s="358">
        <f>VLOOKUP($A538,Data!$C:$I,7,FALSE)</f>
        <v>0</v>
      </c>
      <c r="H538" s="438" t="str">
        <f t="shared" si="55"/>
        <v>RS.MA-043</v>
      </c>
      <c r="I538" s="438" t="str">
        <f t="shared" si="56"/>
        <v>RS.MA-0430</v>
      </c>
      <c r="J538" s="1170"/>
    </row>
    <row r="539" spans="1:10" x14ac:dyDescent="0.25">
      <c r="A539" t="s">
        <v>941</v>
      </c>
      <c r="B539" s="358">
        <v>3</v>
      </c>
      <c r="C539" s="358" t="s">
        <v>3387</v>
      </c>
      <c r="D539" s="1109" t="s">
        <v>3411</v>
      </c>
      <c r="E539" s="358" t="s">
        <v>444</v>
      </c>
      <c r="F539" s="1172" t="s">
        <v>1530</v>
      </c>
      <c r="G539" s="358">
        <f>VLOOKUP($A539,Data!$C:$I,7,FALSE)</f>
        <v>0</v>
      </c>
      <c r="H539" s="438" t="str">
        <f t="shared" si="55"/>
        <v>GV.SC-083</v>
      </c>
      <c r="I539" s="438" t="str">
        <f t="shared" si="56"/>
        <v>GV.SC-0830</v>
      </c>
      <c r="J539" s="1170"/>
    </row>
    <row r="540" spans="1:10" x14ac:dyDescent="0.25">
      <c r="A540" t="s">
        <v>941</v>
      </c>
      <c r="B540" s="358">
        <v>3</v>
      </c>
      <c r="C540" s="358" t="s">
        <v>444</v>
      </c>
      <c r="D540" s="1110" t="s">
        <v>3440</v>
      </c>
      <c r="E540" s="358" t="s">
        <v>1460</v>
      </c>
      <c r="F540" s="1172" t="s">
        <v>1552</v>
      </c>
      <c r="G540" s="358">
        <f>VLOOKUP($A540,Data!$C:$I,7,FALSE)</f>
        <v>0</v>
      </c>
      <c r="H540" s="438" t="str">
        <f t="shared" si="55"/>
        <v>ID.IM-023</v>
      </c>
      <c r="I540" s="438" t="str">
        <f t="shared" si="56"/>
        <v>ID.IM-0230</v>
      </c>
      <c r="J540" s="1170"/>
    </row>
    <row r="541" spans="1:10" x14ac:dyDescent="0.25">
      <c r="A541" t="s">
        <v>941</v>
      </c>
      <c r="B541" s="358">
        <v>3</v>
      </c>
      <c r="C541" s="358" t="s">
        <v>444</v>
      </c>
      <c r="D541" s="1110" t="s">
        <v>3442</v>
      </c>
      <c r="F541" s="1172"/>
      <c r="G541" s="358">
        <f>VLOOKUP($A541,Data!$C:$I,7,FALSE)</f>
        <v>0</v>
      </c>
      <c r="H541" s="438" t="str">
        <f t="shared" si="55"/>
        <v>ID.IM-043</v>
      </c>
      <c r="I541" s="438" t="str">
        <f t="shared" si="56"/>
        <v>ID.IM-0430</v>
      </c>
      <c r="J541" s="1170"/>
    </row>
    <row r="542" spans="1:10" x14ac:dyDescent="0.25">
      <c r="A542" t="s">
        <v>2536</v>
      </c>
      <c r="B542" s="358">
        <v>3</v>
      </c>
      <c r="C542" s="358" t="s">
        <v>1460</v>
      </c>
      <c r="D542" s="1111" t="s">
        <v>3463</v>
      </c>
      <c r="E542" s="358" t="s">
        <v>1460</v>
      </c>
      <c r="F542" s="1172" t="s">
        <v>1494</v>
      </c>
      <c r="G542" s="358">
        <f>VLOOKUP($A542,Data!$C:$I,7,FALSE)</f>
        <v>0</v>
      </c>
      <c r="H542" s="438" t="str">
        <f t="shared" si="55"/>
        <v>PR.IR-033</v>
      </c>
      <c r="I542" s="438" t="str">
        <f t="shared" si="56"/>
        <v>PR.IR-0330</v>
      </c>
      <c r="J542" s="1170"/>
    </row>
    <row r="543" spans="1:10" x14ac:dyDescent="0.25">
      <c r="A543" t="s">
        <v>2536</v>
      </c>
      <c r="B543" s="358">
        <v>3</v>
      </c>
      <c r="C543" s="358" t="s">
        <v>1463</v>
      </c>
      <c r="D543" s="1112" t="s">
        <v>3494</v>
      </c>
      <c r="F543" s="1172"/>
      <c r="G543" s="358">
        <f>VLOOKUP($A543,Data!$C:$I,7,FALSE)</f>
        <v>0</v>
      </c>
      <c r="H543" s="438" t="str">
        <f t="shared" si="55"/>
        <v>RC.RP-063</v>
      </c>
      <c r="I543" s="438" t="str">
        <f t="shared" si="56"/>
        <v>RC.RP-0630</v>
      </c>
      <c r="J543" s="1170"/>
    </row>
    <row r="544" spans="1:10" x14ac:dyDescent="0.25">
      <c r="A544" t="s">
        <v>2536</v>
      </c>
      <c r="B544" s="358">
        <v>3</v>
      </c>
      <c r="C544" s="358" t="s">
        <v>1462</v>
      </c>
      <c r="D544" s="1113" t="s">
        <v>3480</v>
      </c>
      <c r="F544" s="589"/>
      <c r="G544" s="358">
        <f>VLOOKUP($A544,Data!$C:$I,7,FALSE)</f>
        <v>0</v>
      </c>
      <c r="H544" s="438" t="str">
        <f t="shared" si="55"/>
        <v>RS.MA-053</v>
      </c>
      <c r="I544" s="438" t="str">
        <f t="shared" si="56"/>
        <v>RS.MA-0530</v>
      </c>
      <c r="J544" s="1170"/>
    </row>
    <row r="545" spans="1:10" x14ac:dyDescent="0.25">
      <c r="A545" t="s">
        <v>265</v>
      </c>
      <c r="B545" s="358">
        <v>1</v>
      </c>
      <c r="C545" s="358" t="s">
        <v>3387</v>
      </c>
      <c r="D545" s="1109" t="s">
        <v>3395</v>
      </c>
      <c r="E545" s="358" t="s">
        <v>444</v>
      </c>
      <c r="F545" s="1173" t="s">
        <v>1526</v>
      </c>
      <c r="G545" s="358">
        <f>VLOOKUP($A545,Data!$C:$I,7,FALSE)</f>
        <v>0</v>
      </c>
      <c r="H545" s="438" t="str">
        <f t="shared" si="55"/>
        <v>GV.OC-041</v>
      </c>
      <c r="I545" s="438" t="str">
        <f t="shared" si="56"/>
        <v>GV.OC-0410</v>
      </c>
      <c r="J545" s="1170"/>
    </row>
    <row r="546" spans="1:10" x14ac:dyDescent="0.25">
      <c r="A546" t="s">
        <v>265</v>
      </c>
      <c r="B546" s="358">
        <v>1</v>
      </c>
      <c r="C546" s="358" t="s">
        <v>444</v>
      </c>
      <c r="D546" s="1110" t="s">
        <v>3442</v>
      </c>
      <c r="E546" s="358" t="s">
        <v>1460</v>
      </c>
      <c r="F546" s="1172" t="s">
        <v>1527</v>
      </c>
      <c r="G546" s="358">
        <f>VLOOKUP($A546,Data!$C:$I,7,FALSE)</f>
        <v>0</v>
      </c>
      <c r="H546" s="438" t="str">
        <f t="shared" si="55"/>
        <v>ID.IM-041</v>
      </c>
      <c r="I546" s="438" t="str">
        <f t="shared" si="56"/>
        <v>ID.IM-0410</v>
      </c>
      <c r="J546" s="1170"/>
    </row>
    <row r="547" spans="1:10" x14ac:dyDescent="0.25">
      <c r="A547" t="s">
        <v>265</v>
      </c>
      <c r="B547" s="358">
        <v>1</v>
      </c>
      <c r="C547" s="358" t="s">
        <v>1460</v>
      </c>
      <c r="D547" s="1111" t="s">
        <v>3463</v>
      </c>
      <c r="E547" s="358" t="s">
        <v>1460</v>
      </c>
      <c r="F547" s="1172" t="s">
        <v>1494</v>
      </c>
      <c r="G547" s="358">
        <f>VLOOKUP($A547,Data!$C:$I,7,FALSE)</f>
        <v>0</v>
      </c>
      <c r="H547" s="438" t="str">
        <f t="shared" si="55"/>
        <v>PR.IR-031</v>
      </c>
      <c r="I547" s="438" t="str">
        <f t="shared" si="56"/>
        <v>PR.IR-0310</v>
      </c>
      <c r="J547" s="1170"/>
    </row>
    <row r="548" spans="1:10" x14ac:dyDescent="0.25">
      <c r="A548" t="s">
        <v>265</v>
      </c>
      <c r="B548" s="358">
        <v>1</v>
      </c>
      <c r="C548" s="358" t="s">
        <v>1463</v>
      </c>
      <c r="D548" s="1112" t="s">
        <v>3489</v>
      </c>
      <c r="E548" s="358" t="s">
        <v>1463</v>
      </c>
      <c r="F548" s="1172" t="s">
        <v>1548</v>
      </c>
      <c r="G548" s="358">
        <f>VLOOKUP($A548,Data!$C:$I,7,FALSE)</f>
        <v>0</v>
      </c>
      <c r="H548" s="438" t="str">
        <f t="shared" si="55"/>
        <v>RC.RP-011</v>
      </c>
      <c r="I548" s="438" t="str">
        <f t="shared" si="56"/>
        <v>RC.RP-0110</v>
      </c>
      <c r="J548" s="1170"/>
    </row>
    <row r="549" spans="1:10" x14ac:dyDescent="0.25">
      <c r="A549" t="s">
        <v>265</v>
      </c>
      <c r="B549" s="358">
        <v>1</v>
      </c>
      <c r="C549" s="358" t="s">
        <v>1463</v>
      </c>
      <c r="D549" s="1112" t="s">
        <v>3490</v>
      </c>
      <c r="F549" s="589"/>
      <c r="G549" s="358">
        <f>VLOOKUP($A549,Data!$C:$I,7,FALSE)</f>
        <v>0</v>
      </c>
      <c r="H549" s="438" t="str">
        <f t="shared" si="55"/>
        <v>RC.RP-021</v>
      </c>
      <c r="I549" s="438" t="str">
        <f t="shared" si="56"/>
        <v>RC.RP-0210</v>
      </c>
      <c r="J549" s="1170"/>
    </row>
    <row r="550" spans="1:10" x14ac:dyDescent="0.25">
      <c r="A550" t="s">
        <v>265</v>
      </c>
      <c r="B550" s="358">
        <v>1</v>
      </c>
      <c r="C550" s="358" t="s">
        <v>1463</v>
      </c>
      <c r="D550" s="1112" t="s">
        <v>3492</v>
      </c>
      <c r="F550" s="1172"/>
      <c r="G550" s="358">
        <f>VLOOKUP($A550,Data!$C:$I,7,FALSE)</f>
        <v>0</v>
      </c>
      <c r="H550" s="438" t="str">
        <f t="shared" si="55"/>
        <v>RC.RP-041</v>
      </c>
      <c r="I550" s="438" t="str">
        <f t="shared" si="56"/>
        <v>RC.RP-0410</v>
      </c>
      <c r="J550" s="1170"/>
    </row>
    <row r="551" spans="1:10" x14ac:dyDescent="0.25">
      <c r="A551" t="s">
        <v>265</v>
      </c>
      <c r="B551" s="358">
        <v>1</v>
      </c>
      <c r="C551" s="358" t="s">
        <v>1462</v>
      </c>
      <c r="D551" s="1113" t="s">
        <v>3476</v>
      </c>
      <c r="E551" s="358" t="s">
        <v>1462</v>
      </c>
      <c r="F551" s="1172" t="s">
        <v>1528</v>
      </c>
      <c r="G551" s="358">
        <f>VLOOKUP($A551,Data!$C:$I,7,FALSE)</f>
        <v>0</v>
      </c>
      <c r="H551" s="438" t="str">
        <f t="shared" si="55"/>
        <v>RS.MA-011</v>
      </c>
      <c r="I551" s="438" t="str">
        <f t="shared" si="56"/>
        <v>RS.MA-0110</v>
      </c>
      <c r="J551" s="1170"/>
    </row>
    <row r="552" spans="1:10" x14ac:dyDescent="0.25">
      <c r="A552" t="s">
        <v>266</v>
      </c>
      <c r="B552" s="358">
        <v>1</v>
      </c>
      <c r="C552" s="358" t="s">
        <v>1460</v>
      </c>
      <c r="D552" s="1111" t="s">
        <v>3454</v>
      </c>
      <c r="E552" s="358" t="s">
        <v>1460</v>
      </c>
      <c r="F552" s="1172" t="s">
        <v>1558</v>
      </c>
      <c r="G552" s="358">
        <f>VLOOKUP($A552,Data!$C:$I,7,FALSE)</f>
        <v>0</v>
      </c>
      <c r="H552" s="438" t="str">
        <f t="shared" si="55"/>
        <v>PR.DS-111</v>
      </c>
      <c r="I552" s="438" t="str">
        <f t="shared" si="56"/>
        <v>PR.DS-1110</v>
      </c>
      <c r="J552" s="1170"/>
    </row>
    <row r="553" spans="1:10" x14ac:dyDescent="0.25">
      <c r="A553" t="s">
        <v>266</v>
      </c>
      <c r="B553" s="358">
        <v>1</v>
      </c>
      <c r="C553" s="358" t="s">
        <v>1460</v>
      </c>
      <c r="D553" s="1111" t="s">
        <v>3463</v>
      </c>
      <c r="E553" s="358" t="s">
        <v>1460</v>
      </c>
      <c r="F553" s="1172" t="s">
        <v>1494</v>
      </c>
      <c r="G553" s="358">
        <f>VLOOKUP($A553,Data!$C:$I,7,FALSE)</f>
        <v>0</v>
      </c>
      <c r="H553" s="438" t="str">
        <f t="shared" si="55"/>
        <v>PR.IR-031</v>
      </c>
      <c r="I553" s="438" t="str">
        <f t="shared" si="56"/>
        <v>PR.IR-0310</v>
      </c>
      <c r="J553" s="1170"/>
    </row>
    <row r="554" spans="1:10" x14ac:dyDescent="0.25">
      <c r="A554" t="s">
        <v>266</v>
      </c>
      <c r="B554" s="358">
        <v>1</v>
      </c>
      <c r="C554" s="358" t="s">
        <v>1460</v>
      </c>
      <c r="D554" s="1111" t="s">
        <v>3464</v>
      </c>
      <c r="E554" s="358" t="s">
        <v>1460</v>
      </c>
      <c r="F554" s="1172" t="s">
        <v>1492</v>
      </c>
      <c r="G554" s="358">
        <f>VLOOKUP($A554,Data!$C:$I,7,FALSE)</f>
        <v>0</v>
      </c>
      <c r="H554" s="438" t="str">
        <f t="shared" si="55"/>
        <v>PR.IR-041</v>
      </c>
      <c r="I554" s="438" t="str">
        <f t="shared" si="56"/>
        <v>PR.IR-0410</v>
      </c>
      <c r="J554" s="1170"/>
    </row>
    <row r="555" spans="1:10" x14ac:dyDescent="0.25">
      <c r="A555" t="s">
        <v>266</v>
      </c>
      <c r="B555" s="358">
        <v>1</v>
      </c>
      <c r="C555" s="358" t="s">
        <v>1463</v>
      </c>
      <c r="D555" s="1112" t="s">
        <v>3491</v>
      </c>
      <c r="F555" s="1172"/>
      <c r="G555" s="358">
        <f>VLOOKUP($A555,Data!$C:$I,7,FALSE)</f>
        <v>0</v>
      </c>
      <c r="H555" s="438" t="str">
        <f t="shared" si="55"/>
        <v>RC.RP-031</v>
      </c>
      <c r="I555" s="438" t="str">
        <f t="shared" si="56"/>
        <v>RC.RP-0310</v>
      </c>
      <c r="J555" s="1170"/>
    </row>
    <row r="556" spans="1:10" x14ac:dyDescent="0.25">
      <c r="A556" t="s">
        <v>267</v>
      </c>
      <c r="B556" s="358">
        <v>1</v>
      </c>
      <c r="C556" s="358" t="s">
        <v>1460</v>
      </c>
      <c r="D556" s="1111" t="s">
        <v>3463</v>
      </c>
      <c r="E556" s="358" t="s">
        <v>1460</v>
      </c>
      <c r="F556" s="1172" t="s">
        <v>1494</v>
      </c>
      <c r="G556" s="358">
        <f>VLOOKUP($A556,Data!$C:$I,7,FALSE)</f>
        <v>0</v>
      </c>
      <c r="H556" s="438" t="str">
        <f t="shared" si="55"/>
        <v>PR.IR-031</v>
      </c>
      <c r="I556" s="438" t="str">
        <f t="shared" si="56"/>
        <v>PR.IR-0310</v>
      </c>
      <c r="J556" s="1170"/>
    </row>
    <row r="557" spans="1:10" x14ac:dyDescent="0.25">
      <c r="A557" t="s">
        <v>267</v>
      </c>
      <c r="B557" s="358">
        <v>1</v>
      </c>
      <c r="C557" s="358" t="s">
        <v>1460</v>
      </c>
      <c r="D557" s="1111" t="s">
        <v>3464</v>
      </c>
      <c r="E557" s="358" t="s">
        <v>1460</v>
      </c>
      <c r="F557" s="1173" t="s">
        <v>1492</v>
      </c>
      <c r="G557" s="358">
        <f>VLOOKUP($A557,Data!$C:$I,7,FALSE)</f>
        <v>0</v>
      </c>
      <c r="H557" s="438" t="str">
        <f t="shared" si="55"/>
        <v>PR.IR-041</v>
      </c>
      <c r="I557" s="438" t="str">
        <f t="shared" si="56"/>
        <v>PR.IR-0410</v>
      </c>
      <c r="J557" s="1170"/>
    </row>
    <row r="558" spans="1:10" x14ac:dyDescent="0.25">
      <c r="A558" t="s">
        <v>268</v>
      </c>
      <c r="B558" s="358">
        <v>2</v>
      </c>
      <c r="C558" s="358" t="s">
        <v>444</v>
      </c>
      <c r="D558" s="1110" t="s">
        <v>3441</v>
      </c>
      <c r="E558" s="358" t="s">
        <v>1462</v>
      </c>
      <c r="F558" s="1172" t="s">
        <v>1556</v>
      </c>
      <c r="G558" s="358">
        <f>VLOOKUP($A558,Data!$C:$I,7,FALSE)</f>
        <v>0</v>
      </c>
      <c r="H558" s="438" t="str">
        <f t="shared" si="55"/>
        <v>ID.IM-032</v>
      </c>
      <c r="I558" s="438" t="str">
        <f t="shared" si="56"/>
        <v>ID.IM-0320</v>
      </c>
      <c r="J558" s="1170"/>
    </row>
    <row r="559" spans="1:10" x14ac:dyDescent="0.25">
      <c r="A559" t="s">
        <v>268</v>
      </c>
      <c r="B559" s="358">
        <v>2</v>
      </c>
      <c r="C559" s="358" t="s">
        <v>444</v>
      </c>
      <c r="D559" s="1110" t="s">
        <v>3442</v>
      </c>
      <c r="E559" s="358" t="s">
        <v>1460</v>
      </c>
      <c r="F559" s="1173" t="s">
        <v>1527</v>
      </c>
      <c r="G559" s="358">
        <f>VLOOKUP($A559,Data!$C:$I,7,FALSE)</f>
        <v>0</v>
      </c>
      <c r="H559" s="438" t="str">
        <f t="shared" si="55"/>
        <v>ID.IM-042</v>
      </c>
      <c r="I559" s="438" t="str">
        <f t="shared" si="56"/>
        <v>ID.IM-0420</v>
      </c>
      <c r="J559" s="1170"/>
    </row>
    <row r="560" spans="1:10" x14ac:dyDescent="0.25">
      <c r="A560" t="s">
        <v>268</v>
      </c>
      <c r="B560" s="358">
        <v>2</v>
      </c>
      <c r="C560" s="358" t="s">
        <v>444</v>
      </c>
      <c r="D560" s="1110" t="s">
        <v>3433</v>
      </c>
      <c r="E560" s="358" t="s">
        <v>444</v>
      </c>
      <c r="F560" s="1172" t="s">
        <v>1571</v>
      </c>
      <c r="G560" s="358">
        <f>VLOOKUP($A560,Data!$C:$I,7,FALSE)</f>
        <v>0</v>
      </c>
      <c r="H560" s="438" t="str">
        <f t="shared" si="55"/>
        <v>ID.RA-042</v>
      </c>
      <c r="I560" s="438" t="str">
        <f t="shared" si="56"/>
        <v>ID.RA-0420</v>
      </c>
      <c r="J560" s="1170"/>
    </row>
    <row r="561" spans="1:10" x14ac:dyDescent="0.25">
      <c r="A561" t="s">
        <v>268</v>
      </c>
      <c r="B561" s="358">
        <v>2</v>
      </c>
      <c r="C561" s="358" t="s">
        <v>1463</v>
      </c>
      <c r="D561" s="1112" t="s">
        <v>3492</v>
      </c>
      <c r="F561" s="1172"/>
      <c r="G561" s="358">
        <f>VLOOKUP($A561,Data!$C:$I,7,FALSE)</f>
        <v>0</v>
      </c>
      <c r="H561" s="438" t="str">
        <f t="shared" si="55"/>
        <v>RC.RP-042</v>
      </c>
      <c r="I561" s="438" t="str">
        <f t="shared" si="56"/>
        <v>RC.RP-0420</v>
      </c>
      <c r="J561" s="1170"/>
    </row>
    <row r="562" spans="1:10" x14ac:dyDescent="0.25">
      <c r="A562" t="s">
        <v>268</v>
      </c>
      <c r="B562" s="358">
        <v>2</v>
      </c>
      <c r="C562" s="358" t="s">
        <v>1462</v>
      </c>
      <c r="D562" s="1113" t="s">
        <v>3484</v>
      </c>
      <c r="F562" s="1172"/>
      <c r="G562" s="358">
        <f>VLOOKUP($A562,Data!$C:$I,7,FALSE)</f>
        <v>0</v>
      </c>
      <c r="H562" s="438" t="str">
        <f t="shared" si="55"/>
        <v>RS.AN-082</v>
      </c>
      <c r="I562" s="438" t="str">
        <f t="shared" si="56"/>
        <v>RS.AN-0820</v>
      </c>
      <c r="J562" s="1170"/>
    </row>
    <row r="563" spans="1:10" x14ac:dyDescent="0.25">
      <c r="A563" t="s">
        <v>268</v>
      </c>
      <c r="B563" s="358">
        <v>2</v>
      </c>
      <c r="C563" s="358" t="s">
        <v>1462</v>
      </c>
      <c r="D563" s="1113" t="s">
        <v>3477</v>
      </c>
      <c r="E563" s="358" t="s">
        <v>1462</v>
      </c>
      <c r="F563" s="1172" t="s">
        <v>1545</v>
      </c>
      <c r="G563" s="358">
        <f>VLOOKUP($A563,Data!$C:$I,7,FALSE)</f>
        <v>0</v>
      </c>
      <c r="H563" s="438" t="str">
        <f t="shared" si="55"/>
        <v>RS.MA-022</v>
      </c>
      <c r="I563" s="438" t="str">
        <f t="shared" si="56"/>
        <v>RS.MA-0220</v>
      </c>
      <c r="J563" s="1170"/>
    </row>
    <row r="564" spans="1:10" x14ac:dyDescent="0.25">
      <c r="A564" t="s">
        <v>268</v>
      </c>
      <c r="B564" s="358">
        <v>2</v>
      </c>
      <c r="C564" s="358" t="s">
        <v>1462</v>
      </c>
      <c r="D564" s="1113" t="s">
        <v>3478</v>
      </c>
      <c r="F564" s="589"/>
      <c r="G564" s="358">
        <f>VLOOKUP($A564,Data!$C:$I,7,FALSE)</f>
        <v>0</v>
      </c>
      <c r="H564" s="438" t="str">
        <f t="shared" si="55"/>
        <v>RS.MA-032</v>
      </c>
      <c r="I564" s="438" t="str">
        <f t="shared" si="56"/>
        <v>RS.MA-0320</v>
      </c>
      <c r="J564" s="1170"/>
    </row>
    <row r="565" spans="1:10" x14ac:dyDescent="0.25">
      <c r="A565" t="s">
        <v>268</v>
      </c>
      <c r="B565" s="358">
        <v>2</v>
      </c>
      <c r="C565" s="358" t="s">
        <v>1462</v>
      </c>
      <c r="D565" s="1113" t="s">
        <v>3479</v>
      </c>
      <c r="F565" s="589"/>
      <c r="G565" s="358">
        <f>VLOOKUP($A565,Data!$C:$I,7,FALSE)</f>
        <v>0</v>
      </c>
      <c r="H565" s="438" t="str">
        <f t="shared" si="55"/>
        <v>RS.MA-042</v>
      </c>
      <c r="I565" s="438" t="str">
        <f t="shared" si="56"/>
        <v>RS.MA-0420</v>
      </c>
      <c r="J565" s="1170"/>
    </row>
    <row r="566" spans="1:10" x14ac:dyDescent="0.25">
      <c r="A566" t="s">
        <v>269</v>
      </c>
      <c r="B566" s="358">
        <v>2</v>
      </c>
      <c r="C566" s="358" t="s">
        <v>3387</v>
      </c>
      <c r="D566" s="1109" t="s">
        <v>3396</v>
      </c>
      <c r="F566" s="589"/>
      <c r="G566" s="358">
        <f>VLOOKUP($A566,Data!$C:$I,7,FALSE)</f>
        <v>0</v>
      </c>
      <c r="H566" s="438" t="str">
        <f t="shared" si="55"/>
        <v>GV.OC-052</v>
      </c>
      <c r="I566" s="438" t="str">
        <f t="shared" si="56"/>
        <v>GV.OC-0520</v>
      </c>
      <c r="J566" s="1170"/>
    </row>
    <row r="567" spans="1:10" x14ac:dyDescent="0.25">
      <c r="A567" t="s">
        <v>269</v>
      </c>
      <c r="B567" s="358">
        <v>2</v>
      </c>
      <c r="C567" s="358" t="s">
        <v>444</v>
      </c>
      <c r="D567" s="1110" t="s">
        <v>3442</v>
      </c>
      <c r="E567" s="358" t="s">
        <v>1460</v>
      </c>
      <c r="F567" s="1172" t="s">
        <v>1527</v>
      </c>
      <c r="G567" s="358">
        <f>VLOOKUP($A567,Data!$C:$I,7,FALSE)</f>
        <v>0</v>
      </c>
      <c r="H567" s="438" t="str">
        <f t="shared" si="55"/>
        <v>ID.IM-042</v>
      </c>
      <c r="I567" s="438" t="str">
        <f t="shared" si="56"/>
        <v>ID.IM-0420</v>
      </c>
      <c r="J567" s="1170"/>
    </row>
    <row r="568" spans="1:10" x14ac:dyDescent="0.25">
      <c r="A568" t="s">
        <v>269</v>
      </c>
      <c r="B568" s="358">
        <v>2</v>
      </c>
      <c r="C568" s="358" t="s">
        <v>1460</v>
      </c>
      <c r="D568" s="1111" t="s">
        <v>3463</v>
      </c>
      <c r="E568" s="358" t="s">
        <v>1460</v>
      </c>
      <c r="F568" s="1172" t="s">
        <v>1494</v>
      </c>
      <c r="G568" s="358">
        <f>VLOOKUP($A568,Data!$C:$I,7,FALSE)</f>
        <v>0</v>
      </c>
      <c r="H568" s="438" t="str">
        <f t="shared" si="55"/>
        <v>PR.IR-032</v>
      </c>
      <c r="I568" s="438" t="str">
        <f t="shared" si="56"/>
        <v>PR.IR-0320</v>
      </c>
      <c r="J568" s="1170"/>
    </row>
    <row r="569" spans="1:10" x14ac:dyDescent="0.25">
      <c r="A569" t="s">
        <v>269</v>
      </c>
      <c r="B569" s="358">
        <v>2</v>
      </c>
      <c r="C569" s="358" t="s">
        <v>1460</v>
      </c>
      <c r="D569" s="1111" t="s">
        <v>3464</v>
      </c>
      <c r="E569" s="358" t="s">
        <v>1460</v>
      </c>
      <c r="F569" s="1172" t="s">
        <v>1492</v>
      </c>
      <c r="G569" s="358">
        <f>VLOOKUP($A569,Data!$C:$I,7,FALSE)</f>
        <v>0</v>
      </c>
      <c r="H569" s="438" t="str">
        <f t="shared" si="55"/>
        <v>PR.IR-042</v>
      </c>
      <c r="I569" s="438" t="str">
        <f t="shared" si="56"/>
        <v>PR.IR-0420</v>
      </c>
      <c r="J569" s="1170"/>
    </row>
    <row r="570" spans="1:10" x14ac:dyDescent="0.25">
      <c r="A570" t="s">
        <v>269</v>
      </c>
      <c r="B570" s="358">
        <v>2</v>
      </c>
      <c r="C570" s="358" t="s">
        <v>1463</v>
      </c>
      <c r="D570" s="1112" t="s">
        <v>3492</v>
      </c>
      <c r="F570" s="589"/>
      <c r="G570" s="358">
        <f>VLOOKUP($A570,Data!$C:$I,7,FALSE)</f>
        <v>0</v>
      </c>
      <c r="H570" s="438" t="str">
        <f t="shared" si="55"/>
        <v>RC.RP-042</v>
      </c>
      <c r="I570" s="438" t="str">
        <f t="shared" si="56"/>
        <v>RC.RP-0420</v>
      </c>
      <c r="J570" s="1170"/>
    </row>
    <row r="571" spans="1:10" x14ac:dyDescent="0.25">
      <c r="A571" t="s">
        <v>270</v>
      </c>
      <c r="B571" s="358">
        <v>2</v>
      </c>
      <c r="C571" s="358" t="s">
        <v>3387</v>
      </c>
      <c r="D571" s="1109" t="s">
        <v>3395</v>
      </c>
      <c r="E571" s="358" t="s">
        <v>444</v>
      </c>
      <c r="F571" s="1172" t="s">
        <v>1509</v>
      </c>
      <c r="G571" s="358">
        <f>VLOOKUP($A571,Data!$C:$I,7,FALSE)</f>
        <v>0</v>
      </c>
      <c r="H571" s="438" t="str">
        <f t="shared" si="55"/>
        <v>GV.OC-042</v>
      </c>
      <c r="I571" s="438" t="str">
        <f t="shared" si="56"/>
        <v>GV.OC-0420</v>
      </c>
      <c r="J571" s="1170"/>
    </row>
    <row r="572" spans="1:10" x14ac:dyDescent="0.25">
      <c r="A572" t="s">
        <v>270</v>
      </c>
      <c r="B572" s="358">
        <v>2</v>
      </c>
      <c r="C572" s="358" t="s">
        <v>3387</v>
      </c>
      <c r="D572" s="1109" t="s">
        <v>3396</v>
      </c>
      <c r="F572" s="589"/>
      <c r="G572" s="358">
        <f>VLOOKUP($A572,Data!$C:$I,7,FALSE)</f>
        <v>0</v>
      </c>
      <c r="H572" s="438" t="str">
        <f t="shared" si="55"/>
        <v>GV.OC-052</v>
      </c>
      <c r="I572" s="438" t="str">
        <f t="shared" si="56"/>
        <v>GV.OC-0520</v>
      </c>
      <c r="J572" s="1170"/>
    </row>
    <row r="573" spans="1:10" x14ac:dyDescent="0.25">
      <c r="A573" t="s">
        <v>270</v>
      </c>
      <c r="B573" s="358">
        <v>2</v>
      </c>
      <c r="C573" s="358" t="s">
        <v>444</v>
      </c>
      <c r="D573" s="1110" t="s">
        <v>3442</v>
      </c>
      <c r="E573" s="358" t="s">
        <v>1460</v>
      </c>
      <c r="F573" s="1172" t="s">
        <v>1527</v>
      </c>
      <c r="G573" s="358">
        <f>VLOOKUP($A573,Data!$C:$I,7,FALSE)</f>
        <v>0</v>
      </c>
      <c r="H573" s="438" t="str">
        <f t="shared" si="55"/>
        <v>ID.IM-042</v>
      </c>
      <c r="I573" s="438" t="str">
        <f t="shared" si="56"/>
        <v>ID.IM-0420</v>
      </c>
      <c r="J573" s="1170"/>
    </row>
    <row r="574" spans="1:10" x14ac:dyDescent="0.25">
      <c r="A574" t="s">
        <v>270</v>
      </c>
      <c r="B574" s="358">
        <v>2</v>
      </c>
      <c r="C574" s="358" t="s">
        <v>1460</v>
      </c>
      <c r="D574" s="1111" t="s">
        <v>3463</v>
      </c>
      <c r="E574" s="358" t="s">
        <v>1460</v>
      </c>
      <c r="F574" s="1172" t="s">
        <v>1494</v>
      </c>
      <c r="G574" s="358">
        <f>VLOOKUP($A574,Data!$C:$I,7,FALSE)</f>
        <v>0</v>
      </c>
      <c r="H574" s="438" t="str">
        <f t="shared" si="55"/>
        <v>PR.IR-032</v>
      </c>
      <c r="I574" s="438" t="str">
        <f t="shared" si="56"/>
        <v>PR.IR-0320</v>
      </c>
      <c r="J574" s="1170"/>
    </row>
    <row r="575" spans="1:10" x14ac:dyDescent="0.25">
      <c r="A575" t="s">
        <v>270</v>
      </c>
      <c r="B575" s="358">
        <v>2</v>
      </c>
      <c r="C575" s="358" t="s">
        <v>1460</v>
      </c>
      <c r="D575" s="1111" t="s">
        <v>3464</v>
      </c>
      <c r="E575" s="358" t="s">
        <v>1460</v>
      </c>
      <c r="F575" s="1172" t="s">
        <v>1492</v>
      </c>
      <c r="G575" s="358">
        <f>VLOOKUP($A575,Data!$C:$I,7,FALSE)</f>
        <v>0</v>
      </c>
      <c r="H575" s="438" t="str">
        <f t="shared" si="55"/>
        <v>PR.IR-042</v>
      </c>
      <c r="I575" s="438" t="str">
        <f t="shared" si="56"/>
        <v>PR.IR-0420</v>
      </c>
      <c r="J575" s="1170"/>
    </row>
    <row r="576" spans="1:10" x14ac:dyDescent="0.25">
      <c r="A576" t="s">
        <v>270</v>
      </c>
      <c r="B576" s="358">
        <v>2</v>
      </c>
      <c r="C576" s="358" t="s">
        <v>1463</v>
      </c>
      <c r="D576" s="1112" t="s">
        <v>3492</v>
      </c>
      <c r="F576" s="589"/>
      <c r="G576" s="358">
        <f>VLOOKUP($A576,Data!$C:$I,7,FALSE)</f>
        <v>0</v>
      </c>
      <c r="H576" s="438" t="str">
        <f t="shared" si="55"/>
        <v>RC.RP-042</v>
      </c>
      <c r="I576" s="438" t="str">
        <f t="shared" si="56"/>
        <v>RC.RP-0420</v>
      </c>
      <c r="J576" s="1170"/>
    </row>
    <row r="577" spans="1:10" x14ac:dyDescent="0.25">
      <c r="A577" t="s">
        <v>271</v>
      </c>
      <c r="B577" s="358">
        <v>2</v>
      </c>
      <c r="C577" s="358" t="s">
        <v>3387</v>
      </c>
      <c r="D577" s="1109" t="s">
        <v>3395</v>
      </c>
      <c r="E577" s="358" t="s">
        <v>444</v>
      </c>
      <c r="F577" s="1172" t="s">
        <v>1526</v>
      </c>
      <c r="G577" s="358">
        <f>VLOOKUP($A577,Data!$C:$I,7,FALSE)</f>
        <v>0</v>
      </c>
      <c r="H577" s="438" t="str">
        <f t="shared" si="55"/>
        <v>GV.OC-042</v>
      </c>
      <c r="I577" s="438" t="str">
        <f t="shared" si="56"/>
        <v>GV.OC-0420</v>
      </c>
      <c r="J577" s="1170"/>
    </row>
    <row r="578" spans="1:10" x14ac:dyDescent="0.25">
      <c r="A578" t="s">
        <v>271</v>
      </c>
      <c r="B578" s="358">
        <v>2</v>
      </c>
      <c r="C578" s="358" t="s">
        <v>3387</v>
      </c>
      <c r="D578" s="1109" t="s">
        <v>3411</v>
      </c>
      <c r="E578" s="358" t="s">
        <v>444</v>
      </c>
      <c r="F578" s="1172" t="s">
        <v>1530</v>
      </c>
      <c r="G578" s="358">
        <f>VLOOKUP($A578,Data!$C:$I,7,FALSE)</f>
        <v>0</v>
      </c>
      <c r="H578" s="438" t="str">
        <f t="shared" ref="H578:H641" si="57">CONCATENATE($D578,$B578)</f>
        <v>GV.SC-082</v>
      </c>
      <c r="I578" s="438" t="str">
        <f t="shared" ref="I578:I641" si="58">_xlfn.IFNA(CONCATENATE(H578,$G578),CONCATENATE(H578,$G578,0))</f>
        <v>GV.SC-0820</v>
      </c>
      <c r="J578" s="1170"/>
    </row>
    <row r="579" spans="1:10" x14ac:dyDescent="0.25">
      <c r="A579" t="s">
        <v>271</v>
      </c>
      <c r="B579" s="358">
        <v>2</v>
      </c>
      <c r="C579" s="358" t="s">
        <v>444</v>
      </c>
      <c r="D579" s="1110" t="s">
        <v>3440</v>
      </c>
      <c r="F579" s="589"/>
      <c r="G579" s="358">
        <f>VLOOKUP($A579,Data!$C:$I,7,FALSE)</f>
        <v>0</v>
      </c>
      <c r="H579" s="438" t="str">
        <f t="shared" si="57"/>
        <v>ID.IM-022</v>
      </c>
      <c r="I579" s="438" t="str">
        <f t="shared" si="58"/>
        <v>ID.IM-0220</v>
      </c>
      <c r="J579" s="1170"/>
    </row>
    <row r="580" spans="1:10" x14ac:dyDescent="0.25">
      <c r="A580" t="s">
        <v>271</v>
      </c>
      <c r="B580" s="358">
        <v>2</v>
      </c>
      <c r="C580" s="358" t="s">
        <v>1463</v>
      </c>
      <c r="D580" s="1112" t="s">
        <v>3492</v>
      </c>
      <c r="F580" s="589"/>
      <c r="G580" s="358">
        <f>VLOOKUP($A580,Data!$C:$I,7,FALSE)</f>
        <v>0</v>
      </c>
      <c r="H580" s="438" t="str">
        <f t="shared" si="57"/>
        <v>RC.RP-042</v>
      </c>
      <c r="I580" s="438" t="str">
        <f t="shared" si="58"/>
        <v>RC.RP-0420</v>
      </c>
      <c r="J580" s="1170"/>
    </row>
    <row r="581" spans="1:10" x14ac:dyDescent="0.25">
      <c r="A581" t="s">
        <v>942</v>
      </c>
      <c r="B581" s="358">
        <v>2</v>
      </c>
      <c r="C581" s="358" t="s">
        <v>1461</v>
      </c>
      <c r="D581" s="1108" t="s">
        <v>3475</v>
      </c>
      <c r="E581" s="358" t="s">
        <v>1461</v>
      </c>
      <c r="F581" s="1172" t="s">
        <v>1542</v>
      </c>
      <c r="G581" s="358">
        <f>VLOOKUP($A581,Data!$C:$I,7,FALSE)</f>
        <v>0</v>
      </c>
      <c r="H581" s="438" t="str">
        <f t="shared" si="57"/>
        <v>DE.AE-082</v>
      </c>
      <c r="I581" s="438" t="str">
        <f t="shared" si="58"/>
        <v>DE.AE-0820</v>
      </c>
      <c r="J581" s="1170"/>
    </row>
    <row r="582" spans="1:10" x14ac:dyDescent="0.25">
      <c r="A582" t="s">
        <v>942</v>
      </c>
      <c r="B582" s="358">
        <v>2</v>
      </c>
      <c r="C582" s="358" t="s">
        <v>444</v>
      </c>
      <c r="D582" s="1110" t="s">
        <v>3442</v>
      </c>
      <c r="E582" s="358" t="s">
        <v>1460</v>
      </c>
      <c r="F582" s="1172" t="s">
        <v>1527</v>
      </c>
      <c r="G582" s="358">
        <f>VLOOKUP($A582,Data!$C:$I,7,FALSE)</f>
        <v>0</v>
      </c>
      <c r="H582" s="438" t="str">
        <f t="shared" si="57"/>
        <v>ID.IM-042</v>
      </c>
      <c r="I582" s="438" t="str">
        <f t="shared" si="58"/>
        <v>ID.IM-0420</v>
      </c>
      <c r="J582" s="1170"/>
    </row>
    <row r="583" spans="1:10" x14ac:dyDescent="0.25">
      <c r="A583" t="s">
        <v>942</v>
      </c>
      <c r="B583" s="358">
        <v>2</v>
      </c>
      <c r="C583" s="358" t="s">
        <v>1462</v>
      </c>
      <c r="D583" s="1113" t="s">
        <v>3477</v>
      </c>
      <c r="E583" s="358" t="s">
        <v>1462</v>
      </c>
      <c r="F583" s="1172" t="s">
        <v>1545</v>
      </c>
      <c r="G583" s="358">
        <f>VLOOKUP($A583,Data!$C:$I,7,FALSE)</f>
        <v>0</v>
      </c>
      <c r="H583" s="438" t="str">
        <f t="shared" si="57"/>
        <v>RS.MA-022</v>
      </c>
      <c r="I583" s="438" t="str">
        <f t="shared" si="58"/>
        <v>RS.MA-0220</v>
      </c>
      <c r="J583" s="1170"/>
    </row>
    <row r="584" spans="1:10" x14ac:dyDescent="0.25">
      <c r="A584" t="s">
        <v>942</v>
      </c>
      <c r="B584" s="358">
        <v>2</v>
      </c>
      <c r="C584" s="358" t="s">
        <v>1462</v>
      </c>
      <c r="D584" s="1113" t="s">
        <v>3478</v>
      </c>
      <c r="E584" s="358" t="s">
        <v>1462</v>
      </c>
      <c r="F584" s="1174" t="s">
        <v>1543</v>
      </c>
      <c r="G584" s="358">
        <f>VLOOKUP($A584,Data!$C:$I,7,FALSE)</f>
        <v>0</v>
      </c>
      <c r="H584" s="438" t="str">
        <f t="shared" si="57"/>
        <v>RS.MA-032</v>
      </c>
      <c r="I584" s="438" t="str">
        <f t="shared" si="58"/>
        <v>RS.MA-0320</v>
      </c>
      <c r="J584" s="1170"/>
    </row>
    <row r="585" spans="1:10" x14ac:dyDescent="0.25">
      <c r="A585" t="s">
        <v>942</v>
      </c>
      <c r="B585" s="358">
        <v>2</v>
      </c>
      <c r="C585" s="358" t="s">
        <v>1462</v>
      </c>
      <c r="D585" s="1113" t="s">
        <v>3479</v>
      </c>
      <c r="F585" s="589"/>
      <c r="G585" s="358">
        <f>VLOOKUP($A585,Data!$C:$I,7,FALSE)</f>
        <v>0</v>
      </c>
      <c r="H585" s="438" t="str">
        <f t="shared" si="57"/>
        <v>RS.MA-042</v>
      </c>
      <c r="I585" s="438" t="str">
        <f t="shared" si="58"/>
        <v>RS.MA-0420</v>
      </c>
      <c r="J585" s="1170"/>
    </row>
    <row r="586" spans="1:10" x14ac:dyDescent="0.25">
      <c r="A586" t="s">
        <v>942</v>
      </c>
      <c r="B586" s="358">
        <v>2</v>
      </c>
      <c r="C586" s="358" t="s">
        <v>1462</v>
      </c>
      <c r="D586" s="1113" t="s">
        <v>3480</v>
      </c>
      <c r="F586" s="589"/>
      <c r="G586" s="358">
        <f>VLOOKUP($A586,Data!$C:$I,7,FALSE)</f>
        <v>0</v>
      </c>
      <c r="H586" s="438" t="str">
        <f t="shared" si="57"/>
        <v>RS.MA-052</v>
      </c>
      <c r="I586" s="438" t="str">
        <f t="shared" si="58"/>
        <v>RS.MA-0520</v>
      </c>
      <c r="J586" s="1170"/>
    </row>
    <row r="587" spans="1:10" x14ac:dyDescent="0.25">
      <c r="A587" t="s">
        <v>943</v>
      </c>
      <c r="B587" s="358">
        <v>2</v>
      </c>
      <c r="C587" s="358" t="s">
        <v>3387</v>
      </c>
      <c r="D587" s="1109" t="s">
        <v>3411</v>
      </c>
      <c r="E587" s="358" t="s">
        <v>444</v>
      </c>
      <c r="F587" s="1172" t="s">
        <v>1530</v>
      </c>
      <c r="G587" s="358">
        <f>VLOOKUP($A587,Data!$C:$I,7,FALSE)</f>
        <v>0</v>
      </c>
      <c r="H587" s="438" t="str">
        <f t="shared" si="57"/>
        <v>GV.SC-082</v>
      </c>
      <c r="I587" s="438" t="str">
        <f t="shared" si="58"/>
        <v>GV.SC-0820</v>
      </c>
      <c r="J587" s="1170"/>
    </row>
    <row r="588" spans="1:10" x14ac:dyDescent="0.25">
      <c r="A588" t="s">
        <v>943</v>
      </c>
      <c r="B588" s="358">
        <v>2</v>
      </c>
      <c r="C588" s="358" t="s">
        <v>444</v>
      </c>
      <c r="D588" s="1110" t="s">
        <v>3440</v>
      </c>
      <c r="E588" s="358" t="s">
        <v>1460</v>
      </c>
      <c r="F588" s="1172" t="s">
        <v>1552</v>
      </c>
      <c r="G588" s="358">
        <f>VLOOKUP($A588,Data!$C:$I,7,FALSE)</f>
        <v>0</v>
      </c>
      <c r="H588" s="438" t="str">
        <f t="shared" si="57"/>
        <v>ID.IM-022</v>
      </c>
      <c r="I588" s="438" t="str">
        <f t="shared" si="58"/>
        <v>ID.IM-0220</v>
      </c>
      <c r="J588" s="1170"/>
    </row>
    <row r="589" spans="1:10" x14ac:dyDescent="0.25">
      <c r="A589" t="s">
        <v>943</v>
      </c>
      <c r="B589" s="358">
        <v>2</v>
      </c>
      <c r="C589" s="358" t="s">
        <v>444</v>
      </c>
      <c r="D589" s="1110" t="s">
        <v>3441</v>
      </c>
      <c r="E589" s="358" t="s">
        <v>1463</v>
      </c>
      <c r="F589" s="1172" t="s">
        <v>1553</v>
      </c>
      <c r="G589" s="358">
        <f>VLOOKUP($A589,Data!$C:$I,7,FALSE)</f>
        <v>0</v>
      </c>
      <c r="H589" s="438" t="str">
        <f t="shared" si="57"/>
        <v>ID.IM-032</v>
      </c>
      <c r="I589" s="438" t="str">
        <f t="shared" si="58"/>
        <v>ID.IM-0320</v>
      </c>
      <c r="J589" s="1170"/>
    </row>
    <row r="590" spans="1:10" x14ac:dyDescent="0.25">
      <c r="A590" t="s">
        <v>943</v>
      </c>
      <c r="B590" s="358">
        <v>2</v>
      </c>
      <c r="C590" s="358" t="s">
        <v>444</v>
      </c>
      <c r="D590" s="1110" t="s">
        <v>3442</v>
      </c>
      <c r="E590" s="358" t="s">
        <v>1460</v>
      </c>
      <c r="F590" s="1172" t="s">
        <v>1527</v>
      </c>
      <c r="G590" s="358">
        <f>VLOOKUP($A590,Data!$C:$I,7,FALSE)</f>
        <v>0</v>
      </c>
      <c r="H590" s="438" t="str">
        <f t="shared" si="57"/>
        <v>ID.IM-042</v>
      </c>
      <c r="I590" s="438" t="str">
        <f t="shared" si="58"/>
        <v>ID.IM-0420</v>
      </c>
      <c r="J590" s="1170"/>
    </row>
    <row r="591" spans="1:10" x14ac:dyDescent="0.25">
      <c r="A591" t="s">
        <v>943</v>
      </c>
      <c r="B591" s="358">
        <v>2</v>
      </c>
      <c r="C591" s="358" t="s">
        <v>1460</v>
      </c>
      <c r="D591" s="1111" t="s">
        <v>3463</v>
      </c>
      <c r="E591" s="358" t="s">
        <v>1460</v>
      </c>
      <c r="F591" s="1172" t="s">
        <v>1494</v>
      </c>
      <c r="G591" s="358">
        <f>VLOOKUP($A591,Data!$C:$I,7,FALSE)</f>
        <v>0</v>
      </c>
      <c r="H591" s="438" t="str">
        <f t="shared" si="57"/>
        <v>PR.IR-032</v>
      </c>
      <c r="I591" s="438" t="str">
        <f t="shared" si="58"/>
        <v>PR.IR-0320</v>
      </c>
      <c r="J591" s="1170"/>
    </row>
    <row r="592" spans="1:10" x14ac:dyDescent="0.25">
      <c r="A592" t="s">
        <v>944</v>
      </c>
      <c r="B592" s="358">
        <v>2</v>
      </c>
      <c r="C592" s="358" t="s">
        <v>1460</v>
      </c>
      <c r="D592" s="1111" t="s">
        <v>3451</v>
      </c>
      <c r="E592" s="358" t="s">
        <v>1460</v>
      </c>
      <c r="F592" s="1172" t="s">
        <v>1496</v>
      </c>
      <c r="G592" s="358">
        <f>VLOOKUP($A592,Data!$C:$I,7,FALSE)</f>
        <v>0</v>
      </c>
      <c r="H592" s="438" t="str">
        <f t="shared" si="57"/>
        <v>PR.DS-012</v>
      </c>
      <c r="I592" s="438" t="str">
        <f t="shared" si="58"/>
        <v>PR.DS-0120</v>
      </c>
      <c r="J592" s="1170"/>
    </row>
    <row r="593" spans="1:10" x14ac:dyDescent="0.25">
      <c r="A593" t="s">
        <v>944</v>
      </c>
      <c r="B593" s="358">
        <v>2</v>
      </c>
      <c r="C593" s="358" t="s">
        <v>1463</v>
      </c>
      <c r="D593" s="1112" t="s">
        <v>3491</v>
      </c>
      <c r="F593" s="589"/>
      <c r="G593" s="358">
        <f>VLOOKUP($A593,Data!$C:$I,7,FALSE)</f>
        <v>0</v>
      </c>
      <c r="H593" s="438" t="str">
        <f t="shared" si="57"/>
        <v>RC.RP-032</v>
      </c>
      <c r="I593" s="438" t="str">
        <f t="shared" si="58"/>
        <v>RC.RP-0320</v>
      </c>
      <c r="J593" s="1170"/>
    </row>
    <row r="594" spans="1:10" x14ac:dyDescent="0.25">
      <c r="A594" t="s">
        <v>945</v>
      </c>
      <c r="B594" s="358">
        <v>2</v>
      </c>
      <c r="C594" s="358" t="s">
        <v>1460</v>
      </c>
      <c r="D594" s="1111" t="s">
        <v>3451</v>
      </c>
      <c r="F594" s="589"/>
      <c r="G594" s="358">
        <f>VLOOKUP($A594,Data!$C:$I,7,FALSE)</f>
        <v>0</v>
      </c>
      <c r="H594" s="438" t="str">
        <f t="shared" si="57"/>
        <v>PR.DS-012</v>
      </c>
      <c r="I594" s="438" t="str">
        <f t="shared" si="58"/>
        <v>PR.DS-0120</v>
      </c>
      <c r="J594" s="1170"/>
    </row>
    <row r="595" spans="1:10" x14ac:dyDescent="0.25">
      <c r="A595" t="s">
        <v>945</v>
      </c>
      <c r="B595" s="358">
        <v>2</v>
      </c>
      <c r="C595" s="358" t="s">
        <v>1463</v>
      </c>
      <c r="D595" s="1112" t="s">
        <v>3491</v>
      </c>
      <c r="F595" s="589"/>
      <c r="G595" s="358">
        <f>VLOOKUP($A595,Data!$C:$I,7,FALSE)</f>
        <v>0</v>
      </c>
      <c r="H595" s="438" t="str">
        <f t="shared" si="57"/>
        <v>RC.RP-032</v>
      </c>
      <c r="I595" s="438" t="str">
        <f t="shared" si="58"/>
        <v>RC.RP-0320</v>
      </c>
      <c r="J595" s="1170"/>
    </row>
    <row r="596" spans="1:10" x14ac:dyDescent="0.25">
      <c r="A596" t="s">
        <v>946</v>
      </c>
      <c r="B596" s="358">
        <v>2</v>
      </c>
      <c r="C596" s="358" t="s">
        <v>1460</v>
      </c>
      <c r="D596" s="1111" t="s">
        <v>3463</v>
      </c>
      <c r="E596" s="358" t="s">
        <v>1460</v>
      </c>
      <c r="F596" s="1172" t="s">
        <v>1494</v>
      </c>
      <c r="G596" s="358">
        <f>VLOOKUP($A596,Data!$C:$I,7,FALSE)</f>
        <v>0</v>
      </c>
      <c r="H596" s="438" t="str">
        <f t="shared" si="57"/>
        <v>PR.IR-032</v>
      </c>
      <c r="I596" s="438" t="str">
        <f t="shared" si="58"/>
        <v>PR.IR-0320</v>
      </c>
      <c r="J596" s="1170"/>
    </row>
    <row r="597" spans="1:10" x14ac:dyDescent="0.25">
      <c r="A597" t="s">
        <v>946</v>
      </c>
      <c r="B597" s="358">
        <v>2</v>
      </c>
      <c r="C597" s="358" t="s">
        <v>1460</v>
      </c>
      <c r="D597" s="1111" t="s">
        <v>3464</v>
      </c>
      <c r="E597" s="358" t="s">
        <v>1460</v>
      </c>
      <c r="F597" s="1172" t="s">
        <v>1492</v>
      </c>
      <c r="G597" s="358">
        <f>VLOOKUP($A597,Data!$C:$I,7,FALSE)</f>
        <v>0</v>
      </c>
      <c r="H597" s="438" t="str">
        <f t="shared" si="57"/>
        <v>PR.IR-042</v>
      </c>
      <c r="I597" s="438" t="str">
        <f t="shared" si="58"/>
        <v>PR.IR-0420</v>
      </c>
      <c r="J597" s="1170"/>
    </row>
    <row r="598" spans="1:10" x14ac:dyDescent="0.25">
      <c r="A598" t="s">
        <v>948</v>
      </c>
      <c r="B598" s="358">
        <v>3</v>
      </c>
      <c r="C598" s="358" t="s">
        <v>444</v>
      </c>
      <c r="D598" s="1110" t="s">
        <v>3440</v>
      </c>
      <c r="E598" s="358" t="s">
        <v>1460</v>
      </c>
      <c r="F598" s="1172" t="s">
        <v>1552</v>
      </c>
      <c r="G598" s="358">
        <f>VLOOKUP($A598,Data!$C:$I,7,FALSE)</f>
        <v>0</v>
      </c>
      <c r="H598" s="438" t="str">
        <f t="shared" si="57"/>
        <v>ID.IM-023</v>
      </c>
      <c r="I598" s="438" t="str">
        <f t="shared" si="58"/>
        <v>ID.IM-0230</v>
      </c>
      <c r="J598" s="1170"/>
    </row>
    <row r="599" spans="1:10" x14ac:dyDescent="0.25">
      <c r="A599" t="s">
        <v>948</v>
      </c>
      <c r="B599" s="358">
        <v>3</v>
      </c>
      <c r="C599" s="358" t="s">
        <v>444</v>
      </c>
      <c r="D599" s="1110" t="s">
        <v>3442</v>
      </c>
      <c r="F599" s="589"/>
      <c r="G599" s="358">
        <f>VLOOKUP($A599,Data!$C:$I,7,FALSE)</f>
        <v>0</v>
      </c>
      <c r="H599" s="438" t="str">
        <f t="shared" si="57"/>
        <v>ID.IM-043</v>
      </c>
      <c r="I599" s="438" t="str">
        <f t="shared" si="58"/>
        <v>ID.IM-0430</v>
      </c>
      <c r="J599" s="1170"/>
    </row>
    <row r="600" spans="1:10" x14ac:dyDescent="0.25">
      <c r="A600" t="s">
        <v>949</v>
      </c>
      <c r="B600" s="358">
        <v>3</v>
      </c>
      <c r="C600" s="358" t="s">
        <v>444</v>
      </c>
      <c r="D600" s="1110" t="s">
        <v>3441</v>
      </c>
      <c r="E600" s="358" t="s">
        <v>1462</v>
      </c>
      <c r="F600" s="1172" t="s">
        <v>1555</v>
      </c>
      <c r="G600" s="358">
        <f>VLOOKUP($A600,Data!$C:$I,7,FALSE)</f>
        <v>0</v>
      </c>
      <c r="H600" s="438" t="str">
        <f t="shared" si="57"/>
        <v>ID.IM-033</v>
      </c>
      <c r="I600" s="438" t="str">
        <f t="shared" si="58"/>
        <v>ID.IM-0330</v>
      </c>
      <c r="J600" s="1170"/>
    </row>
    <row r="601" spans="1:10" x14ac:dyDescent="0.25">
      <c r="A601" t="s">
        <v>949</v>
      </c>
      <c r="B601" s="358">
        <v>3</v>
      </c>
      <c r="C601" s="358" t="s">
        <v>444</v>
      </c>
      <c r="D601" s="1110" t="s">
        <v>3442</v>
      </c>
      <c r="E601" s="358" t="s">
        <v>1460</v>
      </c>
      <c r="F601" s="1172" t="s">
        <v>1527</v>
      </c>
      <c r="G601" s="358">
        <f>VLOOKUP($A601,Data!$C:$I,7,FALSE)</f>
        <v>0</v>
      </c>
      <c r="H601" s="438" t="str">
        <f t="shared" si="57"/>
        <v>ID.IM-043</v>
      </c>
      <c r="I601" s="438" t="str">
        <f t="shared" si="58"/>
        <v>ID.IM-0430</v>
      </c>
      <c r="J601" s="1170"/>
    </row>
    <row r="602" spans="1:10" x14ac:dyDescent="0.25">
      <c r="A602" t="s">
        <v>950</v>
      </c>
      <c r="B602" s="358">
        <v>3</v>
      </c>
      <c r="C602" s="358" t="s">
        <v>444</v>
      </c>
      <c r="D602" s="1110" t="s">
        <v>3441</v>
      </c>
      <c r="E602" s="358" t="s">
        <v>1462</v>
      </c>
      <c r="F602" s="1172" t="s">
        <v>1555</v>
      </c>
      <c r="G602" s="358">
        <f>VLOOKUP($A602,Data!$C:$I,7,FALSE)</f>
        <v>0</v>
      </c>
      <c r="H602" s="438" t="str">
        <f t="shared" si="57"/>
        <v>ID.IM-033</v>
      </c>
      <c r="I602" s="438" t="str">
        <f t="shared" si="58"/>
        <v>ID.IM-0330</v>
      </c>
      <c r="J602" s="1170"/>
    </row>
    <row r="603" spans="1:10" x14ac:dyDescent="0.25">
      <c r="A603" t="s">
        <v>950</v>
      </c>
      <c r="B603" s="358">
        <v>3</v>
      </c>
      <c r="C603" s="358" t="s">
        <v>444</v>
      </c>
      <c r="D603" s="1110" t="s">
        <v>3442</v>
      </c>
      <c r="E603" s="358" t="s">
        <v>1460</v>
      </c>
      <c r="F603" s="1172" t="s">
        <v>1527</v>
      </c>
      <c r="G603" s="358">
        <f>VLOOKUP($A603,Data!$C:$I,7,FALSE)</f>
        <v>0</v>
      </c>
      <c r="H603" s="438" t="str">
        <f t="shared" si="57"/>
        <v>ID.IM-043</v>
      </c>
      <c r="I603" s="438" t="str">
        <f t="shared" si="58"/>
        <v>ID.IM-0430</v>
      </c>
      <c r="J603" s="1170"/>
    </row>
    <row r="604" spans="1:10" x14ac:dyDescent="0.25">
      <c r="A604" t="s">
        <v>952</v>
      </c>
      <c r="B604" s="358">
        <v>2</v>
      </c>
      <c r="C604" s="358" t="s">
        <v>444</v>
      </c>
      <c r="D604" s="1110" t="s">
        <v>3441</v>
      </c>
      <c r="E604" s="358" t="s">
        <v>1462</v>
      </c>
      <c r="F604" s="1172" t="s">
        <v>1555</v>
      </c>
      <c r="G604" s="358">
        <f>VLOOKUP($A604,Data!$C:$I,7,FALSE)</f>
        <v>0</v>
      </c>
      <c r="H604" s="438" t="str">
        <f t="shared" si="57"/>
        <v>ID.IM-032</v>
      </c>
      <c r="I604" s="438" t="str">
        <f t="shared" si="58"/>
        <v>ID.IM-0320</v>
      </c>
      <c r="J604" s="1170"/>
    </row>
    <row r="605" spans="1:10" x14ac:dyDescent="0.25">
      <c r="A605" t="s">
        <v>952</v>
      </c>
      <c r="B605" s="358">
        <v>2</v>
      </c>
      <c r="C605" s="358" t="s">
        <v>444</v>
      </c>
      <c r="D605" s="1110" t="s">
        <v>3442</v>
      </c>
      <c r="E605" s="358" t="s">
        <v>1460</v>
      </c>
      <c r="F605" s="1172" t="s">
        <v>1527</v>
      </c>
      <c r="G605" s="358">
        <f>VLOOKUP($A605,Data!$C:$I,7,FALSE)</f>
        <v>0</v>
      </c>
      <c r="H605" s="438" t="str">
        <f t="shared" si="57"/>
        <v>ID.IM-042</v>
      </c>
      <c r="I605" s="438" t="str">
        <f t="shared" si="58"/>
        <v>ID.IM-0420</v>
      </c>
      <c r="J605" s="1170"/>
    </row>
    <row r="606" spans="1:10" x14ac:dyDescent="0.25">
      <c r="A606" t="s">
        <v>952</v>
      </c>
      <c r="B606" s="358">
        <v>2</v>
      </c>
      <c r="C606" s="358" t="s">
        <v>1463</v>
      </c>
      <c r="D606" s="1112" t="s">
        <v>3489</v>
      </c>
      <c r="E606" s="358" t="s">
        <v>1463</v>
      </c>
      <c r="F606" s="1172" t="s">
        <v>1548</v>
      </c>
      <c r="G606" s="358">
        <f>VLOOKUP($A606,Data!$C:$I,7,FALSE)</f>
        <v>0</v>
      </c>
      <c r="H606" s="438" t="str">
        <f t="shared" si="57"/>
        <v>RC.RP-012</v>
      </c>
      <c r="I606" s="438" t="str">
        <f t="shared" si="58"/>
        <v>RC.RP-0120</v>
      </c>
      <c r="J606" s="1170"/>
    </row>
    <row r="607" spans="1:10" x14ac:dyDescent="0.25">
      <c r="A607" t="s">
        <v>952</v>
      </c>
      <c r="B607" s="358">
        <v>2</v>
      </c>
      <c r="C607" s="358" t="s">
        <v>1463</v>
      </c>
      <c r="D607" s="1112" t="s">
        <v>3490</v>
      </c>
      <c r="F607" s="589"/>
      <c r="G607" s="358">
        <f>VLOOKUP($A607,Data!$C:$I,7,FALSE)</f>
        <v>0</v>
      </c>
      <c r="H607" s="438" t="str">
        <f t="shared" si="57"/>
        <v>RC.RP-022</v>
      </c>
      <c r="I607" s="438" t="str">
        <f t="shared" si="58"/>
        <v>RC.RP-0220</v>
      </c>
      <c r="J607" s="1170"/>
    </row>
    <row r="608" spans="1:10" x14ac:dyDescent="0.25">
      <c r="A608" t="s">
        <v>952</v>
      </c>
      <c r="B608" s="358">
        <v>2</v>
      </c>
      <c r="C608" s="358" t="s">
        <v>1462</v>
      </c>
      <c r="D608" s="1113" t="s">
        <v>3476</v>
      </c>
      <c r="E608" s="358" t="s">
        <v>1462</v>
      </c>
      <c r="F608" s="1172" t="s">
        <v>1528</v>
      </c>
      <c r="G608" s="358">
        <f>VLOOKUP($A608,Data!$C:$I,7,FALSE)</f>
        <v>0</v>
      </c>
      <c r="H608" s="438" t="str">
        <f t="shared" si="57"/>
        <v>RS.MA-012</v>
      </c>
      <c r="I608" s="438" t="str">
        <f t="shared" si="58"/>
        <v>RS.MA-0120</v>
      </c>
      <c r="J608" s="1170"/>
    </row>
    <row r="609" spans="1:10" x14ac:dyDescent="0.25">
      <c r="A609" t="s">
        <v>954</v>
      </c>
      <c r="B609" s="358">
        <v>3</v>
      </c>
      <c r="C609" s="358" t="s">
        <v>3387</v>
      </c>
      <c r="D609" s="1109" t="s">
        <v>3394</v>
      </c>
      <c r="E609" s="358" t="s">
        <v>444</v>
      </c>
      <c r="F609" s="1173" t="s">
        <v>1534</v>
      </c>
      <c r="G609" s="358">
        <f>VLOOKUP($A609,Data!$C:$I,7,FALSE)</f>
        <v>0</v>
      </c>
      <c r="H609" s="438" t="str">
        <f t="shared" si="57"/>
        <v>GV.OC-033</v>
      </c>
      <c r="I609" s="438" t="str">
        <f t="shared" si="58"/>
        <v>GV.OC-0330</v>
      </c>
      <c r="J609" s="1170"/>
    </row>
    <row r="610" spans="1:10" x14ac:dyDescent="0.25">
      <c r="A610" t="s">
        <v>954</v>
      </c>
      <c r="B610" s="358">
        <v>3</v>
      </c>
      <c r="C610" s="358" t="s">
        <v>3387</v>
      </c>
      <c r="D610" s="1109" t="s">
        <v>3418</v>
      </c>
      <c r="E610" s="358" t="s">
        <v>444</v>
      </c>
      <c r="F610" s="1172" t="s">
        <v>1520</v>
      </c>
      <c r="G610" s="358">
        <f>VLOOKUP($A610,Data!$C:$I,7,FALSE)</f>
        <v>0</v>
      </c>
      <c r="H610" s="438" t="str">
        <f t="shared" si="57"/>
        <v>GV.PO-013</v>
      </c>
      <c r="I610" s="438" t="str">
        <f t="shared" si="58"/>
        <v>GV.PO-0130</v>
      </c>
      <c r="J610" s="1170"/>
    </row>
    <row r="611" spans="1:10" x14ac:dyDescent="0.25">
      <c r="A611" t="s">
        <v>954</v>
      </c>
      <c r="B611" s="358">
        <v>3</v>
      </c>
      <c r="C611" s="358" t="s">
        <v>3387</v>
      </c>
      <c r="D611" s="1109" t="s">
        <v>3419</v>
      </c>
      <c r="F611" s="589"/>
      <c r="G611" s="358">
        <f>VLOOKUP($A611,Data!$C:$I,7,FALSE)</f>
        <v>0</v>
      </c>
      <c r="H611" s="438" t="str">
        <f t="shared" si="57"/>
        <v>GV.PO-023</v>
      </c>
      <c r="I611" s="438" t="str">
        <f t="shared" si="58"/>
        <v>GV.PO-0230</v>
      </c>
      <c r="J611" s="1170"/>
    </row>
    <row r="612" spans="1:10" x14ac:dyDescent="0.25">
      <c r="A612" t="s">
        <v>954</v>
      </c>
      <c r="B612" s="358">
        <v>3</v>
      </c>
      <c r="C612" s="358" t="s">
        <v>444</v>
      </c>
      <c r="D612" s="1110" t="s">
        <v>3441</v>
      </c>
      <c r="E612" s="358" t="s">
        <v>1462</v>
      </c>
      <c r="F612" s="1172" t="s">
        <v>1556</v>
      </c>
      <c r="G612" s="358">
        <f>VLOOKUP($A612,Data!$C:$I,7,FALSE)</f>
        <v>0</v>
      </c>
      <c r="H612" s="438" t="str">
        <f t="shared" si="57"/>
        <v>ID.IM-033</v>
      </c>
      <c r="I612" s="438" t="str">
        <f t="shared" si="58"/>
        <v>ID.IM-0330</v>
      </c>
      <c r="J612" s="1170"/>
    </row>
    <row r="613" spans="1:10" x14ac:dyDescent="0.25">
      <c r="A613" t="s">
        <v>955</v>
      </c>
      <c r="B613" s="358">
        <v>3</v>
      </c>
      <c r="C613" s="358" t="s">
        <v>3387</v>
      </c>
      <c r="D613" s="1109" t="s">
        <v>3393</v>
      </c>
      <c r="F613" s="589"/>
      <c r="G613" s="358">
        <f>VLOOKUP($A613,Data!$C:$I,7,FALSE)</f>
        <v>0</v>
      </c>
      <c r="H613" s="438" t="str">
        <f t="shared" si="57"/>
        <v>GV.OC-023</v>
      </c>
      <c r="I613" s="438" t="str">
        <f t="shared" si="58"/>
        <v>GV.OC-0230</v>
      </c>
      <c r="J613" s="1170"/>
    </row>
    <row r="614" spans="1:10" x14ac:dyDescent="0.25">
      <c r="A614" t="s">
        <v>955</v>
      </c>
      <c r="B614" s="358">
        <v>3</v>
      </c>
      <c r="C614" s="358" t="s">
        <v>3387</v>
      </c>
      <c r="D614" s="1109" t="s">
        <v>3394</v>
      </c>
      <c r="E614" s="358" t="s">
        <v>444</v>
      </c>
      <c r="F614" s="1172" t="s">
        <v>1534</v>
      </c>
      <c r="G614" s="358">
        <f>VLOOKUP($A614,Data!$C:$I,7,FALSE)</f>
        <v>0</v>
      </c>
      <c r="H614" s="438" t="str">
        <f t="shared" si="57"/>
        <v>GV.OC-033</v>
      </c>
      <c r="I614" s="438" t="str">
        <f t="shared" si="58"/>
        <v>GV.OC-0330</v>
      </c>
      <c r="J614" s="1170"/>
    </row>
    <row r="615" spans="1:10" x14ac:dyDescent="0.25">
      <c r="A615" t="s">
        <v>955</v>
      </c>
      <c r="B615" s="358">
        <v>3</v>
      </c>
      <c r="C615" s="358" t="s">
        <v>3387</v>
      </c>
      <c r="D615" s="1109" t="s">
        <v>3418</v>
      </c>
      <c r="E615" s="358" t="s">
        <v>444</v>
      </c>
      <c r="F615" s="1172" t="s">
        <v>1520</v>
      </c>
      <c r="G615" s="358">
        <f>VLOOKUP($A615,Data!$C:$I,7,FALSE)</f>
        <v>0</v>
      </c>
      <c r="H615" s="438" t="str">
        <f t="shared" si="57"/>
        <v>GV.PO-013</v>
      </c>
      <c r="I615" s="438" t="str">
        <f t="shared" si="58"/>
        <v>GV.PO-0130</v>
      </c>
      <c r="J615" s="1170"/>
    </row>
    <row r="616" spans="1:10" x14ac:dyDescent="0.25">
      <c r="A616" t="s">
        <v>955</v>
      </c>
      <c r="B616" s="358">
        <v>3</v>
      </c>
      <c r="C616" s="358" t="s">
        <v>3387</v>
      </c>
      <c r="D616" s="1109" t="s">
        <v>3419</v>
      </c>
      <c r="F616" s="589"/>
      <c r="G616" s="358">
        <f>VLOOKUP($A616,Data!$C:$I,7,FALSE)</f>
        <v>0</v>
      </c>
      <c r="H616" s="438" t="str">
        <f t="shared" si="57"/>
        <v>GV.PO-023</v>
      </c>
      <c r="I616" s="438" t="str">
        <f t="shared" si="58"/>
        <v>GV.PO-0230</v>
      </c>
      <c r="J616" s="1170"/>
    </row>
    <row r="617" spans="1:10" x14ac:dyDescent="0.25">
      <c r="A617" t="s">
        <v>955</v>
      </c>
      <c r="B617" s="358">
        <v>3</v>
      </c>
      <c r="C617" s="358" t="s">
        <v>3387</v>
      </c>
      <c r="D617" s="1109" t="s">
        <v>3415</v>
      </c>
      <c r="F617" s="589"/>
      <c r="G617" s="358">
        <f>VLOOKUP($A617,Data!$C:$I,7,FALSE)</f>
        <v>0</v>
      </c>
      <c r="H617" s="438" t="str">
        <f t="shared" si="57"/>
        <v>GV.RR-023</v>
      </c>
      <c r="I617" s="438" t="str">
        <f t="shared" si="58"/>
        <v>GV.RR-0230</v>
      </c>
      <c r="J617" s="1170"/>
    </row>
    <row r="618" spans="1:10" x14ac:dyDescent="0.25">
      <c r="A618" t="s">
        <v>955</v>
      </c>
      <c r="B618" s="358">
        <v>3</v>
      </c>
      <c r="C618" s="358" t="s">
        <v>3387</v>
      </c>
      <c r="D618" s="1109" t="s">
        <v>3405</v>
      </c>
      <c r="E618" s="358" t="s">
        <v>444</v>
      </c>
      <c r="F618" s="1172" t="s">
        <v>1487</v>
      </c>
      <c r="G618" s="358">
        <f>VLOOKUP($A618,Data!$C:$I,7,FALSE)</f>
        <v>0</v>
      </c>
      <c r="H618" s="438" t="str">
        <f t="shared" si="57"/>
        <v>GV.SC-023</v>
      </c>
      <c r="I618" s="438" t="str">
        <f t="shared" si="58"/>
        <v>GV.SC-0230</v>
      </c>
      <c r="J618" s="1170"/>
    </row>
    <row r="619" spans="1:10" x14ac:dyDescent="0.25">
      <c r="A619" t="s">
        <v>955</v>
      </c>
      <c r="B619" s="358">
        <v>3</v>
      </c>
      <c r="C619" s="358" t="s">
        <v>1460</v>
      </c>
      <c r="D619" s="1111" t="s">
        <v>3449</v>
      </c>
      <c r="E619" s="358" t="s">
        <v>1462</v>
      </c>
      <c r="F619" s="1172" t="s">
        <v>1529</v>
      </c>
      <c r="G619" s="358">
        <f>VLOOKUP($A619,Data!$C:$I,7,FALSE)</f>
        <v>0</v>
      </c>
      <c r="H619" s="438" t="str">
        <f t="shared" si="57"/>
        <v>PR.AT-013</v>
      </c>
      <c r="I619" s="438" t="str">
        <f t="shared" si="58"/>
        <v>PR.AT-0130</v>
      </c>
      <c r="J619" s="1170"/>
    </row>
    <row r="620" spans="1:10" x14ac:dyDescent="0.25">
      <c r="A620" t="s">
        <v>955</v>
      </c>
      <c r="B620" s="358">
        <v>3</v>
      </c>
      <c r="C620" s="358" t="s">
        <v>1460</v>
      </c>
      <c r="D620" s="1111" t="s">
        <v>3450</v>
      </c>
      <c r="E620" s="358" t="s">
        <v>1460</v>
      </c>
      <c r="F620" s="1172" t="s">
        <v>1575</v>
      </c>
      <c r="G620" s="358">
        <f>VLOOKUP($A620,Data!$C:$I,7,FALSE)</f>
        <v>0</v>
      </c>
      <c r="H620" s="438" t="str">
        <f t="shared" si="57"/>
        <v>PR.AT-023</v>
      </c>
      <c r="I620" s="438" t="str">
        <f t="shared" si="58"/>
        <v>PR.AT-0230</v>
      </c>
      <c r="J620" s="1170"/>
    </row>
    <row r="621" spans="1:10" x14ac:dyDescent="0.25">
      <c r="A621" t="s">
        <v>956</v>
      </c>
      <c r="B621" s="358">
        <v>3</v>
      </c>
      <c r="C621" s="358" t="s">
        <v>1460</v>
      </c>
      <c r="D621" s="1111" t="s">
        <v>3449</v>
      </c>
      <c r="E621" s="358" t="s">
        <v>1460</v>
      </c>
      <c r="F621" s="1172" t="s">
        <v>1574</v>
      </c>
      <c r="G621" s="358">
        <f>VLOOKUP($A621,Data!$C:$I,7,FALSE)</f>
        <v>0</v>
      </c>
      <c r="H621" s="438" t="str">
        <f t="shared" si="57"/>
        <v>PR.AT-013</v>
      </c>
      <c r="I621" s="438" t="str">
        <f t="shared" si="58"/>
        <v>PR.AT-0130</v>
      </c>
      <c r="J621" s="1170"/>
    </row>
    <row r="622" spans="1:10" x14ac:dyDescent="0.25">
      <c r="A622" t="s">
        <v>957</v>
      </c>
      <c r="B622" s="358">
        <v>3</v>
      </c>
      <c r="C622" s="358" t="s">
        <v>444</v>
      </c>
      <c r="D622" s="1110" t="s">
        <v>3441</v>
      </c>
      <c r="E622" s="358" t="s">
        <v>1461</v>
      </c>
      <c r="F622" s="1172" t="s">
        <v>1541</v>
      </c>
      <c r="G622" s="358">
        <f>VLOOKUP($A622,Data!$C:$I,7,FALSE)</f>
        <v>0</v>
      </c>
      <c r="H622" s="438" t="str">
        <f t="shared" si="57"/>
        <v>ID.IM-033</v>
      </c>
      <c r="I622" s="438" t="str">
        <f t="shared" si="58"/>
        <v>ID.IM-0330</v>
      </c>
      <c r="J622" s="1170"/>
    </row>
    <row r="623" spans="1:10" x14ac:dyDescent="0.25">
      <c r="A623" t="s">
        <v>39</v>
      </c>
      <c r="B623" s="358">
        <v>1</v>
      </c>
      <c r="C623" s="358" t="s">
        <v>3387</v>
      </c>
      <c r="D623" s="1109" t="s">
        <v>3420</v>
      </c>
      <c r="F623" s="589"/>
      <c r="G623" s="358">
        <f>VLOOKUP($A623,Data!$C:$I,7,FALSE)</f>
        <v>0</v>
      </c>
      <c r="H623" s="438" t="str">
        <f t="shared" si="57"/>
        <v>GV.OV-011</v>
      </c>
      <c r="I623" s="438" t="str">
        <f t="shared" si="58"/>
        <v>GV.OV-0110</v>
      </c>
      <c r="J623" s="1170"/>
    </row>
    <row r="624" spans="1:10" x14ac:dyDescent="0.25">
      <c r="A624" t="s">
        <v>39</v>
      </c>
      <c r="B624" s="358">
        <v>1</v>
      </c>
      <c r="C624" s="358" t="s">
        <v>3387</v>
      </c>
      <c r="D624" s="1109" t="s">
        <v>3397</v>
      </c>
      <c r="E624" s="358" t="s">
        <v>444</v>
      </c>
      <c r="F624" s="1172" t="s">
        <v>1525</v>
      </c>
      <c r="G624" s="358">
        <f>VLOOKUP($A624,Data!$C:$I,7,FALSE)</f>
        <v>0</v>
      </c>
      <c r="H624" s="438" t="str">
        <f t="shared" si="57"/>
        <v>GV.RM-011</v>
      </c>
      <c r="I624" s="438" t="str">
        <f t="shared" si="58"/>
        <v>GV.RM-0110</v>
      </c>
      <c r="J624" s="1170"/>
    </row>
    <row r="625" spans="1:10" x14ac:dyDescent="0.25">
      <c r="A625" t="s">
        <v>39</v>
      </c>
      <c r="B625" s="358">
        <v>1</v>
      </c>
      <c r="C625" s="358" t="s">
        <v>3387</v>
      </c>
      <c r="D625" s="1109" t="s">
        <v>3398</v>
      </c>
      <c r="E625" s="358" t="s">
        <v>444</v>
      </c>
      <c r="F625" s="1172" t="s">
        <v>1662</v>
      </c>
      <c r="G625" s="358">
        <f>VLOOKUP($A625,Data!$C:$I,7,FALSE)</f>
        <v>0</v>
      </c>
      <c r="H625" s="438" t="str">
        <f t="shared" si="57"/>
        <v>GV.RM-021</v>
      </c>
      <c r="I625" s="438" t="str">
        <f t="shared" si="58"/>
        <v>GV.RM-0210</v>
      </c>
      <c r="J625" s="1170"/>
    </row>
    <row r="626" spans="1:10" x14ac:dyDescent="0.25">
      <c r="A626" t="s">
        <v>39</v>
      </c>
      <c r="B626" s="358">
        <v>1</v>
      </c>
      <c r="C626" s="358" t="s">
        <v>3387</v>
      </c>
      <c r="D626" s="1109" t="s">
        <v>3399</v>
      </c>
      <c r="E626" s="358" t="s">
        <v>444</v>
      </c>
      <c r="F626" s="1172" t="s">
        <v>1524</v>
      </c>
      <c r="G626" s="358">
        <f>VLOOKUP($A626,Data!$C:$I,7,FALSE)</f>
        <v>0</v>
      </c>
      <c r="H626" s="438" t="str">
        <f t="shared" si="57"/>
        <v>GV.RM-031</v>
      </c>
      <c r="I626" s="438" t="str">
        <f t="shared" si="58"/>
        <v>GV.RM-0310</v>
      </c>
      <c r="J626" s="1170"/>
    </row>
    <row r="627" spans="1:10" x14ac:dyDescent="0.25">
      <c r="A627" t="s">
        <v>39</v>
      </c>
      <c r="B627" s="358">
        <v>1</v>
      </c>
      <c r="C627" s="358" t="s">
        <v>3387</v>
      </c>
      <c r="D627" s="1109" t="s">
        <v>3400</v>
      </c>
      <c r="F627" s="589"/>
      <c r="G627" s="358">
        <f>VLOOKUP($A627,Data!$C:$I,7,FALSE)</f>
        <v>0</v>
      </c>
      <c r="H627" s="438" t="str">
        <f t="shared" si="57"/>
        <v>GV.RM-041</v>
      </c>
      <c r="I627" s="438" t="str">
        <f t="shared" si="58"/>
        <v>GV.RM-0410</v>
      </c>
      <c r="J627" s="1170"/>
    </row>
    <row r="628" spans="1:10" x14ac:dyDescent="0.25">
      <c r="A628" t="s">
        <v>39</v>
      </c>
      <c r="B628" s="358">
        <v>1</v>
      </c>
      <c r="C628" s="358" t="s">
        <v>3387</v>
      </c>
      <c r="D628" s="1109" t="s">
        <v>3402</v>
      </c>
      <c r="F628" s="589"/>
      <c r="G628" s="358">
        <f>VLOOKUP($A628,Data!$C:$I,7,FALSE)</f>
        <v>0</v>
      </c>
      <c r="H628" s="438" t="str">
        <f t="shared" si="57"/>
        <v>GV.RM-061</v>
      </c>
      <c r="I628" s="438" t="str">
        <f t="shared" si="58"/>
        <v>GV.RM-0610</v>
      </c>
      <c r="J628" s="1170"/>
    </row>
    <row r="629" spans="1:10" x14ac:dyDescent="0.25">
      <c r="A629" t="s">
        <v>39</v>
      </c>
      <c r="B629" s="358">
        <v>1</v>
      </c>
      <c r="C629" s="358" t="s">
        <v>3387</v>
      </c>
      <c r="D629" s="1109" t="s">
        <v>3414</v>
      </c>
      <c r="F629" s="589"/>
      <c r="G629" s="358">
        <f>VLOOKUP($A629,Data!$C:$I,7,FALSE)</f>
        <v>0</v>
      </c>
      <c r="H629" s="438" t="str">
        <f t="shared" si="57"/>
        <v>GV.RR-011</v>
      </c>
      <c r="I629" s="438" t="str">
        <f t="shared" si="58"/>
        <v>GV.RR-0110</v>
      </c>
      <c r="J629" s="1170"/>
    </row>
    <row r="630" spans="1:10" x14ac:dyDescent="0.25">
      <c r="A630" t="s">
        <v>39</v>
      </c>
      <c r="B630" s="358">
        <v>1</v>
      </c>
      <c r="C630" s="358" t="s">
        <v>3387</v>
      </c>
      <c r="D630" s="1109" t="s">
        <v>3416</v>
      </c>
      <c r="F630" s="589"/>
      <c r="G630" s="358">
        <f>VLOOKUP($A630,Data!$C:$I,7,FALSE)</f>
        <v>0</v>
      </c>
      <c r="H630" s="438" t="str">
        <f t="shared" si="57"/>
        <v>GV.RR-031</v>
      </c>
      <c r="I630" s="438" t="str">
        <f t="shared" si="58"/>
        <v>GV.RR-0310</v>
      </c>
      <c r="J630" s="1170"/>
    </row>
    <row r="631" spans="1:10" x14ac:dyDescent="0.25">
      <c r="A631" t="s">
        <v>40</v>
      </c>
      <c r="B631" s="358">
        <v>2</v>
      </c>
      <c r="C631" s="358" t="s">
        <v>3387</v>
      </c>
      <c r="D631" s="1109" t="s">
        <v>3420</v>
      </c>
      <c r="F631" s="589"/>
      <c r="G631" s="358">
        <f>VLOOKUP($A631,Data!$C:$I,7,FALSE)</f>
        <v>0</v>
      </c>
      <c r="H631" s="438" t="str">
        <f t="shared" si="57"/>
        <v>GV.OV-012</v>
      </c>
      <c r="I631" s="438" t="str">
        <f t="shared" si="58"/>
        <v>GV.OV-0120</v>
      </c>
      <c r="J631" s="1170"/>
    </row>
    <row r="632" spans="1:10" x14ac:dyDescent="0.25">
      <c r="A632" t="s">
        <v>40</v>
      </c>
      <c r="B632" s="358">
        <v>2</v>
      </c>
      <c r="C632" s="358" t="s">
        <v>3387</v>
      </c>
      <c r="D632" s="1109" t="s">
        <v>3397</v>
      </c>
      <c r="E632" s="358" t="s">
        <v>444</v>
      </c>
      <c r="F632" s="1172" t="s">
        <v>1525</v>
      </c>
      <c r="G632" s="358">
        <f>VLOOKUP($A632,Data!$C:$I,7,FALSE)</f>
        <v>0</v>
      </c>
      <c r="H632" s="438" t="str">
        <f t="shared" si="57"/>
        <v>GV.RM-012</v>
      </c>
      <c r="I632" s="438" t="str">
        <f t="shared" si="58"/>
        <v>GV.RM-0120</v>
      </c>
      <c r="J632" s="1170"/>
    </row>
    <row r="633" spans="1:10" x14ac:dyDescent="0.25">
      <c r="A633" t="s">
        <v>40</v>
      </c>
      <c r="B633" s="358">
        <v>2</v>
      </c>
      <c r="C633" s="358" t="s">
        <v>3387</v>
      </c>
      <c r="D633" s="1109" t="s">
        <v>3398</v>
      </c>
      <c r="E633" s="358" t="s">
        <v>444</v>
      </c>
      <c r="F633" s="1172" t="s">
        <v>1662</v>
      </c>
      <c r="G633" s="358">
        <f>VLOOKUP($A633,Data!$C:$I,7,FALSE)</f>
        <v>0</v>
      </c>
      <c r="H633" s="438" t="str">
        <f t="shared" si="57"/>
        <v>GV.RM-022</v>
      </c>
      <c r="I633" s="438" t="str">
        <f t="shared" si="58"/>
        <v>GV.RM-0220</v>
      </c>
      <c r="J633" s="1170"/>
    </row>
    <row r="634" spans="1:10" x14ac:dyDescent="0.25">
      <c r="A634" t="s">
        <v>40</v>
      </c>
      <c r="B634" s="358">
        <v>2</v>
      </c>
      <c r="C634" s="358" t="s">
        <v>3387</v>
      </c>
      <c r="D634" s="1109" t="s">
        <v>3400</v>
      </c>
      <c r="F634" s="589"/>
      <c r="G634" s="358">
        <f>VLOOKUP($A634,Data!$C:$I,7,FALSE)</f>
        <v>0</v>
      </c>
      <c r="H634" s="438" t="str">
        <f t="shared" si="57"/>
        <v>GV.RM-042</v>
      </c>
      <c r="I634" s="438" t="str">
        <f t="shared" si="58"/>
        <v>GV.RM-0420</v>
      </c>
      <c r="J634" s="1170"/>
    </row>
    <row r="635" spans="1:10" x14ac:dyDescent="0.25">
      <c r="A635" t="s">
        <v>40</v>
      </c>
      <c r="B635" s="358">
        <v>2</v>
      </c>
      <c r="C635" s="358" t="s">
        <v>3387</v>
      </c>
      <c r="D635" s="1109" t="s">
        <v>3402</v>
      </c>
      <c r="F635" s="589"/>
      <c r="G635" s="358">
        <f>VLOOKUP($A635,Data!$C:$I,7,FALSE)</f>
        <v>0</v>
      </c>
      <c r="H635" s="438" t="str">
        <f t="shared" si="57"/>
        <v>GV.RM-062</v>
      </c>
      <c r="I635" s="438" t="str">
        <f t="shared" si="58"/>
        <v>GV.RM-0620</v>
      </c>
      <c r="J635" s="1170"/>
    </row>
    <row r="636" spans="1:10" x14ac:dyDescent="0.25">
      <c r="A636" t="s">
        <v>40</v>
      </c>
      <c r="B636" s="358">
        <v>2</v>
      </c>
      <c r="C636" s="358" t="s">
        <v>3387</v>
      </c>
      <c r="D636" s="1109" t="s">
        <v>3414</v>
      </c>
      <c r="F636" s="589"/>
      <c r="G636" s="358">
        <f>VLOOKUP($A636,Data!$C:$I,7,FALSE)</f>
        <v>0</v>
      </c>
      <c r="H636" s="438" t="str">
        <f t="shared" si="57"/>
        <v>GV.RR-012</v>
      </c>
      <c r="I636" s="438" t="str">
        <f t="shared" si="58"/>
        <v>GV.RR-0120</v>
      </c>
      <c r="J636" s="1170"/>
    </row>
    <row r="637" spans="1:10" x14ac:dyDescent="0.25">
      <c r="A637" t="s">
        <v>40</v>
      </c>
      <c r="B637" s="358">
        <v>2</v>
      </c>
      <c r="C637" s="358" t="s">
        <v>3387</v>
      </c>
      <c r="D637" s="1109" t="s">
        <v>3416</v>
      </c>
      <c r="F637" s="589"/>
      <c r="G637" s="358">
        <f>VLOOKUP($A637,Data!$C:$I,7,FALSE)</f>
        <v>0</v>
      </c>
      <c r="H637" s="438" t="str">
        <f t="shared" si="57"/>
        <v>GV.RR-032</v>
      </c>
      <c r="I637" s="438" t="str">
        <f t="shared" si="58"/>
        <v>GV.RR-0320</v>
      </c>
      <c r="J637" s="1170"/>
    </row>
    <row r="638" spans="1:10" x14ac:dyDescent="0.25">
      <c r="A638" t="s">
        <v>41</v>
      </c>
      <c r="B638" s="358">
        <v>2</v>
      </c>
      <c r="C638" s="358" t="s">
        <v>3387</v>
      </c>
      <c r="D638" s="1109" t="s">
        <v>3420</v>
      </c>
      <c r="F638" s="589"/>
      <c r="G638" s="358">
        <f>VLOOKUP($A638,Data!$C:$I,7,FALSE)</f>
        <v>0</v>
      </c>
      <c r="H638" s="438" t="str">
        <f t="shared" si="57"/>
        <v>GV.OV-012</v>
      </c>
      <c r="I638" s="438" t="str">
        <f t="shared" si="58"/>
        <v>GV.OV-0120</v>
      </c>
      <c r="J638" s="1170"/>
    </row>
    <row r="639" spans="1:10" x14ac:dyDescent="0.25">
      <c r="A639" t="s">
        <v>41</v>
      </c>
      <c r="B639" s="358">
        <v>2</v>
      </c>
      <c r="C639" s="358" t="s">
        <v>3387</v>
      </c>
      <c r="D639" s="1109" t="s">
        <v>3399</v>
      </c>
      <c r="E639" s="358" t="s">
        <v>444</v>
      </c>
      <c r="F639" s="1173" t="s">
        <v>1524</v>
      </c>
      <c r="G639" s="358">
        <f>VLOOKUP($A639,Data!$C:$I,7,FALSE)</f>
        <v>0</v>
      </c>
      <c r="H639" s="438" t="str">
        <f t="shared" si="57"/>
        <v>GV.RM-032</v>
      </c>
      <c r="I639" s="438" t="str">
        <f t="shared" si="58"/>
        <v>GV.RM-0320</v>
      </c>
      <c r="J639" s="1170"/>
    </row>
    <row r="640" spans="1:10" x14ac:dyDescent="0.25">
      <c r="A640" t="s">
        <v>41</v>
      </c>
      <c r="B640" s="358">
        <v>2</v>
      </c>
      <c r="C640" s="358" t="s">
        <v>3387</v>
      </c>
      <c r="D640" s="1109" t="s">
        <v>3414</v>
      </c>
      <c r="F640" s="589"/>
      <c r="G640" s="358">
        <f>VLOOKUP($A640,Data!$C:$I,7,FALSE)</f>
        <v>0</v>
      </c>
      <c r="H640" s="438" t="str">
        <f t="shared" si="57"/>
        <v>GV.RR-012</v>
      </c>
      <c r="I640" s="438" t="str">
        <f t="shared" si="58"/>
        <v>GV.RR-0120</v>
      </c>
      <c r="J640" s="1170"/>
    </row>
    <row r="641" spans="1:10" x14ac:dyDescent="0.25">
      <c r="A641" t="s">
        <v>43</v>
      </c>
      <c r="B641" s="358">
        <v>2</v>
      </c>
      <c r="C641" s="358" t="s">
        <v>3387</v>
      </c>
      <c r="D641" s="1109" t="s">
        <v>3399</v>
      </c>
      <c r="E641" s="358" t="s">
        <v>444</v>
      </c>
      <c r="F641" s="1173" t="s">
        <v>1524</v>
      </c>
      <c r="G641" s="358">
        <f>VLOOKUP($A641,Data!$C:$I,7,FALSE)</f>
        <v>0</v>
      </c>
      <c r="H641" s="438" t="str">
        <f t="shared" si="57"/>
        <v>GV.RM-032</v>
      </c>
      <c r="I641" s="438" t="str">
        <f t="shared" si="58"/>
        <v>GV.RM-0320</v>
      </c>
      <c r="J641" s="1170"/>
    </row>
    <row r="642" spans="1:10" x14ac:dyDescent="0.25">
      <c r="A642" t="s">
        <v>43</v>
      </c>
      <c r="B642" s="358">
        <v>2</v>
      </c>
      <c r="C642" s="358" t="s">
        <v>3387</v>
      </c>
      <c r="D642" s="1109" t="s">
        <v>3414</v>
      </c>
      <c r="F642" s="589"/>
      <c r="G642" s="358">
        <f>VLOOKUP($A642,Data!$C:$I,7,FALSE)</f>
        <v>0</v>
      </c>
      <c r="H642" s="438" t="str">
        <f t="shared" ref="H642:H705" si="59">CONCATENATE($D642,$B642)</f>
        <v>GV.RR-012</v>
      </c>
      <c r="I642" s="438" t="str">
        <f t="shared" ref="I642:I705" si="60">_xlfn.IFNA(CONCATENATE(H642,$G642),CONCATENATE(H642,$G642,0))</f>
        <v>GV.RR-0120</v>
      </c>
      <c r="J642" s="1170"/>
    </row>
    <row r="643" spans="1:10" x14ac:dyDescent="0.25">
      <c r="A643" t="s">
        <v>43</v>
      </c>
      <c r="B643" s="358">
        <v>2</v>
      </c>
      <c r="C643" s="358" t="s">
        <v>444</v>
      </c>
      <c r="D643" s="1110" t="s">
        <v>3441</v>
      </c>
      <c r="E643" s="358" t="s">
        <v>1460</v>
      </c>
      <c r="F643" s="1172" t="s">
        <v>1489</v>
      </c>
      <c r="G643" s="358">
        <f>VLOOKUP($A643,Data!$C:$I,7,FALSE)</f>
        <v>0</v>
      </c>
      <c r="H643" s="438" t="str">
        <f t="shared" si="59"/>
        <v>ID.IM-032</v>
      </c>
      <c r="I643" s="438" t="str">
        <f t="shared" si="60"/>
        <v>ID.IM-0320</v>
      </c>
      <c r="J643" s="1170"/>
    </row>
    <row r="644" spans="1:10" x14ac:dyDescent="0.25">
      <c r="A644" t="s">
        <v>45</v>
      </c>
      <c r="B644" s="358">
        <v>2</v>
      </c>
      <c r="C644" s="358" t="s">
        <v>3387</v>
      </c>
      <c r="D644" s="1109" t="s">
        <v>3422</v>
      </c>
      <c r="F644" s="589"/>
      <c r="G644" s="358">
        <f>VLOOKUP($A644,Data!$C:$I,7,FALSE)</f>
        <v>0</v>
      </c>
      <c r="H644" s="438" t="str">
        <f t="shared" si="59"/>
        <v>GV.OV-032</v>
      </c>
      <c r="I644" s="438" t="str">
        <f t="shared" si="60"/>
        <v>GV.OV-0320</v>
      </c>
      <c r="J644" s="1170"/>
    </row>
    <row r="645" spans="1:10" x14ac:dyDescent="0.25">
      <c r="A645" t="s">
        <v>45</v>
      </c>
      <c r="B645" s="358">
        <v>2</v>
      </c>
      <c r="C645" s="358" t="s">
        <v>3387</v>
      </c>
      <c r="D645" s="1109" t="s">
        <v>3418</v>
      </c>
      <c r="E645" s="358" t="s">
        <v>444</v>
      </c>
      <c r="F645" s="1172" t="s">
        <v>1520</v>
      </c>
      <c r="G645" s="358">
        <f>VLOOKUP($A645,Data!$C:$I,7,FALSE)</f>
        <v>0</v>
      </c>
      <c r="H645" s="438" t="str">
        <f t="shared" si="59"/>
        <v>GV.PO-012</v>
      </c>
      <c r="I645" s="438" t="str">
        <f t="shared" si="60"/>
        <v>GV.PO-0120</v>
      </c>
      <c r="J645" s="1170"/>
    </row>
    <row r="646" spans="1:10" x14ac:dyDescent="0.25">
      <c r="A646" t="s">
        <v>45</v>
      </c>
      <c r="B646" s="358">
        <v>2</v>
      </c>
      <c r="C646" s="358" t="s">
        <v>3387</v>
      </c>
      <c r="D646" s="1109" t="s">
        <v>3419</v>
      </c>
      <c r="F646" s="589"/>
      <c r="G646" s="358">
        <f>VLOOKUP($A646,Data!$C:$I,7,FALSE)</f>
        <v>0</v>
      </c>
      <c r="H646" s="438" t="str">
        <f t="shared" si="59"/>
        <v>GV.PO-022</v>
      </c>
      <c r="I646" s="438" t="str">
        <f t="shared" si="60"/>
        <v>GV.PO-0220</v>
      </c>
      <c r="J646" s="1170"/>
    </row>
    <row r="647" spans="1:10" x14ac:dyDescent="0.25">
      <c r="A647" t="s">
        <v>45</v>
      </c>
      <c r="B647" s="358">
        <v>2</v>
      </c>
      <c r="C647" s="358" t="s">
        <v>3387</v>
      </c>
      <c r="D647" s="1109" t="s">
        <v>3397</v>
      </c>
      <c r="E647" s="358" t="s">
        <v>444</v>
      </c>
      <c r="F647" s="1172" t="s">
        <v>1525</v>
      </c>
      <c r="G647" s="358">
        <f>VLOOKUP($A647,Data!$C:$I,7,FALSE)</f>
        <v>0</v>
      </c>
      <c r="H647" s="438" t="str">
        <f t="shared" si="59"/>
        <v>GV.RM-012</v>
      </c>
      <c r="I647" s="438" t="str">
        <f t="shared" si="60"/>
        <v>GV.RM-0120</v>
      </c>
      <c r="J647" s="1170"/>
    </row>
    <row r="648" spans="1:10" x14ac:dyDescent="0.25">
      <c r="A648" t="s">
        <v>45</v>
      </c>
      <c r="B648" s="358">
        <v>2</v>
      </c>
      <c r="C648" s="358" t="s">
        <v>3387</v>
      </c>
      <c r="D648" s="1109" t="s">
        <v>3399</v>
      </c>
      <c r="E648" s="358" t="s">
        <v>444</v>
      </c>
      <c r="F648" s="1172" t="s">
        <v>1524</v>
      </c>
      <c r="G648" s="358">
        <f>VLOOKUP($A648,Data!$C:$I,7,FALSE)</f>
        <v>0</v>
      </c>
      <c r="H648" s="438" t="str">
        <f t="shared" si="59"/>
        <v>GV.RM-032</v>
      </c>
      <c r="I648" s="438" t="str">
        <f t="shared" si="60"/>
        <v>GV.RM-0320</v>
      </c>
      <c r="J648" s="1170"/>
    </row>
    <row r="649" spans="1:10" x14ac:dyDescent="0.25">
      <c r="A649" t="s">
        <v>45</v>
      </c>
      <c r="B649" s="358">
        <v>2</v>
      </c>
      <c r="C649" s="358" t="s">
        <v>3387</v>
      </c>
      <c r="D649" s="1109" t="s">
        <v>3402</v>
      </c>
      <c r="F649" s="589"/>
      <c r="G649" s="358">
        <f>VLOOKUP($A649,Data!$C:$I,7,FALSE)</f>
        <v>0</v>
      </c>
      <c r="H649" s="438" t="str">
        <f t="shared" si="59"/>
        <v>GV.RM-062</v>
      </c>
      <c r="I649" s="438" t="str">
        <f t="shared" si="60"/>
        <v>GV.RM-0620</v>
      </c>
      <c r="J649" s="1170"/>
    </row>
    <row r="650" spans="1:10" x14ac:dyDescent="0.25">
      <c r="A650" t="s">
        <v>45</v>
      </c>
      <c r="B650" s="358">
        <v>2</v>
      </c>
      <c r="C650" s="358" t="s">
        <v>3387</v>
      </c>
      <c r="D650" s="1109" t="s">
        <v>3414</v>
      </c>
      <c r="F650" s="589"/>
      <c r="G650" s="358">
        <f>VLOOKUP($A650,Data!$C:$I,7,FALSE)</f>
        <v>0</v>
      </c>
      <c r="H650" s="438" t="str">
        <f t="shared" si="59"/>
        <v>GV.RR-012</v>
      </c>
      <c r="I650" s="438" t="str">
        <f t="shared" si="60"/>
        <v>GV.RR-0120</v>
      </c>
      <c r="J650" s="1170"/>
    </row>
    <row r="651" spans="1:10" x14ac:dyDescent="0.25">
      <c r="A651" t="s">
        <v>45</v>
      </c>
      <c r="B651" s="358">
        <v>2</v>
      </c>
      <c r="C651" s="358" t="s">
        <v>3387</v>
      </c>
      <c r="D651" s="1109" t="s">
        <v>3416</v>
      </c>
      <c r="F651" s="589"/>
      <c r="G651" s="358">
        <f>VLOOKUP($A651,Data!$C:$I,7,FALSE)</f>
        <v>0</v>
      </c>
      <c r="H651" s="438" t="str">
        <f t="shared" si="59"/>
        <v>GV.RR-032</v>
      </c>
      <c r="I651" s="438" t="str">
        <f t="shared" si="60"/>
        <v>GV.RR-0320</v>
      </c>
      <c r="J651" s="1170"/>
    </row>
    <row r="652" spans="1:10" x14ac:dyDescent="0.25">
      <c r="A652" t="s">
        <v>47</v>
      </c>
      <c r="B652" s="358">
        <v>2</v>
      </c>
      <c r="C652" s="358" t="s">
        <v>3387</v>
      </c>
      <c r="D652" s="1109" t="s">
        <v>3398</v>
      </c>
      <c r="E652" s="358" t="s">
        <v>444</v>
      </c>
      <c r="F652" s="1172" t="s">
        <v>1562</v>
      </c>
      <c r="G652" s="358">
        <f>VLOOKUP($A652,Data!$C:$I,7,FALSE)</f>
        <v>0</v>
      </c>
      <c r="H652" s="438" t="str">
        <f t="shared" si="59"/>
        <v>GV.RM-022</v>
      </c>
      <c r="I652" s="438" t="str">
        <f t="shared" si="60"/>
        <v>GV.RM-0220</v>
      </c>
      <c r="J652" s="1170"/>
    </row>
    <row r="653" spans="1:10" x14ac:dyDescent="0.25">
      <c r="A653" t="s">
        <v>47</v>
      </c>
      <c r="B653" s="358">
        <v>2</v>
      </c>
      <c r="C653" s="358" t="s">
        <v>3387</v>
      </c>
      <c r="D653" s="1109" t="s">
        <v>3400</v>
      </c>
      <c r="F653" s="589"/>
      <c r="G653" s="358">
        <f>VLOOKUP($A653,Data!$C:$I,7,FALSE)</f>
        <v>0</v>
      </c>
      <c r="H653" s="438" t="str">
        <f t="shared" si="59"/>
        <v>GV.RM-042</v>
      </c>
      <c r="I653" s="438" t="str">
        <f t="shared" si="60"/>
        <v>GV.RM-0420</v>
      </c>
      <c r="J653" s="1170"/>
    </row>
    <row r="654" spans="1:10" x14ac:dyDescent="0.25">
      <c r="A654" t="s">
        <v>47</v>
      </c>
      <c r="B654" s="358">
        <v>2</v>
      </c>
      <c r="C654" s="358" t="s">
        <v>3387</v>
      </c>
      <c r="D654" s="1109" t="s">
        <v>3401</v>
      </c>
      <c r="F654" s="589"/>
      <c r="G654" s="358">
        <f>VLOOKUP($A654,Data!$C:$I,7,FALSE)</f>
        <v>0</v>
      </c>
      <c r="H654" s="438" t="str">
        <f t="shared" si="59"/>
        <v>GV.RM-052</v>
      </c>
      <c r="I654" s="438" t="str">
        <f t="shared" si="60"/>
        <v>GV.RM-0520</v>
      </c>
      <c r="J654" s="1170"/>
    </row>
    <row r="655" spans="1:10" x14ac:dyDescent="0.25">
      <c r="A655" t="s">
        <v>47</v>
      </c>
      <c r="B655" s="358">
        <v>2</v>
      </c>
      <c r="C655" s="358" t="s">
        <v>3387</v>
      </c>
      <c r="D655" s="1109" t="s">
        <v>3414</v>
      </c>
      <c r="F655" s="589"/>
      <c r="G655" s="358">
        <f>VLOOKUP($A655,Data!$C:$I,7,FALSE)</f>
        <v>0</v>
      </c>
      <c r="H655" s="438" t="str">
        <f t="shared" si="59"/>
        <v>GV.RR-012</v>
      </c>
      <c r="I655" s="438" t="str">
        <f t="shared" si="60"/>
        <v>GV.RR-0120</v>
      </c>
      <c r="J655" s="1170"/>
    </row>
    <row r="656" spans="1:10" x14ac:dyDescent="0.25">
      <c r="A656" t="s">
        <v>47</v>
      </c>
      <c r="B656" s="358">
        <v>2</v>
      </c>
      <c r="C656" s="358" t="s">
        <v>3387</v>
      </c>
      <c r="D656" s="1109" t="s">
        <v>3404</v>
      </c>
      <c r="E656" s="358" t="s">
        <v>444</v>
      </c>
      <c r="F656" s="1172" t="s">
        <v>1521</v>
      </c>
      <c r="G656" s="358">
        <f>VLOOKUP($A656,Data!$C:$I,7,FALSE)</f>
        <v>0</v>
      </c>
      <c r="H656" s="438" t="str">
        <f t="shared" si="59"/>
        <v>GV.SC-012</v>
      </c>
      <c r="I656" s="438" t="str">
        <f t="shared" si="60"/>
        <v>GV.SC-0120</v>
      </c>
      <c r="J656" s="1170"/>
    </row>
    <row r="657" spans="1:10" x14ac:dyDescent="0.25">
      <c r="A657" t="s">
        <v>47</v>
      </c>
      <c r="B657" s="358">
        <v>2</v>
      </c>
      <c r="C657" s="358" t="s">
        <v>3387</v>
      </c>
      <c r="D657" s="1109" t="s">
        <v>3409</v>
      </c>
      <c r="F657" s="589"/>
      <c r="G657" s="358">
        <f>VLOOKUP($A657,Data!$C:$I,7,FALSE)</f>
        <v>0</v>
      </c>
      <c r="H657" s="438" t="str">
        <f t="shared" si="59"/>
        <v>GV.SC-062</v>
      </c>
      <c r="I657" s="438" t="str">
        <f t="shared" si="60"/>
        <v>GV.SC-0620</v>
      </c>
      <c r="J657" s="1170"/>
    </row>
    <row r="658" spans="1:10" x14ac:dyDescent="0.25">
      <c r="A658" t="s">
        <v>47</v>
      </c>
      <c r="B658" s="358">
        <v>2</v>
      </c>
      <c r="C658" s="358" t="s">
        <v>3387</v>
      </c>
      <c r="D658" s="1109" t="s">
        <v>3412</v>
      </c>
      <c r="F658" s="589"/>
      <c r="G658" s="358">
        <f>VLOOKUP($A658,Data!$C:$I,7,FALSE)</f>
        <v>0</v>
      </c>
      <c r="H658" s="438" t="str">
        <f t="shared" si="59"/>
        <v>GV.SC-092</v>
      </c>
      <c r="I658" s="438" t="str">
        <f t="shared" si="60"/>
        <v>GV.SC-0920</v>
      </c>
      <c r="J658" s="1170"/>
    </row>
    <row r="659" spans="1:10" x14ac:dyDescent="0.25">
      <c r="A659" t="s">
        <v>47</v>
      </c>
      <c r="B659" s="358">
        <v>2</v>
      </c>
      <c r="C659" s="358" t="s">
        <v>3387</v>
      </c>
      <c r="D659" s="1109" t="s">
        <v>3413</v>
      </c>
      <c r="F659" s="589"/>
      <c r="G659" s="358">
        <f>VLOOKUP($A659,Data!$C:$I,7,FALSE)</f>
        <v>0</v>
      </c>
      <c r="H659" s="438" t="str">
        <f t="shared" si="59"/>
        <v>GV.SC-102</v>
      </c>
      <c r="I659" s="438" t="str">
        <f t="shared" si="60"/>
        <v>GV.SC-1020</v>
      </c>
      <c r="J659" s="1170"/>
    </row>
    <row r="660" spans="1:10" x14ac:dyDescent="0.25">
      <c r="A660" t="s">
        <v>49</v>
      </c>
      <c r="B660" s="358">
        <v>3</v>
      </c>
      <c r="C660" s="358" t="s">
        <v>3387</v>
      </c>
      <c r="D660" s="1109" t="s">
        <v>3421</v>
      </c>
      <c r="F660" s="589"/>
      <c r="G660" s="358">
        <f>VLOOKUP($A660,Data!$C:$I,7,FALSE)</f>
        <v>0</v>
      </c>
      <c r="H660" s="438" t="str">
        <f t="shared" si="59"/>
        <v>GV.OV-023</v>
      </c>
      <c r="I660" s="438" t="str">
        <f t="shared" si="60"/>
        <v>GV.OV-0230</v>
      </c>
      <c r="J660" s="1170"/>
    </row>
    <row r="661" spans="1:10" x14ac:dyDescent="0.25">
      <c r="A661" t="s">
        <v>49</v>
      </c>
      <c r="B661" s="358">
        <v>3</v>
      </c>
      <c r="C661" s="358" t="s">
        <v>3387</v>
      </c>
      <c r="D661" s="1109" t="s">
        <v>3397</v>
      </c>
      <c r="E661" s="358" t="s">
        <v>444</v>
      </c>
      <c r="F661" s="1172" t="s">
        <v>1525</v>
      </c>
      <c r="G661" s="358">
        <f>VLOOKUP($A661,Data!$C:$I,7,FALSE)</f>
        <v>0</v>
      </c>
      <c r="H661" s="438" t="str">
        <f t="shared" si="59"/>
        <v>GV.RM-013</v>
      </c>
      <c r="I661" s="438" t="str">
        <f t="shared" si="60"/>
        <v>GV.RM-0130</v>
      </c>
      <c r="J661" s="1170"/>
    </row>
    <row r="662" spans="1:10" x14ac:dyDescent="0.25">
      <c r="A662" t="s">
        <v>49</v>
      </c>
      <c r="B662" s="358">
        <v>3</v>
      </c>
      <c r="C662" s="358" t="s">
        <v>3387</v>
      </c>
      <c r="D662" s="1109" t="s">
        <v>3399</v>
      </c>
      <c r="E662" s="358" t="s">
        <v>444</v>
      </c>
      <c r="F662" s="1172" t="s">
        <v>1524</v>
      </c>
      <c r="G662" s="358">
        <f>VLOOKUP($A662,Data!$C:$I,7,FALSE)</f>
        <v>0</v>
      </c>
      <c r="H662" s="438" t="str">
        <f t="shared" si="59"/>
        <v>GV.RM-033</v>
      </c>
      <c r="I662" s="438" t="str">
        <f t="shared" si="60"/>
        <v>GV.RM-0330</v>
      </c>
      <c r="J662" s="1170"/>
    </row>
    <row r="663" spans="1:10" x14ac:dyDescent="0.25">
      <c r="A663" t="s">
        <v>49</v>
      </c>
      <c r="B663" s="358">
        <v>3</v>
      </c>
      <c r="C663" s="358" t="s">
        <v>3387</v>
      </c>
      <c r="D663" s="1109" t="s">
        <v>3402</v>
      </c>
      <c r="F663" s="589"/>
      <c r="G663" s="358">
        <f>VLOOKUP($A663,Data!$C:$I,7,FALSE)</f>
        <v>0</v>
      </c>
      <c r="H663" s="438" t="str">
        <f t="shared" si="59"/>
        <v>GV.RM-063</v>
      </c>
      <c r="I663" s="438" t="str">
        <f t="shared" si="60"/>
        <v>GV.RM-0630</v>
      </c>
      <c r="J663" s="1170"/>
    </row>
    <row r="664" spans="1:10" x14ac:dyDescent="0.25">
      <c r="A664" t="s">
        <v>49</v>
      </c>
      <c r="B664" s="358">
        <v>3</v>
      </c>
      <c r="C664" s="358" t="s">
        <v>3387</v>
      </c>
      <c r="D664" s="1109" t="s">
        <v>3414</v>
      </c>
      <c r="F664" s="589"/>
      <c r="G664" s="358">
        <f>VLOOKUP($A664,Data!$C:$I,7,FALSE)</f>
        <v>0</v>
      </c>
      <c r="H664" s="438" t="str">
        <f t="shared" si="59"/>
        <v>GV.RR-013</v>
      </c>
      <c r="I664" s="438" t="str">
        <f t="shared" si="60"/>
        <v>GV.RR-0130</v>
      </c>
      <c r="J664" s="1170"/>
    </row>
    <row r="665" spans="1:10" x14ac:dyDescent="0.25">
      <c r="A665" t="s">
        <v>49</v>
      </c>
      <c r="B665" s="358">
        <v>3</v>
      </c>
      <c r="C665" s="358" t="s">
        <v>3387</v>
      </c>
      <c r="D665" s="1109" t="s">
        <v>3416</v>
      </c>
      <c r="F665" s="589"/>
      <c r="G665" s="358">
        <f>VLOOKUP($A665,Data!$C:$I,7,FALSE)</f>
        <v>0</v>
      </c>
      <c r="H665" s="438" t="str">
        <f t="shared" si="59"/>
        <v>GV.RR-033</v>
      </c>
      <c r="I665" s="438" t="str">
        <f t="shared" si="60"/>
        <v>GV.RR-0330</v>
      </c>
      <c r="J665" s="1170"/>
    </row>
    <row r="666" spans="1:10" x14ac:dyDescent="0.25">
      <c r="A666" t="s">
        <v>51</v>
      </c>
      <c r="B666" s="358">
        <v>3</v>
      </c>
      <c r="C666" s="358" t="s">
        <v>3387</v>
      </c>
      <c r="D666" s="1109" t="s">
        <v>3421</v>
      </c>
      <c r="F666" s="589"/>
      <c r="G666" s="358">
        <f>VLOOKUP($A666,Data!$C:$I,7,FALSE)</f>
        <v>0</v>
      </c>
      <c r="H666" s="438" t="str">
        <f t="shared" si="59"/>
        <v>GV.OV-023</v>
      </c>
      <c r="I666" s="438" t="str">
        <f t="shared" si="60"/>
        <v>GV.OV-0230</v>
      </c>
      <c r="J666" s="1170"/>
    </row>
    <row r="667" spans="1:10" x14ac:dyDescent="0.25">
      <c r="A667" t="s">
        <v>51</v>
      </c>
      <c r="B667" s="358">
        <v>3</v>
      </c>
      <c r="C667" s="358" t="s">
        <v>3387</v>
      </c>
      <c r="D667" s="1109" t="s">
        <v>3399</v>
      </c>
      <c r="E667" s="358" t="s">
        <v>444</v>
      </c>
      <c r="F667" s="1172" t="s">
        <v>1524</v>
      </c>
      <c r="G667" s="358">
        <f>VLOOKUP($A667,Data!$C:$I,7,FALSE)</f>
        <v>0</v>
      </c>
      <c r="H667" s="438" t="str">
        <f t="shared" si="59"/>
        <v>GV.RM-033</v>
      </c>
      <c r="I667" s="438" t="str">
        <f t="shared" si="60"/>
        <v>GV.RM-0330</v>
      </c>
      <c r="J667" s="1170"/>
    </row>
    <row r="668" spans="1:10" x14ac:dyDescent="0.25">
      <c r="A668" t="s">
        <v>51</v>
      </c>
      <c r="B668" s="358">
        <v>3</v>
      </c>
      <c r="C668" s="358" t="s">
        <v>3387</v>
      </c>
      <c r="D668" s="1109" t="s">
        <v>3414</v>
      </c>
      <c r="F668" s="589"/>
      <c r="G668" s="358">
        <f>VLOOKUP($A668,Data!$C:$I,7,FALSE)</f>
        <v>0</v>
      </c>
      <c r="H668" s="438" t="str">
        <f t="shared" si="59"/>
        <v>GV.RR-013</v>
      </c>
      <c r="I668" s="438" t="str">
        <f t="shared" si="60"/>
        <v>GV.RR-0130</v>
      </c>
      <c r="J668" s="1170"/>
    </row>
    <row r="669" spans="1:10" x14ac:dyDescent="0.25">
      <c r="A669" t="s">
        <v>56</v>
      </c>
      <c r="B669" s="358">
        <v>1</v>
      </c>
      <c r="C669" s="358" t="s">
        <v>3387</v>
      </c>
      <c r="D669" s="1109" t="s">
        <v>3399</v>
      </c>
      <c r="E669" s="358" t="s">
        <v>444</v>
      </c>
      <c r="F669" s="1173" t="s">
        <v>1524</v>
      </c>
      <c r="G669" s="358">
        <f>VLOOKUP($A669,Data!$C:$I,7,FALSE)</f>
        <v>0</v>
      </c>
      <c r="H669" s="438" t="str">
        <f t="shared" si="59"/>
        <v>GV.RM-031</v>
      </c>
      <c r="I669" s="438" t="str">
        <f t="shared" si="60"/>
        <v>GV.RM-0310</v>
      </c>
      <c r="J669" s="1170"/>
    </row>
    <row r="670" spans="1:10" x14ac:dyDescent="0.25">
      <c r="A670" t="s">
        <v>58</v>
      </c>
      <c r="B670" s="358">
        <v>2</v>
      </c>
      <c r="C670" s="358" t="s">
        <v>3387</v>
      </c>
      <c r="D670" s="1109" t="s">
        <v>3397</v>
      </c>
      <c r="E670" s="358" t="s">
        <v>444</v>
      </c>
      <c r="F670" s="1172" t="s">
        <v>1525</v>
      </c>
      <c r="G670" s="358">
        <f>VLOOKUP($A670,Data!$C:$I,7,FALSE)</f>
        <v>0</v>
      </c>
      <c r="H670" s="438" t="str">
        <f t="shared" si="59"/>
        <v>GV.RM-012</v>
      </c>
      <c r="I670" s="438" t="str">
        <f t="shared" si="60"/>
        <v>GV.RM-0120</v>
      </c>
      <c r="J670" s="1170"/>
    </row>
    <row r="671" spans="1:10" x14ac:dyDescent="0.25">
      <c r="A671" t="s">
        <v>58</v>
      </c>
      <c r="B671" s="358">
        <v>2</v>
      </c>
      <c r="C671" s="358" t="s">
        <v>3387</v>
      </c>
      <c r="D671" s="1109" t="s">
        <v>3402</v>
      </c>
      <c r="F671" s="589"/>
      <c r="G671" s="358">
        <f>VLOOKUP($A671,Data!$C:$I,7,FALSE)</f>
        <v>0</v>
      </c>
      <c r="H671" s="438" t="str">
        <f t="shared" si="59"/>
        <v>GV.RM-062</v>
      </c>
      <c r="I671" s="438" t="str">
        <f t="shared" si="60"/>
        <v>GV.RM-0620</v>
      </c>
      <c r="J671" s="1170"/>
    </row>
    <row r="672" spans="1:10" x14ac:dyDescent="0.25">
      <c r="A672" t="s">
        <v>58</v>
      </c>
      <c r="B672" s="358">
        <v>2</v>
      </c>
      <c r="C672" s="358" t="s">
        <v>3387</v>
      </c>
      <c r="D672" s="1109" t="s">
        <v>3416</v>
      </c>
      <c r="F672" s="589"/>
      <c r="G672" s="358">
        <f>VLOOKUP($A672,Data!$C:$I,7,FALSE)</f>
        <v>0</v>
      </c>
      <c r="H672" s="438" t="str">
        <f t="shared" si="59"/>
        <v>GV.RR-032</v>
      </c>
      <c r="I672" s="438" t="str">
        <f t="shared" si="60"/>
        <v>GV.RR-0320</v>
      </c>
      <c r="J672" s="1170"/>
    </row>
    <row r="673" spans="1:10" x14ac:dyDescent="0.25">
      <c r="A673" t="s">
        <v>58</v>
      </c>
      <c r="B673" s="358">
        <v>2</v>
      </c>
      <c r="C673" s="358" t="s">
        <v>444</v>
      </c>
      <c r="D673" s="1110" t="s">
        <v>3433</v>
      </c>
      <c r="E673" s="358" t="s">
        <v>444</v>
      </c>
      <c r="F673" s="1172" t="s">
        <v>1571</v>
      </c>
      <c r="G673" s="358">
        <f>VLOOKUP($A673,Data!$C:$I,7,FALSE)</f>
        <v>0</v>
      </c>
      <c r="H673" s="438" t="str">
        <f t="shared" si="59"/>
        <v>ID.RA-042</v>
      </c>
      <c r="I673" s="438" t="str">
        <f t="shared" si="60"/>
        <v>ID.RA-0420</v>
      </c>
      <c r="J673" s="1170"/>
    </row>
    <row r="674" spans="1:10" x14ac:dyDescent="0.25">
      <c r="A674" t="s">
        <v>58</v>
      </c>
      <c r="B674" s="358">
        <v>2</v>
      </c>
      <c r="C674" s="358" t="s">
        <v>444</v>
      </c>
      <c r="D674" s="1110" t="s">
        <v>3434</v>
      </c>
      <c r="E674" s="358" t="s">
        <v>444</v>
      </c>
      <c r="F674" s="1172" t="s">
        <v>1510</v>
      </c>
      <c r="G674" s="358">
        <f>VLOOKUP($A674,Data!$C:$I,7,FALSE)</f>
        <v>0</v>
      </c>
      <c r="H674" s="438" t="str">
        <f t="shared" si="59"/>
        <v>ID.RA-052</v>
      </c>
      <c r="I674" s="438" t="str">
        <f t="shared" si="60"/>
        <v>ID.RA-0520</v>
      </c>
      <c r="J674" s="1170"/>
    </row>
    <row r="675" spans="1:10" x14ac:dyDescent="0.25">
      <c r="A675" t="s">
        <v>913</v>
      </c>
      <c r="B675" s="358">
        <v>2</v>
      </c>
      <c r="C675" s="358" t="s">
        <v>3387</v>
      </c>
      <c r="D675" s="1109" t="s">
        <v>3397</v>
      </c>
      <c r="E675" s="358" t="s">
        <v>444</v>
      </c>
      <c r="F675" s="1172" t="s">
        <v>1525</v>
      </c>
      <c r="G675" s="358">
        <f>VLOOKUP($A675,Data!$C:$I,7,FALSE)</f>
        <v>0</v>
      </c>
      <c r="H675" s="438" t="str">
        <f t="shared" si="59"/>
        <v>GV.RM-012</v>
      </c>
      <c r="I675" s="438" t="str">
        <f t="shared" si="60"/>
        <v>GV.RM-0120</v>
      </c>
      <c r="J675" s="1170"/>
    </row>
    <row r="676" spans="1:10" x14ac:dyDescent="0.25">
      <c r="A676" t="s">
        <v>913</v>
      </c>
      <c r="B676" s="358">
        <v>2</v>
      </c>
      <c r="C676" s="358" t="s">
        <v>3387</v>
      </c>
      <c r="D676" s="1109" t="s">
        <v>3402</v>
      </c>
      <c r="F676" s="589"/>
      <c r="G676" s="358">
        <f>VLOOKUP($A676,Data!$C:$I,7,FALSE)</f>
        <v>0</v>
      </c>
      <c r="H676" s="438" t="str">
        <f t="shared" si="59"/>
        <v>GV.RM-062</v>
      </c>
      <c r="I676" s="438" t="str">
        <f t="shared" si="60"/>
        <v>GV.RM-0620</v>
      </c>
      <c r="J676" s="1170"/>
    </row>
    <row r="677" spans="1:10" x14ac:dyDescent="0.25">
      <c r="A677" t="s">
        <v>913</v>
      </c>
      <c r="B677" s="358">
        <v>2</v>
      </c>
      <c r="C677" s="358" t="s">
        <v>3387</v>
      </c>
      <c r="D677" s="1109" t="s">
        <v>3416</v>
      </c>
      <c r="F677" s="589"/>
      <c r="G677" s="358">
        <f>VLOOKUP($A677,Data!$C:$I,7,FALSE)</f>
        <v>0</v>
      </c>
      <c r="H677" s="438" t="str">
        <f t="shared" si="59"/>
        <v>GV.RR-032</v>
      </c>
      <c r="I677" s="438" t="str">
        <f t="shared" si="60"/>
        <v>GV.RR-0320</v>
      </c>
      <c r="J677" s="1170"/>
    </row>
    <row r="678" spans="1:10" x14ac:dyDescent="0.25">
      <c r="A678" t="s">
        <v>915</v>
      </c>
      <c r="B678" s="358">
        <v>3</v>
      </c>
      <c r="C678" s="358" t="s">
        <v>444</v>
      </c>
      <c r="D678" s="1110" t="s">
        <v>3434</v>
      </c>
      <c r="E678" s="358" t="s">
        <v>444</v>
      </c>
      <c r="F678" s="1172" t="s">
        <v>1510</v>
      </c>
      <c r="G678" s="358">
        <f>VLOOKUP($A678,Data!$C:$I,7,FALSE)</f>
        <v>0</v>
      </c>
      <c r="H678" s="438" t="str">
        <f t="shared" si="59"/>
        <v>ID.RA-053</v>
      </c>
      <c r="I678" s="438" t="str">
        <f t="shared" si="60"/>
        <v>ID.RA-0530</v>
      </c>
      <c r="J678" s="1170"/>
    </row>
    <row r="679" spans="1:10" x14ac:dyDescent="0.25">
      <c r="A679" t="s">
        <v>915</v>
      </c>
      <c r="B679" s="358">
        <v>3</v>
      </c>
      <c r="C679" s="358" t="s">
        <v>444</v>
      </c>
      <c r="D679" s="1110" t="s">
        <v>3435</v>
      </c>
      <c r="E679" s="358" t="s">
        <v>1462</v>
      </c>
      <c r="F679" s="1172" t="s">
        <v>1559</v>
      </c>
      <c r="G679" s="358">
        <f>VLOOKUP($A679,Data!$C:$I,7,FALSE)</f>
        <v>0</v>
      </c>
      <c r="H679" s="438" t="str">
        <f t="shared" si="59"/>
        <v>ID.RA-063</v>
      </c>
      <c r="I679" s="438" t="str">
        <f t="shared" si="60"/>
        <v>ID.RA-0630</v>
      </c>
      <c r="J679" s="1170"/>
    </row>
    <row r="680" spans="1:10" x14ac:dyDescent="0.25">
      <c r="A680" t="s">
        <v>916</v>
      </c>
      <c r="B680" s="358">
        <v>3</v>
      </c>
      <c r="C680" s="358" t="s">
        <v>444</v>
      </c>
      <c r="D680" s="1110" t="s">
        <v>3434</v>
      </c>
      <c r="E680" s="358" t="s">
        <v>444</v>
      </c>
      <c r="F680" s="1172" t="s">
        <v>1510</v>
      </c>
      <c r="G680" s="358">
        <f>VLOOKUP($A680,Data!$C:$I,7,FALSE)</f>
        <v>0</v>
      </c>
      <c r="H680" s="438" t="str">
        <f t="shared" si="59"/>
        <v>ID.RA-053</v>
      </c>
      <c r="I680" s="438" t="str">
        <f t="shared" si="60"/>
        <v>ID.RA-0530</v>
      </c>
      <c r="J680" s="1170"/>
    </row>
    <row r="681" spans="1:10" x14ac:dyDescent="0.25">
      <c r="A681" t="s">
        <v>917</v>
      </c>
      <c r="B681" s="358">
        <v>3</v>
      </c>
      <c r="C681" s="358" t="s">
        <v>3387</v>
      </c>
      <c r="D681" s="1109" t="s">
        <v>3401</v>
      </c>
      <c r="F681" s="589"/>
      <c r="G681" s="358">
        <f>VLOOKUP($A681,Data!$C:$I,7,FALSE)</f>
        <v>0</v>
      </c>
      <c r="H681" s="438" t="str">
        <f t="shared" si="59"/>
        <v>GV.RM-053</v>
      </c>
      <c r="I681" s="438" t="str">
        <f t="shared" si="60"/>
        <v>GV.RM-0530</v>
      </c>
      <c r="J681" s="1170"/>
    </row>
    <row r="682" spans="1:10" x14ac:dyDescent="0.25">
      <c r="A682" t="s">
        <v>917</v>
      </c>
      <c r="B682" s="358">
        <v>3</v>
      </c>
      <c r="C682" s="358" t="s">
        <v>3387</v>
      </c>
      <c r="D682" s="1109" t="s">
        <v>3404</v>
      </c>
      <c r="E682" s="358" t="s">
        <v>444</v>
      </c>
      <c r="F682" s="1172" t="s">
        <v>1521</v>
      </c>
      <c r="G682" s="358">
        <f>VLOOKUP($A682,Data!$C:$I,7,FALSE)</f>
        <v>0</v>
      </c>
      <c r="H682" s="438" t="str">
        <f t="shared" si="59"/>
        <v>GV.SC-013</v>
      </c>
      <c r="I682" s="438" t="str">
        <f t="shared" si="60"/>
        <v>GV.SC-0130</v>
      </c>
      <c r="J682" s="1170"/>
    </row>
    <row r="683" spans="1:10" x14ac:dyDescent="0.25">
      <c r="A683" t="s">
        <v>917</v>
      </c>
      <c r="B683" s="358">
        <v>3</v>
      </c>
      <c r="C683" s="358" t="s">
        <v>3387</v>
      </c>
      <c r="D683" s="1109" t="s">
        <v>3409</v>
      </c>
      <c r="F683" s="589"/>
      <c r="G683" s="358">
        <f>VLOOKUP($A683,Data!$C:$I,7,FALSE)</f>
        <v>0</v>
      </c>
      <c r="H683" s="438" t="str">
        <f t="shared" si="59"/>
        <v>GV.SC-063</v>
      </c>
      <c r="I683" s="438" t="str">
        <f t="shared" si="60"/>
        <v>GV.SC-0630</v>
      </c>
      <c r="J683" s="1170"/>
    </row>
    <row r="684" spans="1:10" x14ac:dyDescent="0.25">
      <c r="A684" t="s">
        <v>917</v>
      </c>
      <c r="B684" s="358">
        <v>3</v>
      </c>
      <c r="C684" s="358" t="s">
        <v>3387</v>
      </c>
      <c r="D684" s="1109" t="s">
        <v>3412</v>
      </c>
      <c r="F684" s="589"/>
      <c r="G684" s="358">
        <f>VLOOKUP($A684,Data!$C:$I,7,FALSE)</f>
        <v>0</v>
      </c>
      <c r="H684" s="438" t="str">
        <f t="shared" si="59"/>
        <v>GV.SC-093</v>
      </c>
      <c r="I684" s="438" t="str">
        <f t="shared" si="60"/>
        <v>GV.SC-0930</v>
      </c>
      <c r="J684" s="1170"/>
    </row>
    <row r="685" spans="1:10" x14ac:dyDescent="0.25">
      <c r="A685" t="s">
        <v>917</v>
      </c>
      <c r="B685" s="358">
        <v>3</v>
      </c>
      <c r="C685" s="358" t="s">
        <v>3387</v>
      </c>
      <c r="D685" s="1109" t="s">
        <v>3413</v>
      </c>
      <c r="F685" s="589"/>
      <c r="G685" s="358">
        <f>VLOOKUP($A685,Data!$C:$I,7,FALSE)</f>
        <v>0</v>
      </c>
      <c r="H685" s="438" t="str">
        <f t="shared" si="59"/>
        <v>GV.SC-103</v>
      </c>
      <c r="I685" s="438" t="str">
        <f t="shared" si="60"/>
        <v>GV.SC-1030</v>
      </c>
      <c r="J685" s="1170"/>
    </row>
    <row r="686" spans="1:10" x14ac:dyDescent="0.25">
      <c r="A686" t="s">
        <v>919</v>
      </c>
      <c r="B686" s="358">
        <v>3</v>
      </c>
      <c r="C686" s="358" t="s">
        <v>3387</v>
      </c>
      <c r="D686" s="1109" t="s">
        <v>3392</v>
      </c>
      <c r="E686" s="358" t="s">
        <v>444</v>
      </c>
      <c r="F686" s="1172" t="s">
        <v>1517</v>
      </c>
      <c r="G686" s="358">
        <f>VLOOKUP($A686,Data!$C:$I,7,FALSE)</f>
        <v>0</v>
      </c>
      <c r="H686" s="438" t="str">
        <f t="shared" si="59"/>
        <v>GV.OC-013</v>
      </c>
      <c r="I686" s="438" t="str">
        <f t="shared" si="60"/>
        <v>GV.OC-0130</v>
      </c>
      <c r="J686" s="1170"/>
    </row>
    <row r="687" spans="1:10" x14ac:dyDescent="0.25">
      <c r="A687" t="s">
        <v>919</v>
      </c>
      <c r="B687" s="358">
        <v>3</v>
      </c>
      <c r="C687" s="358" t="s">
        <v>3387</v>
      </c>
      <c r="D687" s="1109" t="s">
        <v>3395</v>
      </c>
      <c r="E687" s="358" t="s">
        <v>444</v>
      </c>
      <c r="F687" s="1172" t="s">
        <v>1509</v>
      </c>
      <c r="G687" s="358">
        <f>VLOOKUP($A687,Data!$C:$I,7,FALSE)</f>
        <v>0</v>
      </c>
      <c r="H687" s="438" t="str">
        <f t="shared" si="59"/>
        <v>GV.OC-043</v>
      </c>
      <c r="I687" s="438" t="str">
        <f t="shared" si="60"/>
        <v>GV.OC-0430</v>
      </c>
      <c r="J687" s="1170"/>
    </row>
    <row r="688" spans="1:10" x14ac:dyDescent="0.25">
      <c r="A688" t="s">
        <v>919</v>
      </c>
      <c r="B688" s="358">
        <v>3</v>
      </c>
      <c r="C688" s="358" t="s">
        <v>3387</v>
      </c>
      <c r="D688" s="1109" t="s">
        <v>3396</v>
      </c>
      <c r="E688" s="358" t="s">
        <v>444</v>
      </c>
      <c r="F688" s="1172" t="s">
        <v>1519</v>
      </c>
      <c r="G688" s="358">
        <f>VLOOKUP($A688,Data!$C:$I,7,FALSE)</f>
        <v>0</v>
      </c>
      <c r="H688" s="438" t="str">
        <f t="shared" si="59"/>
        <v>GV.OC-053</v>
      </c>
      <c r="I688" s="438" t="str">
        <f t="shared" si="60"/>
        <v>GV.OC-0530</v>
      </c>
      <c r="J688" s="1170"/>
    </row>
    <row r="689" spans="1:10" x14ac:dyDescent="0.25">
      <c r="A689" t="s">
        <v>919</v>
      </c>
      <c r="B689" s="358">
        <v>3</v>
      </c>
      <c r="C689" s="358" t="s">
        <v>3387</v>
      </c>
      <c r="D689" s="1109" t="s">
        <v>3398</v>
      </c>
      <c r="E689" s="358" t="s">
        <v>444</v>
      </c>
      <c r="F689" s="1172" t="s">
        <v>1662</v>
      </c>
      <c r="G689" s="358">
        <f>VLOOKUP($A689,Data!$C:$I,7,FALSE)</f>
        <v>0</v>
      </c>
      <c r="H689" s="438" t="str">
        <f t="shared" si="59"/>
        <v>GV.RM-023</v>
      </c>
      <c r="I689" s="438" t="str">
        <f t="shared" si="60"/>
        <v>GV.RM-0230</v>
      </c>
      <c r="J689" s="1170"/>
    </row>
    <row r="690" spans="1:10" x14ac:dyDescent="0.25">
      <c r="A690" t="s">
        <v>919</v>
      </c>
      <c r="B690" s="358">
        <v>3</v>
      </c>
      <c r="C690" s="358" t="s">
        <v>444</v>
      </c>
      <c r="D690" s="1110" t="s">
        <v>3434</v>
      </c>
      <c r="E690" s="358" t="s">
        <v>444</v>
      </c>
      <c r="F690" s="1172" t="s">
        <v>1510</v>
      </c>
      <c r="G690" s="358">
        <f>VLOOKUP($A690,Data!$C:$I,7,FALSE)</f>
        <v>0</v>
      </c>
      <c r="H690" s="438" t="str">
        <f t="shared" si="59"/>
        <v>ID.RA-053</v>
      </c>
      <c r="I690" s="438" t="str">
        <f t="shared" si="60"/>
        <v>ID.RA-0530</v>
      </c>
      <c r="J690" s="1170"/>
    </row>
    <row r="691" spans="1:10" x14ac:dyDescent="0.25">
      <c r="A691" t="s">
        <v>68</v>
      </c>
      <c r="B691" s="358">
        <v>1</v>
      </c>
      <c r="C691" s="358" t="s">
        <v>3387</v>
      </c>
      <c r="D691" s="1109" t="s">
        <v>3403</v>
      </c>
      <c r="F691" s="589"/>
      <c r="G691" s="358">
        <f>VLOOKUP($A691,Data!$C:$I,7,FALSE)</f>
        <v>0</v>
      </c>
      <c r="H691" s="438" t="str">
        <f t="shared" si="59"/>
        <v>GV.RM-071</v>
      </c>
      <c r="I691" s="438" t="str">
        <f t="shared" si="60"/>
        <v>GV.RM-0710</v>
      </c>
      <c r="J691" s="1170"/>
    </row>
    <row r="692" spans="1:10" x14ac:dyDescent="0.25">
      <c r="A692" t="s">
        <v>68</v>
      </c>
      <c r="B692" s="358">
        <v>1</v>
      </c>
      <c r="C692" s="358" t="s">
        <v>444</v>
      </c>
      <c r="D692" s="1110" t="s">
        <v>3433</v>
      </c>
      <c r="E692" s="358" t="s">
        <v>444</v>
      </c>
      <c r="F692" s="1172" t="s">
        <v>1571</v>
      </c>
      <c r="G692" s="358">
        <f>VLOOKUP($A692,Data!$C:$I,7,FALSE)</f>
        <v>0</v>
      </c>
      <c r="H692" s="438" t="str">
        <f t="shared" si="59"/>
        <v>ID.RA-041</v>
      </c>
      <c r="I692" s="438" t="str">
        <f t="shared" si="60"/>
        <v>ID.RA-0410</v>
      </c>
      <c r="J692" s="1170"/>
    </row>
    <row r="693" spans="1:10" x14ac:dyDescent="0.25">
      <c r="A693" t="s">
        <v>68</v>
      </c>
      <c r="B693" s="358">
        <v>1</v>
      </c>
      <c r="C693" s="358" t="s">
        <v>444</v>
      </c>
      <c r="D693" s="1110" t="s">
        <v>3434</v>
      </c>
      <c r="E693" s="358" t="s">
        <v>444</v>
      </c>
      <c r="F693" s="1172" t="s">
        <v>1510</v>
      </c>
      <c r="G693" s="358">
        <f>VLOOKUP($A693,Data!$C:$I,7,FALSE)</f>
        <v>0</v>
      </c>
      <c r="H693" s="438" t="str">
        <f t="shared" si="59"/>
        <v>ID.RA-051</v>
      </c>
      <c r="I693" s="438" t="str">
        <f t="shared" si="60"/>
        <v>ID.RA-0510</v>
      </c>
      <c r="J693" s="1170"/>
    </row>
    <row r="694" spans="1:10" x14ac:dyDescent="0.25">
      <c r="A694" t="s">
        <v>70</v>
      </c>
      <c r="B694" s="358">
        <v>2</v>
      </c>
      <c r="C694" s="358" t="s">
        <v>3387</v>
      </c>
      <c r="D694" s="1109" t="s">
        <v>3397</v>
      </c>
      <c r="E694" s="358" t="s">
        <v>444</v>
      </c>
      <c r="F694" s="1172" t="s">
        <v>1525</v>
      </c>
      <c r="G694" s="358">
        <f>VLOOKUP($A694,Data!$C:$I,7,FALSE)</f>
        <v>0</v>
      </c>
      <c r="H694" s="438" t="str">
        <f t="shared" si="59"/>
        <v>GV.RM-012</v>
      </c>
      <c r="I694" s="438" t="str">
        <f t="shared" si="60"/>
        <v>GV.RM-0120</v>
      </c>
      <c r="J694" s="1170"/>
    </row>
    <row r="695" spans="1:10" x14ac:dyDescent="0.25">
      <c r="A695" t="s">
        <v>70</v>
      </c>
      <c r="B695" s="358">
        <v>2</v>
      </c>
      <c r="C695" s="358" t="s">
        <v>3387</v>
      </c>
      <c r="D695" s="1109" t="s">
        <v>3398</v>
      </c>
      <c r="E695" s="358" t="s">
        <v>444</v>
      </c>
      <c r="F695" s="1172" t="s">
        <v>1662</v>
      </c>
      <c r="G695" s="358">
        <f>VLOOKUP($A695,Data!$C:$I,7,FALSE)</f>
        <v>0</v>
      </c>
      <c r="H695" s="438" t="str">
        <f t="shared" si="59"/>
        <v>GV.RM-022</v>
      </c>
      <c r="I695" s="438" t="str">
        <f t="shared" si="60"/>
        <v>GV.RM-0220</v>
      </c>
      <c r="J695" s="1170"/>
    </row>
    <row r="696" spans="1:10" x14ac:dyDescent="0.25">
      <c r="A696" t="s">
        <v>70</v>
      </c>
      <c r="B696" s="358">
        <v>2</v>
      </c>
      <c r="C696" s="358" t="s">
        <v>3387</v>
      </c>
      <c r="D696" s="1109" t="s">
        <v>3400</v>
      </c>
      <c r="F696" s="589"/>
      <c r="G696" s="358">
        <f>VLOOKUP($A696,Data!$C:$I,7,FALSE)</f>
        <v>0</v>
      </c>
      <c r="H696" s="438" t="str">
        <f t="shared" si="59"/>
        <v>GV.RM-042</v>
      </c>
      <c r="I696" s="438" t="str">
        <f t="shared" si="60"/>
        <v>GV.RM-0420</v>
      </c>
      <c r="J696" s="1170"/>
    </row>
    <row r="697" spans="1:10" x14ac:dyDescent="0.25">
      <c r="A697" t="s">
        <v>70</v>
      </c>
      <c r="B697" s="358">
        <v>2</v>
      </c>
      <c r="C697" s="358" t="s">
        <v>3387</v>
      </c>
      <c r="D697" s="1109" t="s">
        <v>3402</v>
      </c>
      <c r="F697" s="589"/>
      <c r="G697" s="358">
        <f>VLOOKUP($A697,Data!$C:$I,7,FALSE)</f>
        <v>0</v>
      </c>
      <c r="H697" s="438" t="str">
        <f t="shared" si="59"/>
        <v>GV.RM-062</v>
      </c>
      <c r="I697" s="438" t="str">
        <f t="shared" si="60"/>
        <v>GV.RM-0620</v>
      </c>
      <c r="J697" s="1170"/>
    </row>
    <row r="698" spans="1:10" x14ac:dyDescent="0.25">
      <c r="A698" t="s">
        <v>70</v>
      </c>
      <c r="B698" s="358">
        <v>2</v>
      </c>
      <c r="C698" s="358" t="s">
        <v>3387</v>
      </c>
      <c r="D698" s="1109" t="s">
        <v>3403</v>
      </c>
      <c r="F698" s="589"/>
      <c r="G698" s="358">
        <f>VLOOKUP($A698,Data!$C:$I,7,FALSE)</f>
        <v>0</v>
      </c>
      <c r="H698" s="438" t="str">
        <f t="shared" si="59"/>
        <v>GV.RM-072</v>
      </c>
      <c r="I698" s="438" t="str">
        <f t="shared" si="60"/>
        <v>GV.RM-0720</v>
      </c>
      <c r="J698" s="1170"/>
    </row>
    <row r="699" spans="1:10" x14ac:dyDescent="0.25">
      <c r="A699" t="s">
        <v>70</v>
      </c>
      <c r="B699" s="358">
        <v>2</v>
      </c>
      <c r="C699" s="358" t="s">
        <v>3387</v>
      </c>
      <c r="D699" s="1109" t="s">
        <v>3416</v>
      </c>
      <c r="F699" s="589"/>
      <c r="G699" s="358">
        <f>VLOOKUP($A699,Data!$C:$I,7,FALSE)</f>
        <v>0</v>
      </c>
      <c r="H699" s="438" t="str">
        <f t="shared" si="59"/>
        <v>GV.RR-032</v>
      </c>
      <c r="I699" s="438" t="str">
        <f t="shared" si="60"/>
        <v>GV.RR-0320</v>
      </c>
      <c r="J699" s="1170"/>
    </row>
    <row r="700" spans="1:10" x14ac:dyDescent="0.25">
      <c r="A700" t="s">
        <v>70</v>
      </c>
      <c r="B700" s="358">
        <v>2</v>
      </c>
      <c r="C700" s="358" t="s">
        <v>444</v>
      </c>
      <c r="D700" s="1110" t="s">
        <v>3433</v>
      </c>
      <c r="E700" s="358" t="s">
        <v>444</v>
      </c>
      <c r="F700" s="1172" t="s">
        <v>1571</v>
      </c>
      <c r="G700" s="358">
        <f>VLOOKUP($A700,Data!$C:$I,7,FALSE)</f>
        <v>0</v>
      </c>
      <c r="H700" s="438" t="str">
        <f t="shared" si="59"/>
        <v>ID.RA-042</v>
      </c>
      <c r="I700" s="438" t="str">
        <f t="shared" si="60"/>
        <v>ID.RA-0420</v>
      </c>
      <c r="J700" s="1170"/>
    </row>
    <row r="701" spans="1:10" x14ac:dyDescent="0.25">
      <c r="A701" t="s">
        <v>70</v>
      </c>
      <c r="B701" s="358">
        <v>2</v>
      </c>
      <c r="C701" s="358" t="s">
        <v>444</v>
      </c>
      <c r="D701" s="1110" t="s">
        <v>3434</v>
      </c>
      <c r="E701" s="358" t="s">
        <v>444</v>
      </c>
      <c r="F701" s="1172" t="s">
        <v>1510</v>
      </c>
      <c r="G701" s="358">
        <f>VLOOKUP($A701,Data!$C:$I,7,FALSE)</f>
        <v>0</v>
      </c>
      <c r="H701" s="438" t="str">
        <f t="shared" si="59"/>
        <v>ID.RA-052</v>
      </c>
      <c r="I701" s="438" t="str">
        <f t="shared" si="60"/>
        <v>ID.RA-0520</v>
      </c>
      <c r="J701" s="1170"/>
    </row>
    <row r="702" spans="1:10" x14ac:dyDescent="0.25">
      <c r="A702" t="s">
        <v>73</v>
      </c>
      <c r="B702" s="358">
        <v>2</v>
      </c>
      <c r="C702" s="358" t="s">
        <v>3387</v>
      </c>
      <c r="D702" s="1109" t="s">
        <v>3397</v>
      </c>
      <c r="E702" s="358" t="s">
        <v>444</v>
      </c>
      <c r="F702" s="1172" t="s">
        <v>1525</v>
      </c>
      <c r="G702" s="358">
        <f>VLOOKUP($A702,Data!$C:$I,7,FALSE)</f>
        <v>0</v>
      </c>
      <c r="H702" s="438" t="str">
        <f t="shared" si="59"/>
        <v>GV.RM-012</v>
      </c>
      <c r="I702" s="438" t="str">
        <f t="shared" si="60"/>
        <v>GV.RM-0120</v>
      </c>
      <c r="J702" s="1170"/>
    </row>
    <row r="703" spans="1:10" x14ac:dyDescent="0.25">
      <c r="A703" t="s">
        <v>73</v>
      </c>
      <c r="B703" s="358">
        <v>2</v>
      </c>
      <c r="C703" s="358" t="s">
        <v>3387</v>
      </c>
      <c r="D703" s="1109" t="s">
        <v>3402</v>
      </c>
      <c r="F703" s="589"/>
      <c r="G703" s="358">
        <f>VLOOKUP($A703,Data!$C:$I,7,FALSE)</f>
        <v>0</v>
      </c>
      <c r="H703" s="438" t="str">
        <f t="shared" si="59"/>
        <v>GV.RM-062</v>
      </c>
      <c r="I703" s="438" t="str">
        <f t="shared" si="60"/>
        <v>GV.RM-0620</v>
      </c>
      <c r="J703" s="1170"/>
    </row>
    <row r="704" spans="1:10" x14ac:dyDescent="0.25">
      <c r="A704" t="s">
        <v>73</v>
      </c>
      <c r="B704" s="358">
        <v>2</v>
      </c>
      <c r="C704" s="358" t="s">
        <v>3387</v>
      </c>
      <c r="D704" s="1109" t="s">
        <v>3403</v>
      </c>
      <c r="F704" s="589"/>
      <c r="G704" s="358">
        <f>VLOOKUP($A704,Data!$C:$I,7,FALSE)</f>
        <v>0</v>
      </c>
      <c r="H704" s="438" t="str">
        <f t="shared" si="59"/>
        <v>GV.RM-072</v>
      </c>
      <c r="I704" s="438" t="str">
        <f t="shared" si="60"/>
        <v>GV.RM-0720</v>
      </c>
      <c r="J704" s="1170"/>
    </row>
    <row r="705" spans="1:10" x14ac:dyDescent="0.25">
      <c r="A705" t="s">
        <v>73</v>
      </c>
      <c r="B705" s="358">
        <v>2</v>
      </c>
      <c r="C705" s="358" t="s">
        <v>3387</v>
      </c>
      <c r="D705" s="1109" t="s">
        <v>3416</v>
      </c>
      <c r="F705" s="589"/>
      <c r="G705" s="358">
        <f>VLOOKUP($A705,Data!$C:$I,7,FALSE)</f>
        <v>0</v>
      </c>
      <c r="H705" s="438" t="str">
        <f t="shared" si="59"/>
        <v>GV.RR-032</v>
      </c>
      <c r="I705" s="438" t="str">
        <f t="shared" si="60"/>
        <v>GV.RR-0320</v>
      </c>
      <c r="J705" s="1170"/>
    </row>
    <row r="706" spans="1:10" x14ac:dyDescent="0.25">
      <c r="A706" t="s">
        <v>73</v>
      </c>
      <c r="B706" s="358">
        <v>2</v>
      </c>
      <c r="C706" s="358" t="s">
        <v>444</v>
      </c>
      <c r="D706" s="1110" t="s">
        <v>3433</v>
      </c>
      <c r="E706" s="358" t="s">
        <v>444</v>
      </c>
      <c r="F706" s="1172" t="s">
        <v>1571</v>
      </c>
      <c r="G706" s="358">
        <f>VLOOKUP($A706,Data!$C:$I,7,FALSE)</f>
        <v>0</v>
      </c>
      <c r="H706" s="438" t="str">
        <f t="shared" ref="H706:H769" si="61">CONCATENATE($D706,$B706)</f>
        <v>ID.RA-042</v>
      </c>
      <c r="I706" s="438" t="str">
        <f t="shared" ref="I706:I769" si="62">_xlfn.IFNA(CONCATENATE(H706,$G706),CONCATENATE(H706,$G706,0))</f>
        <v>ID.RA-0420</v>
      </c>
      <c r="J706" s="1170"/>
    </row>
    <row r="707" spans="1:10" x14ac:dyDescent="0.25">
      <c r="A707" t="s">
        <v>73</v>
      </c>
      <c r="B707" s="358">
        <v>2</v>
      </c>
      <c r="C707" s="358" t="s">
        <v>444</v>
      </c>
      <c r="D707" s="1110" t="s">
        <v>3434</v>
      </c>
      <c r="E707" s="358" t="s">
        <v>444</v>
      </c>
      <c r="F707" s="1172" t="s">
        <v>1510</v>
      </c>
      <c r="G707" s="358">
        <f>VLOOKUP($A707,Data!$C:$I,7,FALSE)</f>
        <v>0</v>
      </c>
      <c r="H707" s="438" t="str">
        <f t="shared" si="61"/>
        <v>ID.RA-052</v>
      </c>
      <c r="I707" s="438" t="str">
        <f t="shared" si="62"/>
        <v>ID.RA-0520</v>
      </c>
      <c r="J707" s="1170"/>
    </row>
    <row r="708" spans="1:10" x14ac:dyDescent="0.25">
      <c r="A708" t="s">
        <v>76</v>
      </c>
      <c r="B708" s="358">
        <v>2</v>
      </c>
      <c r="C708" s="358" t="s">
        <v>3387</v>
      </c>
      <c r="D708" s="1109" t="s">
        <v>3397</v>
      </c>
      <c r="E708" s="358" t="s">
        <v>444</v>
      </c>
      <c r="F708" s="1172" t="s">
        <v>1525</v>
      </c>
      <c r="G708" s="358">
        <f>VLOOKUP($A708,Data!$C:$I,7,FALSE)</f>
        <v>0</v>
      </c>
      <c r="H708" s="438" t="str">
        <f t="shared" si="61"/>
        <v>GV.RM-012</v>
      </c>
      <c r="I708" s="438" t="str">
        <f t="shared" si="62"/>
        <v>GV.RM-0120</v>
      </c>
      <c r="J708" s="1170"/>
    </row>
    <row r="709" spans="1:10" x14ac:dyDescent="0.25">
      <c r="A709" t="s">
        <v>76</v>
      </c>
      <c r="B709" s="358">
        <v>2</v>
      </c>
      <c r="C709" s="358" t="s">
        <v>3387</v>
      </c>
      <c r="D709" s="1109" t="s">
        <v>3402</v>
      </c>
      <c r="F709" s="589"/>
      <c r="G709" s="358">
        <f>VLOOKUP($A709,Data!$C:$I,7,FALSE)</f>
        <v>0</v>
      </c>
      <c r="H709" s="438" t="str">
        <f t="shared" si="61"/>
        <v>GV.RM-062</v>
      </c>
      <c r="I709" s="438" t="str">
        <f t="shared" si="62"/>
        <v>GV.RM-0620</v>
      </c>
      <c r="J709" s="1170"/>
    </row>
    <row r="710" spans="1:10" x14ac:dyDescent="0.25">
      <c r="A710" t="s">
        <v>76</v>
      </c>
      <c r="B710" s="358">
        <v>2</v>
      </c>
      <c r="C710" s="358" t="s">
        <v>3387</v>
      </c>
      <c r="D710" s="1109" t="s">
        <v>3403</v>
      </c>
      <c r="F710" s="589"/>
      <c r="G710" s="358">
        <f>VLOOKUP($A710,Data!$C:$I,7,FALSE)</f>
        <v>0</v>
      </c>
      <c r="H710" s="438" t="str">
        <f t="shared" si="61"/>
        <v>GV.RM-072</v>
      </c>
      <c r="I710" s="438" t="str">
        <f t="shared" si="62"/>
        <v>GV.RM-0720</v>
      </c>
      <c r="J710" s="1170"/>
    </row>
    <row r="711" spans="1:10" x14ac:dyDescent="0.25">
      <c r="A711" t="s">
        <v>76</v>
      </c>
      <c r="B711" s="358">
        <v>2</v>
      </c>
      <c r="C711" s="358" t="s">
        <v>3387</v>
      </c>
      <c r="D711" s="1109" t="s">
        <v>3416</v>
      </c>
      <c r="F711" s="589"/>
      <c r="G711" s="358">
        <f>VLOOKUP($A711,Data!$C:$I,7,FALSE)</f>
        <v>0</v>
      </c>
      <c r="H711" s="438" t="str">
        <f t="shared" si="61"/>
        <v>GV.RR-032</v>
      </c>
      <c r="I711" s="438" t="str">
        <f t="shared" si="62"/>
        <v>GV.RR-0320</v>
      </c>
      <c r="J711" s="1170"/>
    </row>
    <row r="712" spans="1:10" x14ac:dyDescent="0.25">
      <c r="A712" t="s">
        <v>76</v>
      </c>
      <c r="B712" s="358">
        <v>2</v>
      </c>
      <c r="C712" s="358" t="s">
        <v>444</v>
      </c>
      <c r="D712" s="1110" t="s">
        <v>3433</v>
      </c>
      <c r="E712" s="358" t="s">
        <v>444</v>
      </c>
      <c r="F712" s="1172" t="s">
        <v>1571</v>
      </c>
      <c r="G712" s="358">
        <f>VLOOKUP($A712,Data!$C:$I,7,FALSE)</f>
        <v>0</v>
      </c>
      <c r="H712" s="438" t="str">
        <f t="shared" si="61"/>
        <v>ID.RA-042</v>
      </c>
      <c r="I712" s="438" t="str">
        <f t="shared" si="62"/>
        <v>ID.RA-0420</v>
      </c>
      <c r="J712" s="1170"/>
    </row>
    <row r="713" spans="1:10" x14ac:dyDescent="0.25">
      <c r="A713" t="s">
        <v>76</v>
      </c>
      <c r="B713" s="358">
        <v>2</v>
      </c>
      <c r="C713" s="358" t="s">
        <v>444</v>
      </c>
      <c r="D713" s="1110" t="s">
        <v>3434</v>
      </c>
      <c r="E713" s="358" t="s">
        <v>444</v>
      </c>
      <c r="F713" s="1172" t="s">
        <v>1510</v>
      </c>
      <c r="G713" s="358">
        <f>VLOOKUP($A713,Data!$C:$I,7,FALSE)</f>
        <v>0</v>
      </c>
      <c r="H713" s="438" t="str">
        <f t="shared" si="61"/>
        <v>ID.RA-052</v>
      </c>
      <c r="I713" s="438" t="str">
        <f t="shared" si="62"/>
        <v>ID.RA-0520</v>
      </c>
      <c r="J713" s="1170"/>
    </row>
    <row r="714" spans="1:10" x14ac:dyDescent="0.25">
      <c r="A714" t="s">
        <v>78</v>
      </c>
      <c r="B714" s="358">
        <v>2</v>
      </c>
      <c r="C714" s="358" t="s">
        <v>3387</v>
      </c>
      <c r="D714" s="1109" t="s">
        <v>3403</v>
      </c>
      <c r="F714" s="589"/>
      <c r="G714" s="358">
        <f>VLOOKUP($A714,Data!$C:$I,7,FALSE)</f>
        <v>0</v>
      </c>
      <c r="H714" s="438" t="str">
        <f t="shared" si="61"/>
        <v>GV.RM-072</v>
      </c>
      <c r="I714" s="438" t="str">
        <f t="shared" si="62"/>
        <v>GV.RM-0720</v>
      </c>
      <c r="J714" s="1170"/>
    </row>
    <row r="715" spans="1:10" x14ac:dyDescent="0.25">
      <c r="A715" t="s">
        <v>920</v>
      </c>
      <c r="B715" s="358">
        <v>1</v>
      </c>
      <c r="C715" s="358" t="s">
        <v>3387</v>
      </c>
      <c r="D715" s="1109" t="s">
        <v>3399</v>
      </c>
      <c r="E715" s="358" t="s">
        <v>444</v>
      </c>
      <c r="F715" s="1172" t="s">
        <v>1524</v>
      </c>
      <c r="G715" s="358">
        <f>VLOOKUP($A715,Data!$C:$I,7,FALSE)</f>
        <v>0</v>
      </c>
      <c r="H715" s="438" t="str">
        <f t="shared" si="61"/>
        <v>GV.RM-031</v>
      </c>
      <c r="I715" s="438" t="str">
        <f t="shared" si="62"/>
        <v>GV.RM-0310</v>
      </c>
      <c r="J715" s="1170"/>
    </row>
    <row r="716" spans="1:10" x14ac:dyDescent="0.25">
      <c r="A716" t="s">
        <v>920</v>
      </c>
      <c r="B716" s="358">
        <v>1</v>
      </c>
      <c r="C716" s="358" t="s">
        <v>444</v>
      </c>
      <c r="D716" s="1110" t="s">
        <v>3435</v>
      </c>
      <c r="E716" s="358" t="s">
        <v>444</v>
      </c>
      <c r="F716" s="1172" t="s">
        <v>1560</v>
      </c>
      <c r="G716" s="358">
        <f>VLOOKUP($A716,Data!$C:$I,7,FALSE)</f>
        <v>0</v>
      </c>
      <c r="H716" s="438" t="str">
        <f t="shared" si="61"/>
        <v>ID.RA-061</v>
      </c>
      <c r="I716" s="438" t="str">
        <f t="shared" si="62"/>
        <v>ID.RA-0610</v>
      </c>
      <c r="J716" s="1170"/>
    </row>
    <row r="717" spans="1:10" x14ac:dyDescent="0.25">
      <c r="A717" t="s">
        <v>921</v>
      </c>
      <c r="B717" s="358">
        <v>2</v>
      </c>
      <c r="C717" s="358" t="s">
        <v>3387</v>
      </c>
      <c r="D717" s="1109" t="s">
        <v>3397</v>
      </c>
      <c r="E717" s="358" t="s">
        <v>444</v>
      </c>
      <c r="F717" s="1172" t="s">
        <v>1525</v>
      </c>
      <c r="G717" s="358">
        <f>VLOOKUP($A717,Data!$C:$I,7,FALSE)</f>
        <v>0</v>
      </c>
      <c r="H717" s="438" t="str">
        <f t="shared" si="61"/>
        <v>GV.RM-012</v>
      </c>
      <c r="I717" s="438" t="str">
        <f t="shared" si="62"/>
        <v>GV.RM-0120</v>
      </c>
      <c r="J717" s="1170"/>
    </row>
    <row r="718" spans="1:10" x14ac:dyDescent="0.25">
      <c r="A718" t="s">
        <v>921</v>
      </c>
      <c r="B718" s="358">
        <v>2</v>
      </c>
      <c r="C718" s="358" t="s">
        <v>3387</v>
      </c>
      <c r="D718" s="1109" t="s">
        <v>3402</v>
      </c>
      <c r="F718" s="589"/>
      <c r="G718" s="358">
        <f>VLOOKUP($A718,Data!$C:$I,7,FALSE)</f>
        <v>0</v>
      </c>
      <c r="H718" s="438" t="str">
        <f t="shared" si="61"/>
        <v>GV.RM-062</v>
      </c>
      <c r="I718" s="438" t="str">
        <f t="shared" si="62"/>
        <v>GV.RM-0620</v>
      </c>
      <c r="J718" s="1170"/>
    </row>
    <row r="719" spans="1:10" x14ac:dyDescent="0.25">
      <c r="A719" t="s">
        <v>921</v>
      </c>
      <c r="B719" s="358">
        <v>2</v>
      </c>
      <c r="C719" s="358" t="s">
        <v>3387</v>
      </c>
      <c r="D719" s="1109" t="s">
        <v>3416</v>
      </c>
      <c r="F719" s="589"/>
      <c r="G719" s="358">
        <f>VLOOKUP($A719,Data!$C:$I,7,FALSE)</f>
        <v>0</v>
      </c>
      <c r="H719" s="438" t="str">
        <f t="shared" si="61"/>
        <v>GV.RR-032</v>
      </c>
      <c r="I719" s="438" t="str">
        <f t="shared" si="62"/>
        <v>GV.RR-0320</v>
      </c>
      <c r="J719" s="1170"/>
    </row>
    <row r="720" spans="1:10" x14ac:dyDescent="0.25">
      <c r="A720" t="s">
        <v>921</v>
      </c>
      <c r="B720" s="358">
        <v>2</v>
      </c>
      <c r="C720" s="358" t="s">
        <v>444</v>
      </c>
      <c r="D720" s="1110" t="s">
        <v>3435</v>
      </c>
      <c r="E720" s="358" t="s">
        <v>444</v>
      </c>
      <c r="F720" s="1172" t="s">
        <v>1560</v>
      </c>
      <c r="G720" s="358">
        <f>VLOOKUP($A720,Data!$C:$I,7,FALSE)</f>
        <v>0</v>
      </c>
      <c r="H720" s="438" t="str">
        <f t="shared" si="61"/>
        <v>ID.RA-062</v>
      </c>
      <c r="I720" s="438" t="str">
        <f t="shared" si="62"/>
        <v>ID.RA-0620</v>
      </c>
      <c r="J720" s="1170"/>
    </row>
    <row r="721" spans="1:10" x14ac:dyDescent="0.25">
      <c r="A721" t="s">
        <v>922</v>
      </c>
      <c r="B721" s="358">
        <v>3</v>
      </c>
      <c r="C721" s="358" t="s">
        <v>444</v>
      </c>
      <c r="D721" s="1110" t="s">
        <v>3440</v>
      </c>
      <c r="E721" s="358" t="s">
        <v>1461</v>
      </c>
      <c r="F721" s="1172" t="s">
        <v>1546</v>
      </c>
      <c r="G721" s="358">
        <f>VLOOKUP($A721,Data!$C:$I,7,FALSE)</f>
        <v>0</v>
      </c>
      <c r="H721" s="438" t="str">
        <f t="shared" si="61"/>
        <v>ID.IM-023</v>
      </c>
      <c r="I721" s="438" t="str">
        <f t="shared" si="62"/>
        <v>ID.IM-0230</v>
      </c>
      <c r="J721" s="1170"/>
    </row>
    <row r="722" spans="1:10" x14ac:dyDescent="0.25">
      <c r="A722" t="s">
        <v>922</v>
      </c>
      <c r="B722" s="358">
        <v>3</v>
      </c>
      <c r="C722" s="358" t="s">
        <v>444</v>
      </c>
      <c r="D722" s="1110" t="s">
        <v>3441</v>
      </c>
      <c r="E722" s="358" t="s">
        <v>1460</v>
      </c>
      <c r="F722" s="1172" t="s">
        <v>1710</v>
      </c>
      <c r="G722" s="358">
        <f>VLOOKUP($A722,Data!$C:$I,7,FALSE)</f>
        <v>0</v>
      </c>
      <c r="H722" s="438" t="str">
        <f t="shared" si="61"/>
        <v>ID.IM-033</v>
      </c>
      <c r="I722" s="438" t="str">
        <f t="shared" si="62"/>
        <v>ID.IM-0330</v>
      </c>
      <c r="J722" s="1170"/>
    </row>
    <row r="723" spans="1:10" x14ac:dyDescent="0.25">
      <c r="A723" t="s">
        <v>923</v>
      </c>
      <c r="B723" s="358">
        <v>3</v>
      </c>
      <c r="C723" s="358" t="s">
        <v>3387</v>
      </c>
      <c r="D723" s="1109" t="s">
        <v>3422</v>
      </c>
      <c r="F723" s="589"/>
      <c r="G723" s="358">
        <f>VLOOKUP($A723,Data!$C:$I,7,FALSE)</f>
        <v>0</v>
      </c>
      <c r="H723" s="438" t="str">
        <f t="shared" si="61"/>
        <v>GV.OV-033</v>
      </c>
      <c r="I723" s="438" t="str">
        <f t="shared" si="62"/>
        <v>GV.OV-0330</v>
      </c>
      <c r="J723" s="1170"/>
    </row>
    <row r="724" spans="1:10" x14ac:dyDescent="0.25">
      <c r="A724" t="s">
        <v>923</v>
      </c>
      <c r="B724" s="358">
        <v>3</v>
      </c>
      <c r="C724" s="358" t="s">
        <v>444</v>
      </c>
      <c r="D724" s="1110" t="s">
        <v>3441</v>
      </c>
      <c r="E724" s="358" t="s">
        <v>1460</v>
      </c>
      <c r="F724" s="1172" t="s">
        <v>1710</v>
      </c>
      <c r="G724" s="358">
        <f>VLOOKUP($A724,Data!$C:$I,7,FALSE)</f>
        <v>0</v>
      </c>
      <c r="H724" s="438" t="str">
        <f t="shared" si="61"/>
        <v>ID.IM-033</v>
      </c>
      <c r="I724" s="438" t="str">
        <f t="shared" si="62"/>
        <v>ID.IM-0330</v>
      </c>
      <c r="J724" s="1170"/>
    </row>
    <row r="725" spans="1:10" x14ac:dyDescent="0.25">
      <c r="A725" t="s">
        <v>923</v>
      </c>
      <c r="B725" s="358">
        <v>3</v>
      </c>
      <c r="C725" s="358" t="s">
        <v>1462</v>
      </c>
      <c r="D725" s="1113" t="s">
        <v>3477</v>
      </c>
      <c r="E725" s="358" t="s">
        <v>1462</v>
      </c>
      <c r="F725" s="1172" t="s">
        <v>1545</v>
      </c>
      <c r="G725" s="358">
        <f>VLOOKUP($A725,Data!$C:$I,7,FALSE)</f>
        <v>0</v>
      </c>
      <c r="H725" s="438" t="str">
        <f t="shared" si="61"/>
        <v>RS.MA-023</v>
      </c>
      <c r="I725" s="438" t="str">
        <f t="shared" si="62"/>
        <v>RS.MA-0230</v>
      </c>
      <c r="J725" s="1170"/>
    </row>
    <row r="726" spans="1:10" x14ac:dyDescent="0.25">
      <c r="A726" t="s">
        <v>923</v>
      </c>
      <c r="B726" s="358">
        <v>3</v>
      </c>
      <c r="C726" s="358" t="s">
        <v>1462</v>
      </c>
      <c r="D726" s="1113" t="s">
        <v>3478</v>
      </c>
      <c r="F726" s="589"/>
      <c r="G726" s="358">
        <f>VLOOKUP($A726,Data!$C:$I,7,FALSE)</f>
        <v>0</v>
      </c>
      <c r="H726" s="438" t="str">
        <f t="shared" si="61"/>
        <v>RS.MA-033</v>
      </c>
      <c r="I726" s="438" t="str">
        <f t="shared" si="62"/>
        <v>RS.MA-0330</v>
      </c>
      <c r="J726" s="1170"/>
    </row>
    <row r="727" spans="1:10" x14ac:dyDescent="0.25">
      <c r="A727" t="s">
        <v>923</v>
      </c>
      <c r="B727" s="358">
        <v>3</v>
      </c>
      <c r="C727" s="358" t="s">
        <v>1462</v>
      </c>
      <c r="D727" s="1113" t="s">
        <v>3479</v>
      </c>
      <c r="F727" s="589"/>
      <c r="G727" s="358">
        <f>VLOOKUP($A727,Data!$C:$I,7,FALSE)</f>
        <v>0</v>
      </c>
      <c r="H727" s="438" t="str">
        <f t="shared" si="61"/>
        <v>RS.MA-043</v>
      </c>
      <c r="I727" s="438" t="str">
        <f t="shared" si="62"/>
        <v>RS.MA-0430</v>
      </c>
      <c r="J727" s="1170"/>
    </row>
    <row r="728" spans="1:10" x14ac:dyDescent="0.25">
      <c r="A728" t="s">
        <v>924</v>
      </c>
      <c r="B728" s="358">
        <v>3</v>
      </c>
      <c r="C728" s="358" t="s">
        <v>444</v>
      </c>
      <c r="D728" s="1110" t="s">
        <v>3441</v>
      </c>
      <c r="E728" s="358" t="s">
        <v>1460</v>
      </c>
      <c r="F728" s="1172" t="s">
        <v>1710</v>
      </c>
      <c r="G728" s="358">
        <f>VLOOKUP($A728,Data!$C:$I,7,FALSE)</f>
        <v>0</v>
      </c>
      <c r="H728" s="438" t="str">
        <f t="shared" si="61"/>
        <v>ID.IM-033</v>
      </c>
      <c r="I728" s="438" t="str">
        <f t="shared" si="62"/>
        <v>ID.IM-0330</v>
      </c>
      <c r="J728" s="1170"/>
    </row>
    <row r="729" spans="1:10" x14ac:dyDescent="0.25">
      <c r="A729" t="s">
        <v>925</v>
      </c>
      <c r="B729" s="358">
        <v>2</v>
      </c>
      <c r="C729" s="358" t="s">
        <v>3387</v>
      </c>
      <c r="D729" s="1109" t="s">
        <v>3397</v>
      </c>
      <c r="E729" s="358" t="s">
        <v>444</v>
      </c>
      <c r="F729" s="1174" t="s">
        <v>1525</v>
      </c>
      <c r="G729" s="358">
        <f>VLOOKUP($A729,Data!$C:$I,7,FALSE)</f>
        <v>0</v>
      </c>
      <c r="H729" s="438" t="str">
        <f t="shared" si="61"/>
        <v>GV.RM-012</v>
      </c>
      <c r="I729" s="438" t="str">
        <f t="shared" si="62"/>
        <v>GV.RM-0120</v>
      </c>
      <c r="J729" s="1170"/>
    </row>
    <row r="730" spans="1:10" x14ac:dyDescent="0.25">
      <c r="A730" t="s">
        <v>925</v>
      </c>
      <c r="B730" s="358">
        <v>2</v>
      </c>
      <c r="C730" s="358" t="s">
        <v>3387</v>
      </c>
      <c r="D730" s="1109" t="s">
        <v>3401</v>
      </c>
      <c r="F730" s="589"/>
      <c r="G730" s="358">
        <f>VLOOKUP($A730,Data!$C:$I,7,FALSE)</f>
        <v>0</v>
      </c>
      <c r="H730" s="438" t="str">
        <f t="shared" si="61"/>
        <v>GV.RM-052</v>
      </c>
      <c r="I730" s="438" t="str">
        <f t="shared" si="62"/>
        <v>GV.RM-0520</v>
      </c>
      <c r="J730" s="1170"/>
    </row>
    <row r="731" spans="1:10" x14ac:dyDescent="0.25">
      <c r="A731" t="s">
        <v>925</v>
      </c>
      <c r="B731" s="358">
        <v>2</v>
      </c>
      <c r="C731" s="358" t="s">
        <v>3387</v>
      </c>
      <c r="D731" s="1109" t="s">
        <v>3402</v>
      </c>
      <c r="F731" s="589"/>
      <c r="G731" s="358">
        <f>VLOOKUP($A731,Data!$C:$I,7,FALSE)</f>
        <v>0</v>
      </c>
      <c r="H731" s="438" t="str">
        <f t="shared" si="61"/>
        <v>GV.RM-062</v>
      </c>
      <c r="I731" s="438" t="str">
        <f t="shared" si="62"/>
        <v>GV.RM-0620</v>
      </c>
      <c r="J731" s="1170"/>
    </row>
    <row r="732" spans="1:10" x14ac:dyDescent="0.25">
      <c r="A732" t="s">
        <v>925</v>
      </c>
      <c r="B732" s="358">
        <v>2</v>
      </c>
      <c r="C732" s="358" t="s">
        <v>3387</v>
      </c>
      <c r="D732" s="1109" t="s">
        <v>3416</v>
      </c>
      <c r="F732" s="589"/>
      <c r="G732" s="358">
        <f>VLOOKUP($A732,Data!$C:$I,7,FALSE)</f>
        <v>0</v>
      </c>
      <c r="H732" s="438" t="str">
        <f t="shared" si="61"/>
        <v>GV.RR-032</v>
      </c>
      <c r="I732" s="438" t="str">
        <f t="shared" si="62"/>
        <v>GV.RR-0320</v>
      </c>
      <c r="J732" s="1170"/>
    </row>
    <row r="733" spans="1:10" x14ac:dyDescent="0.25">
      <c r="A733" t="s">
        <v>925</v>
      </c>
      <c r="B733" s="358">
        <v>2</v>
      </c>
      <c r="C733" s="358" t="s">
        <v>3387</v>
      </c>
      <c r="D733" s="1109" t="s">
        <v>3404</v>
      </c>
      <c r="E733" s="358" t="s">
        <v>444</v>
      </c>
      <c r="F733" s="1172" t="s">
        <v>1521</v>
      </c>
      <c r="G733" s="358">
        <f>VLOOKUP($A733,Data!$C:$I,7,FALSE)</f>
        <v>0</v>
      </c>
      <c r="H733" s="438" t="str">
        <f t="shared" si="61"/>
        <v>GV.SC-012</v>
      </c>
      <c r="I733" s="438" t="str">
        <f t="shared" si="62"/>
        <v>GV.SC-0120</v>
      </c>
      <c r="J733" s="1170"/>
    </row>
    <row r="734" spans="1:10" x14ac:dyDescent="0.25">
      <c r="A734" t="s">
        <v>925</v>
      </c>
      <c r="B734" s="358">
        <v>2</v>
      </c>
      <c r="C734" s="358" t="s">
        <v>3387</v>
      </c>
      <c r="D734" s="1109" t="s">
        <v>3409</v>
      </c>
      <c r="F734" s="589"/>
      <c r="G734" s="358">
        <f>VLOOKUP($A734,Data!$C:$I,7,FALSE)</f>
        <v>0</v>
      </c>
      <c r="H734" s="438" t="str">
        <f t="shared" si="61"/>
        <v>GV.SC-062</v>
      </c>
      <c r="I734" s="438" t="str">
        <f t="shared" si="62"/>
        <v>GV.SC-0620</v>
      </c>
      <c r="J734" s="1170"/>
    </row>
    <row r="735" spans="1:10" x14ac:dyDescent="0.25">
      <c r="A735" t="s">
        <v>925</v>
      </c>
      <c r="B735" s="358">
        <v>2</v>
      </c>
      <c r="C735" s="358" t="s">
        <v>3387</v>
      </c>
      <c r="D735" s="1109" t="s">
        <v>3412</v>
      </c>
      <c r="F735" s="589"/>
      <c r="G735" s="358">
        <f>VLOOKUP($A735,Data!$C:$I,7,FALSE)</f>
        <v>0</v>
      </c>
      <c r="H735" s="438" t="str">
        <f t="shared" si="61"/>
        <v>GV.SC-092</v>
      </c>
      <c r="I735" s="438" t="str">
        <f t="shared" si="62"/>
        <v>GV.SC-0920</v>
      </c>
      <c r="J735" s="1170"/>
    </row>
    <row r="736" spans="1:10" x14ac:dyDescent="0.25">
      <c r="A736" t="s">
        <v>925</v>
      </c>
      <c r="B736" s="358">
        <v>2</v>
      </c>
      <c r="C736" s="358" t="s">
        <v>3387</v>
      </c>
      <c r="D736" s="1109" t="s">
        <v>3413</v>
      </c>
      <c r="F736" s="589"/>
      <c r="G736" s="358">
        <f>VLOOKUP($A736,Data!$C:$I,7,FALSE)</f>
        <v>0</v>
      </c>
      <c r="H736" s="438" t="str">
        <f t="shared" si="61"/>
        <v>GV.SC-102</v>
      </c>
      <c r="I736" s="438" t="str">
        <f t="shared" si="62"/>
        <v>GV.SC-1020</v>
      </c>
      <c r="J736" s="1170"/>
    </row>
    <row r="737" spans="1:10" x14ac:dyDescent="0.25">
      <c r="A737" t="s">
        <v>927</v>
      </c>
      <c r="B737" s="358">
        <v>3</v>
      </c>
      <c r="C737" s="358" t="s">
        <v>3387</v>
      </c>
      <c r="D737" s="1109" t="s">
        <v>3394</v>
      </c>
      <c r="E737" s="358" t="s">
        <v>444</v>
      </c>
      <c r="F737" s="1172" t="s">
        <v>1534</v>
      </c>
      <c r="G737" s="358">
        <f>VLOOKUP($A737,Data!$C:$I,7,FALSE)</f>
        <v>0</v>
      </c>
      <c r="H737" s="438" t="str">
        <f t="shared" si="61"/>
        <v>GV.OC-033</v>
      </c>
      <c r="I737" s="438" t="str">
        <f t="shared" si="62"/>
        <v>GV.OC-0330</v>
      </c>
      <c r="J737" s="1170"/>
    </row>
    <row r="738" spans="1:10" x14ac:dyDescent="0.25">
      <c r="A738" t="s">
        <v>927</v>
      </c>
      <c r="B738" s="358">
        <v>3</v>
      </c>
      <c r="C738" s="358" t="s">
        <v>3387</v>
      </c>
      <c r="D738" s="1109" t="s">
        <v>3418</v>
      </c>
      <c r="E738" s="358" t="s">
        <v>444</v>
      </c>
      <c r="F738" s="1172" t="s">
        <v>1520</v>
      </c>
      <c r="G738" s="358">
        <f>VLOOKUP($A738,Data!$C:$I,7,FALSE)</f>
        <v>0</v>
      </c>
      <c r="H738" s="438" t="str">
        <f t="shared" si="61"/>
        <v>GV.PO-013</v>
      </c>
      <c r="I738" s="438" t="str">
        <f t="shared" si="62"/>
        <v>GV.PO-0130</v>
      </c>
      <c r="J738" s="1170"/>
    </row>
    <row r="739" spans="1:10" x14ac:dyDescent="0.25">
      <c r="A739" t="s">
        <v>927</v>
      </c>
      <c r="B739" s="358">
        <v>3</v>
      </c>
      <c r="C739" s="358" t="s">
        <v>3387</v>
      </c>
      <c r="D739" s="1109" t="s">
        <v>3419</v>
      </c>
      <c r="F739" s="589"/>
      <c r="G739" s="358">
        <f>VLOOKUP($A739,Data!$C:$I,7,FALSE)</f>
        <v>0</v>
      </c>
      <c r="H739" s="438" t="str">
        <f t="shared" si="61"/>
        <v>GV.PO-023</v>
      </c>
      <c r="I739" s="438" t="str">
        <f t="shared" si="62"/>
        <v>GV.PO-0230</v>
      </c>
      <c r="J739" s="1170"/>
    </row>
    <row r="740" spans="1:10" x14ac:dyDescent="0.25">
      <c r="A740" t="s">
        <v>927</v>
      </c>
      <c r="B740" s="358">
        <v>3</v>
      </c>
      <c r="C740" s="358" t="s">
        <v>3387</v>
      </c>
      <c r="D740" s="1109" t="s">
        <v>3397</v>
      </c>
      <c r="E740" s="358" t="s">
        <v>444</v>
      </c>
      <c r="F740" s="1172" t="s">
        <v>1525</v>
      </c>
      <c r="G740" s="358">
        <f>VLOOKUP($A740,Data!$C:$I,7,FALSE)</f>
        <v>0</v>
      </c>
      <c r="H740" s="438" t="str">
        <f t="shared" si="61"/>
        <v>GV.RM-013</v>
      </c>
      <c r="I740" s="438" t="str">
        <f t="shared" si="62"/>
        <v>GV.RM-0130</v>
      </c>
      <c r="J740" s="1170"/>
    </row>
    <row r="741" spans="1:10" x14ac:dyDescent="0.25">
      <c r="A741" t="s">
        <v>927</v>
      </c>
      <c r="B741" s="358">
        <v>3</v>
      </c>
      <c r="C741" s="358" t="s">
        <v>3387</v>
      </c>
      <c r="D741" s="1109" t="s">
        <v>3399</v>
      </c>
      <c r="E741" s="358" t="s">
        <v>444</v>
      </c>
      <c r="F741" s="1172" t="s">
        <v>1524</v>
      </c>
      <c r="G741" s="358">
        <f>VLOOKUP($A741,Data!$C:$I,7,FALSE)</f>
        <v>0</v>
      </c>
      <c r="H741" s="438" t="str">
        <f t="shared" si="61"/>
        <v>GV.RM-033</v>
      </c>
      <c r="I741" s="438" t="str">
        <f t="shared" si="62"/>
        <v>GV.RM-0330</v>
      </c>
      <c r="J741" s="1170"/>
    </row>
    <row r="742" spans="1:10" x14ac:dyDescent="0.25">
      <c r="A742" t="s">
        <v>927</v>
      </c>
      <c r="B742" s="358">
        <v>3</v>
      </c>
      <c r="C742" s="358" t="s">
        <v>3387</v>
      </c>
      <c r="D742" s="1109" t="s">
        <v>3402</v>
      </c>
      <c r="F742" s="589"/>
      <c r="G742" s="358">
        <f>VLOOKUP($A742,Data!$C:$I,7,FALSE)</f>
        <v>0</v>
      </c>
      <c r="H742" s="438" t="str">
        <f t="shared" si="61"/>
        <v>GV.RM-063</v>
      </c>
      <c r="I742" s="438" t="str">
        <f t="shared" si="62"/>
        <v>GV.RM-0630</v>
      </c>
      <c r="J742" s="1170"/>
    </row>
    <row r="743" spans="1:10" x14ac:dyDescent="0.25">
      <c r="A743" t="s">
        <v>927</v>
      </c>
      <c r="B743" s="358">
        <v>3</v>
      </c>
      <c r="C743" s="358" t="s">
        <v>3387</v>
      </c>
      <c r="D743" s="1109" t="s">
        <v>3416</v>
      </c>
      <c r="F743" s="589"/>
      <c r="G743" s="358">
        <f>VLOOKUP($A743,Data!$C:$I,7,FALSE)</f>
        <v>0</v>
      </c>
      <c r="H743" s="438" t="str">
        <f t="shared" si="61"/>
        <v>GV.RR-033</v>
      </c>
      <c r="I743" s="438" t="str">
        <f t="shared" si="62"/>
        <v>GV.RR-0330</v>
      </c>
      <c r="J743" s="1170"/>
    </row>
    <row r="744" spans="1:10" x14ac:dyDescent="0.25">
      <c r="A744" t="s">
        <v>928</v>
      </c>
      <c r="B744" s="358">
        <v>3</v>
      </c>
      <c r="C744" s="358" t="s">
        <v>3387</v>
      </c>
      <c r="D744" s="1109" t="s">
        <v>3393</v>
      </c>
      <c r="F744" s="589"/>
      <c r="G744" s="358">
        <f>VLOOKUP($A744,Data!$C:$I,7,FALSE)</f>
        <v>0</v>
      </c>
      <c r="H744" s="438" t="str">
        <f t="shared" si="61"/>
        <v>GV.OC-023</v>
      </c>
      <c r="I744" s="438" t="str">
        <f t="shared" si="62"/>
        <v>GV.OC-0230</v>
      </c>
      <c r="J744" s="1170"/>
    </row>
    <row r="745" spans="1:10" x14ac:dyDescent="0.25">
      <c r="A745" t="s">
        <v>928</v>
      </c>
      <c r="B745" s="358">
        <v>3</v>
      </c>
      <c r="C745" s="358" t="s">
        <v>3387</v>
      </c>
      <c r="D745" s="1109" t="s">
        <v>3394</v>
      </c>
      <c r="E745" s="358" t="s">
        <v>444</v>
      </c>
      <c r="F745" s="1172" t="s">
        <v>1534</v>
      </c>
      <c r="G745" s="358">
        <f>VLOOKUP($A745,Data!$C:$I,7,FALSE)</f>
        <v>0</v>
      </c>
      <c r="H745" s="438" t="str">
        <f t="shared" si="61"/>
        <v>GV.OC-033</v>
      </c>
      <c r="I745" s="438" t="str">
        <f t="shared" si="62"/>
        <v>GV.OC-0330</v>
      </c>
      <c r="J745" s="1170"/>
    </row>
    <row r="746" spans="1:10" x14ac:dyDescent="0.25">
      <c r="A746" t="s">
        <v>928</v>
      </c>
      <c r="B746" s="358">
        <v>3</v>
      </c>
      <c r="C746" s="358" t="s">
        <v>3387</v>
      </c>
      <c r="D746" s="1109" t="s">
        <v>3418</v>
      </c>
      <c r="E746" s="358" t="s">
        <v>444</v>
      </c>
      <c r="F746" s="1172" t="s">
        <v>1520</v>
      </c>
      <c r="G746" s="358">
        <f>VLOOKUP($A746,Data!$C:$I,7,FALSE)</f>
        <v>0</v>
      </c>
      <c r="H746" s="438" t="str">
        <f t="shared" si="61"/>
        <v>GV.PO-013</v>
      </c>
      <c r="I746" s="438" t="str">
        <f t="shared" si="62"/>
        <v>GV.PO-0130</v>
      </c>
      <c r="J746" s="1170"/>
    </row>
    <row r="747" spans="1:10" x14ac:dyDescent="0.25">
      <c r="A747" t="s">
        <v>928</v>
      </c>
      <c r="B747" s="358">
        <v>3</v>
      </c>
      <c r="C747" s="358" t="s">
        <v>3387</v>
      </c>
      <c r="D747" s="1109" t="s">
        <v>3419</v>
      </c>
      <c r="F747" s="589"/>
      <c r="G747" s="358">
        <f>VLOOKUP($A747,Data!$C:$I,7,FALSE)</f>
        <v>0</v>
      </c>
      <c r="H747" s="438" t="str">
        <f t="shared" si="61"/>
        <v>GV.PO-023</v>
      </c>
      <c r="I747" s="438" t="str">
        <f t="shared" si="62"/>
        <v>GV.PO-0230</v>
      </c>
      <c r="J747" s="1170"/>
    </row>
    <row r="748" spans="1:10" x14ac:dyDescent="0.25">
      <c r="A748" t="s">
        <v>928</v>
      </c>
      <c r="B748" s="358">
        <v>3</v>
      </c>
      <c r="C748" s="358" t="s">
        <v>3387</v>
      </c>
      <c r="D748" s="1109" t="s">
        <v>3415</v>
      </c>
      <c r="F748" s="589"/>
      <c r="G748" s="358">
        <f>VLOOKUP($A748,Data!$C:$I,7,FALSE)</f>
        <v>0</v>
      </c>
      <c r="H748" s="438" t="str">
        <f t="shared" si="61"/>
        <v>GV.RR-023</v>
      </c>
      <c r="I748" s="438" t="str">
        <f t="shared" si="62"/>
        <v>GV.RR-0230</v>
      </c>
      <c r="J748" s="1170"/>
    </row>
    <row r="749" spans="1:10" x14ac:dyDescent="0.25">
      <c r="A749" t="s">
        <v>928</v>
      </c>
      <c r="B749" s="358">
        <v>3</v>
      </c>
      <c r="C749" s="358" t="s">
        <v>3387</v>
      </c>
      <c r="D749" s="1109" t="s">
        <v>3405</v>
      </c>
      <c r="E749" s="358" t="s">
        <v>444</v>
      </c>
      <c r="F749" s="1172" t="s">
        <v>1487</v>
      </c>
      <c r="G749" s="358">
        <f>VLOOKUP($A749,Data!$C:$I,7,FALSE)</f>
        <v>0</v>
      </c>
      <c r="H749" s="438" t="str">
        <f t="shared" si="61"/>
        <v>GV.SC-023</v>
      </c>
      <c r="I749" s="438" t="str">
        <f t="shared" si="62"/>
        <v>GV.SC-0230</v>
      </c>
      <c r="J749" s="1170"/>
    </row>
    <row r="750" spans="1:10" x14ac:dyDescent="0.25">
      <c r="A750" t="s">
        <v>928</v>
      </c>
      <c r="B750" s="358">
        <v>3</v>
      </c>
      <c r="C750" s="358" t="s">
        <v>1460</v>
      </c>
      <c r="D750" s="1111" t="s">
        <v>3449</v>
      </c>
      <c r="E750" s="358" t="s">
        <v>1462</v>
      </c>
      <c r="F750" s="1172" t="s">
        <v>1529</v>
      </c>
      <c r="G750" s="358">
        <f>VLOOKUP($A750,Data!$C:$I,7,FALSE)</f>
        <v>0</v>
      </c>
      <c r="H750" s="438" t="str">
        <f t="shared" si="61"/>
        <v>PR.AT-013</v>
      </c>
      <c r="I750" s="438" t="str">
        <f t="shared" si="62"/>
        <v>PR.AT-0130</v>
      </c>
      <c r="J750" s="1170"/>
    </row>
    <row r="751" spans="1:10" x14ac:dyDescent="0.25">
      <c r="A751" t="s">
        <v>928</v>
      </c>
      <c r="B751" s="358">
        <v>3</v>
      </c>
      <c r="C751" s="358" t="s">
        <v>1460</v>
      </c>
      <c r="D751" s="1111" t="s">
        <v>3450</v>
      </c>
      <c r="E751" s="358" t="s">
        <v>1460</v>
      </c>
      <c r="F751" s="1172" t="s">
        <v>1523</v>
      </c>
      <c r="G751" s="358">
        <f>VLOOKUP($A751,Data!$C:$I,7,FALSE)</f>
        <v>0</v>
      </c>
      <c r="H751" s="438" t="str">
        <f t="shared" si="61"/>
        <v>PR.AT-023</v>
      </c>
      <c r="I751" s="438" t="str">
        <f t="shared" si="62"/>
        <v>PR.AT-0230</v>
      </c>
      <c r="J751" s="1170"/>
    </row>
    <row r="752" spans="1:10" x14ac:dyDescent="0.25">
      <c r="A752" t="s">
        <v>929</v>
      </c>
      <c r="B752" s="358">
        <v>3</v>
      </c>
      <c r="C752" s="358" t="s">
        <v>1460</v>
      </c>
      <c r="D752" s="1111" t="s">
        <v>3449</v>
      </c>
      <c r="E752" s="358" t="s">
        <v>1460</v>
      </c>
      <c r="F752" s="1173" t="s">
        <v>1577</v>
      </c>
      <c r="G752" s="358">
        <f>VLOOKUP($A752,Data!$C:$I,7,FALSE)</f>
        <v>0</v>
      </c>
      <c r="H752" s="438" t="str">
        <f t="shared" si="61"/>
        <v>PR.AT-013</v>
      </c>
      <c r="I752" s="438" t="str">
        <f t="shared" si="62"/>
        <v>PR.AT-0130</v>
      </c>
      <c r="J752" s="1170"/>
    </row>
    <row r="753" spans="1:10" x14ac:dyDescent="0.25">
      <c r="A753" t="s">
        <v>930</v>
      </c>
      <c r="B753" s="358">
        <v>3</v>
      </c>
      <c r="C753" s="358" t="s">
        <v>3387</v>
      </c>
      <c r="D753" s="1109" t="s">
        <v>3420</v>
      </c>
      <c r="F753" s="589"/>
      <c r="G753" s="358">
        <f>VLOOKUP($A753,Data!$C:$I,7,FALSE)</f>
        <v>0</v>
      </c>
      <c r="H753" s="438" t="str">
        <f t="shared" si="61"/>
        <v>GV.OV-013</v>
      </c>
      <c r="I753" s="438" t="str">
        <f t="shared" si="62"/>
        <v>GV.OV-0130</v>
      </c>
      <c r="J753" s="1170"/>
    </row>
    <row r="754" spans="1:10" x14ac:dyDescent="0.25">
      <c r="A754" t="s">
        <v>930</v>
      </c>
      <c r="B754" s="358">
        <v>3</v>
      </c>
      <c r="C754" s="358" t="s">
        <v>3387</v>
      </c>
      <c r="D754" s="1109" t="s">
        <v>3422</v>
      </c>
      <c r="F754" s="589"/>
      <c r="G754" s="358">
        <f>VLOOKUP($A754,Data!$C:$I,7,FALSE)</f>
        <v>0</v>
      </c>
      <c r="H754" s="438" t="str">
        <f t="shared" si="61"/>
        <v>GV.OV-033</v>
      </c>
      <c r="I754" s="438" t="str">
        <f t="shared" si="62"/>
        <v>GV.OV-0330</v>
      </c>
      <c r="J754" s="1170"/>
    </row>
    <row r="755" spans="1:10" x14ac:dyDescent="0.25">
      <c r="A755" t="s">
        <v>930</v>
      </c>
      <c r="B755" s="358">
        <v>3</v>
      </c>
      <c r="C755" s="358" t="s">
        <v>444</v>
      </c>
      <c r="D755" s="1110" t="s">
        <v>3441</v>
      </c>
      <c r="E755" s="358" t="s">
        <v>1460</v>
      </c>
      <c r="F755" s="1172" t="s">
        <v>1710</v>
      </c>
      <c r="G755" s="358">
        <f>VLOOKUP($A755,Data!$C:$I,7,FALSE)</f>
        <v>0</v>
      </c>
      <c r="H755" s="438" t="str">
        <f t="shared" si="61"/>
        <v>ID.IM-033</v>
      </c>
      <c r="I755" s="438" t="str">
        <f t="shared" si="62"/>
        <v>ID.IM-0330</v>
      </c>
      <c r="J755" s="1170"/>
    </row>
    <row r="756" spans="1:10" x14ac:dyDescent="0.25">
      <c r="A756" t="s">
        <v>209</v>
      </c>
      <c r="B756" s="358">
        <v>1</v>
      </c>
      <c r="C756" s="358" t="s">
        <v>1461</v>
      </c>
      <c r="D756" s="1108" t="s">
        <v>3465</v>
      </c>
      <c r="E756" s="358" t="s">
        <v>1461</v>
      </c>
      <c r="F756" s="1172" t="s">
        <v>1503</v>
      </c>
      <c r="G756" s="358">
        <f>VLOOKUP($A756,Data!$C:$I,7,FALSE)</f>
        <v>0</v>
      </c>
      <c r="H756" s="438" t="str">
        <f t="shared" si="61"/>
        <v>DE.CM-011</v>
      </c>
      <c r="I756" s="438" t="str">
        <f t="shared" si="62"/>
        <v>DE.CM-0110</v>
      </c>
      <c r="J756" s="1170"/>
    </row>
    <row r="757" spans="1:10" x14ac:dyDescent="0.25">
      <c r="A757" t="s">
        <v>209</v>
      </c>
      <c r="B757" s="358">
        <v>1</v>
      </c>
      <c r="C757" s="358" t="s">
        <v>1460</v>
      </c>
      <c r="D757" s="1111" t="s">
        <v>3458</v>
      </c>
      <c r="E757" s="358" t="s">
        <v>1460</v>
      </c>
      <c r="F757" s="1172" t="s">
        <v>1486</v>
      </c>
      <c r="G757" s="358">
        <f>VLOOKUP($A757,Data!$C:$I,7,FALSE)</f>
        <v>0</v>
      </c>
      <c r="H757" s="438" t="str">
        <f t="shared" si="61"/>
        <v>PR.PS-041</v>
      </c>
      <c r="I757" s="438" t="str">
        <f t="shared" si="62"/>
        <v>PR.PS-0410</v>
      </c>
      <c r="J757" s="1170"/>
    </row>
    <row r="758" spans="1:10" x14ac:dyDescent="0.25">
      <c r="A758" t="s">
        <v>210</v>
      </c>
      <c r="B758" s="358">
        <v>2</v>
      </c>
      <c r="C758" s="358" t="s">
        <v>1460</v>
      </c>
      <c r="D758" s="1111" t="s">
        <v>3458</v>
      </c>
      <c r="E758" s="358" t="s">
        <v>1460</v>
      </c>
      <c r="F758" s="1172" t="s">
        <v>1486</v>
      </c>
      <c r="G758" s="358">
        <f>VLOOKUP($A758,Data!$C:$I,7,FALSE)</f>
        <v>0</v>
      </c>
      <c r="H758" s="438" t="str">
        <f t="shared" si="61"/>
        <v>PR.PS-042</v>
      </c>
      <c r="I758" s="438" t="str">
        <f t="shared" si="62"/>
        <v>PR.PS-0420</v>
      </c>
      <c r="J758" s="1170"/>
    </row>
    <row r="759" spans="1:10" x14ac:dyDescent="0.25">
      <c r="A759" t="s">
        <v>211</v>
      </c>
      <c r="B759" s="358">
        <v>2</v>
      </c>
      <c r="C759" s="358" t="s">
        <v>1460</v>
      </c>
      <c r="D759" s="1111" t="s">
        <v>3458</v>
      </c>
      <c r="E759" s="358" t="s">
        <v>1460</v>
      </c>
      <c r="F759" s="1172" t="s">
        <v>1486</v>
      </c>
      <c r="G759" s="358">
        <f>VLOOKUP($A759,Data!$C:$I,7,FALSE)</f>
        <v>0</v>
      </c>
      <c r="H759" s="438" t="str">
        <f t="shared" si="61"/>
        <v>PR.PS-042</v>
      </c>
      <c r="I759" s="438" t="str">
        <f t="shared" si="62"/>
        <v>PR.PS-0420</v>
      </c>
      <c r="J759" s="1170"/>
    </row>
    <row r="760" spans="1:10" x14ac:dyDescent="0.25">
      <c r="A760" t="s">
        <v>212</v>
      </c>
      <c r="B760" s="358">
        <v>2</v>
      </c>
      <c r="C760" s="358" t="s">
        <v>1460</v>
      </c>
      <c r="D760" s="1111" t="s">
        <v>3458</v>
      </c>
      <c r="E760" s="358" t="s">
        <v>1460</v>
      </c>
      <c r="F760" s="1173" t="s">
        <v>1486</v>
      </c>
      <c r="G760" s="358">
        <f>VLOOKUP($A760,Data!$C:$I,7,FALSE)</f>
        <v>0</v>
      </c>
      <c r="H760" s="438" t="str">
        <f t="shared" si="61"/>
        <v>PR.PS-042</v>
      </c>
      <c r="I760" s="438" t="str">
        <f t="shared" si="62"/>
        <v>PR.PS-0420</v>
      </c>
      <c r="J760" s="1170"/>
    </row>
    <row r="761" spans="1:10" x14ac:dyDescent="0.25">
      <c r="A761" t="s">
        <v>940</v>
      </c>
      <c r="B761" s="358">
        <v>2</v>
      </c>
      <c r="C761" s="358" t="s">
        <v>1461</v>
      </c>
      <c r="D761" s="1108" t="s">
        <v>3471</v>
      </c>
      <c r="E761" s="358" t="s">
        <v>1461</v>
      </c>
      <c r="F761" s="1172" t="s">
        <v>1535</v>
      </c>
      <c r="G761" s="358">
        <f>VLOOKUP($A761,Data!$C:$I,7,FALSE)</f>
        <v>0</v>
      </c>
      <c r="H761" s="438" t="str">
        <f t="shared" si="61"/>
        <v>DE.AE-032</v>
      </c>
      <c r="I761" s="438" t="str">
        <f t="shared" si="62"/>
        <v>DE.AE-0320</v>
      </c>
      <c r="J761" s="1170"/>
    </row>
    <row r="762" spans="1:10" x14ac:dyDescent="0.25">
      <c r="A762" t="s">
        <v>940</v>
      </c>
      <c r="B762" s="358">
        <v>2</v>
      </c>
      <c r="C762" s="358" t="s">
        <v>1461</v>
      </c>
      <c r="D762" s="1108" t="s">
        <v>3474</v>
      </c>
      <c r="F762" s="589"/>
      <c r="G762" s="358">
        <f>VLOOKUP($A762,Data!$C:$I,7,FALSE)</f>
        <v>0</v>
      </c>
      <c r="H762" s="438" t="str">
        <f t="shared" si="61"/>
        <v>DE.AE-072</v>
      </c>
      <c r="I762" s="438" t="str">
        <f t="shared" si="62"/>
        <v>DE.AE-0720</v>
      </c>
      <c r="J762" s="1170"/>
    </row>
    <row r="763" spans="1:10" x14ac:dyDescent="0.25">
      <c r="A763" t="s">
        <v>2537</v>
      </c>
      <c r="B763" s="358">
        <v>3</v>
      </c>
      <c r="C763" s="358" t="s">
        <v>1460</v>
      </c>
      <c r="D763" s="1111" t="s">
        <v>3458</v>
      </c>
      <c r="E763" s="358" t="s">
        <v>1460</v>
      </c>
      <c r="F763" s="1173" t="s">
        <v>1486</v>
      </c>
      <c r="G763" s="358">
        <f>VLOOKUP($A763,Data!$C:$I,7,FALSE)</f>
        <v>0</v>
      </c>
      <c r="H763" s="438" t="str">
        <f t="shared" si="61"/>
        <v>PR.PS-043</v>
      </c>
      <c r="I763" s="438" t="str">
        <f t="shared" si="62"/>
        <v>PR.PS-0430</v>
      </c>
      <c r="J763" s="1170"/>
    </row>
    <row r="764" spans="1:10" x14ac:dyDescent="0.25">
      <c r="A764" t="s">
        <v>213</v>
      </c>
      <c r="B764" s="358">
        <v>1</v>
      </c>
      <c r="C764" s="358" t="s">
        <v>1461</v>
      </c>
      <c r="D764" s="1108" t="s">
        <v>3465</v>
      </c>
      <c r="E764" s="358" t="s">
        <v>1461</v>
      </c>
      <c r="F764" s="1172" t="s">
        <v>1483</v>
      </c>
      <c r="G764" s="358">
        <f>VLOOKUP($A764,Data!$C:$I,7,FALSE)</f>
        <v>0</v>
      </c>
      <c r="H764" s="438" t="str">
        <f t="shared" si="61"/>
        <v>DE.CM-011</v>
      </c>
      <c r="I764" s="438" t="str">
        <f t="shared" si="62"/>
        <v>DE.CM-0110</v>
      </c>
      <c r="J764" s="1170"/>
    </row>
    <row r="765" spans="1:10" x14ac:dyDescent="0.25">
      <c r="A765" t="s">
        <v>213</v>
      </c>
      <c r="B765" s="358">
        <v>1</v>
      </c>
      <c r="C765" s="358" t="s">
        <v>1460</v>
      </c>
      <c r="D765" s="1111" t="s">
        <v>3458</v>
      </c>
      <c r="E765" s="358" t="s">
        <v>1460</v>
      </c>
      <c r="F765" s="1172" t="s">
        <v>1486</v>
      </c>
      <c r="G765" s="358">
        <f>VLOOKUP($A765,Data!$C:$I,7,FALSE)</f>
        <v>0</v>
      </c>
      <c r="H765" s="438" t="str">
        <f t="shared" si="61"/>
        <v>PR.PS-041</v>
      </c>
      <c r="I765" s="438" t="str">
        <f t="shared" si="62"/>
        <v>PR.PS-0410</v>
      </c>
      <c r="J765" s="1170"/>
    </row>
    <row r="766" spans="1:10" x14ac:dyDescent="0.25">
      <c r="A766" t="s">
        <v>214</v>
      </c>
      <c r="B766" s="358">
        <v>1</v>
      </c>
      <c r="C766" s="358" t="s">
        <v>1461</v>
      </c>
      <c r="D766" s="1108" t="s">
        <v>3471</v>
      </c>
      <c r="E766" s="358" t="s">
        <v>1461</v>
      </c>
      <c r="F766" s="1172" t="s">
        <v>1535</v>
      </c>
      <c r="G766" s="358">
        <f>VLOOKUP($A766,Data!$C:$I,7,FALSE)</f>
        <v>0</v>
      </c>
      <c r="H766" s="438" t="str">
        <f t="shared" si="61"/>
        <v>DE.AE-031</v>
      </c>
      <c r="I766" s="438" t="str">
        <f t="shared" si="62"/>
        <v>DE.AE-0310</v>
      </c>
      <c r="J766" s="1170"/>
    </row>
    <row r="767" spans="1:10" x14ac:dyDescent="0.25">
      <c r="A767" t="s">
        <v>214</v>
      </c>
      <c r="B767" s="358">
        <v>1</v>
      </c>
      <c r="C767" s="358" t="s">
        <v>1461</v>
      </c>
      <c r="D767" s="1108" t="s">
        <v>3474</v>
      </c>
      <c r="F767" s="589"/>
      <c r="G767" s="358">
        <f>VLOOKUP($A767,Data!$C:$I,7,FALSE)</f>
        <v>0</v>
      </c>
      <c r="H767" s="438" t="str">
        <f t="shared" si="61"/>
        <v>DE.AE-071</v>
      </c>
      <c r="I767" s="438" t="str">
        <f t="shared" si="62"/>
        <v>DE.AE-0710</v>
      </c>
      <c r="J767" s="1170"/>
    </row>
    <row r="768" spans="1:10" x14ac:dyDescent="0.25">
      <c r="A768" t="s">
        <v>214</v>
      </c>
      <c r="B768" s="358">
        <v>1</v>
      </c>
      <c r="C768" s="358" t="s">
        <v>1461</v>
      </c>
      <c r="D768" s="1108" t="s">
        <v>3465</v>
      </c>
      <c r="E768" s="358" t="s">
        <v>1461</v>
      </c>
      <c r="F768" s="1172" t="s">
        <v>1495</v>
      </c>
      <c r="G768" s="358">
        <f>VLOOKUP($A768,Data!$C:$I,7,FALSE)</f>
        <v>0</v>
      </c>
      <c r="H768" s="438" t="str">
        <f t="shared" si="61"/>
        <v>DE.CM-011</v>
      </c>
      <c r="I768" s="438" t="str">
        <f t="shared" si="62"/>
        <v>DE.CM-0110</v>
      </c>
      <c r="J768" s="1170"/>
    </row>
    <row r="769" spans="1:10" x14ac:dyDescent="0.25">
      <c r="A769" t="s">
        <v>214</v>
      </c>
      <c r="B769" s="358">
        <v>1</v>
      </c>
      <c r="C769" s="358" t="s">
        <v>1461</v>
      </c>
      <c r="D769" s="1108" t="s">
        <v>3466</v>
      </c>
      <c r="E769" s="358" t="s">
        <v>1461</v>
      </c>
      <c r="F769" s="1172" t="s">
        <v>1485</v>
      </c>
      <c r="G769" s="358">
        <f>VLOOKUP($A769,Data!$C:$I,7,FALSE)</f>
        <v>0</v>
      </c>
      <c r="H769" s="438" t="str">
        <f t="shared" si="61"/>
        <v>DE.CM-021</v>
      </c>
      <c r="I769" s="438" t="str">
        <f t="shared" si="62"/>
        <v>DE.CM-0210</v>
      </c>
      <c r="J769" s="1170"/>
    </row>
    <row r="770" spans="1:10" x14ac:dyDescent="0.25">
      <c r="A770" t="s">
        <v>214</v>
      </c>
      <c r="B770" s="358">
        <v>1</v>
      </c>
      <c r="C770" s="358" t="s">
        <v>1461</v>
      </c>
      <c r="D770" s="1108" t="s">
        <v>3467</v>
      </c>
      <c r="E770" s="358" t="s">
        <v>1461</v>
      </c>
      <c r="F770" s="1172" t="s">
        <v>1481</v>
      </c>
      <c r="G770" s="358">
        <f>VLOOKUP($A770,Data!$C:$I,7,FALSE)</f>
        <v>0</v>
      </c>
      <c r="H770" s="438" t="str">
        <f t="shared" ref="H770:H833" si="63">CONCATENATE($D770,$B770)</f>
        <v>DE.CM-031</v>
      </c>
      <c r="I770" s="438" t="str">
        <f t="shared" ref="I770:I833" si="64">_xlfn.IFNA(CONCATENATE(H770,$G770),CONCATENATE(H770,$G770,0))</f>
        <v>DE.CM-0310</v>
      </c>
      <c r="J770" s="1170"/>
    </row>
    <row r="771" spans="1:10" x14ac:dyDescent="0.25">
      <c r="A771" t="s">
        <v>214</v>
      </c>
      <c r="B771" s="358">
        <v>1</v>
      </c>
      <c r="C771" s="358" t="s">
        <v>1461</v>
      </c>
      <c r="D771" s="1108" t="s">
        <v>3468</v>
      </c>
      <c r="E771" s="358" t="s">
        <v>1461</v>
      </c>
      <c r="F771" s="1172" t="s">
        <v>1482</v>
      </c>
      <c r="G771" s="358">
        <f>VLOOKUP($A771,Data!$C:$I,7,FALSE)</f>
        <v>0</v>
      </c>
      <c r="H771" s="438" t="str">
        <f t="shared" si="63"/>
        <v>DE.CM-061</v>
      </c>
      <c r="I771" s="438" t="str">
        <f t="shared" si="64"/>
        <v>DE.CM-0610</v>
      </c>
      <c r="J771" s="1170"/>
    </row>
    <row r="772" spans="1:10" x14ac:dyDescent="0.25">
      <c r="A772" t="s">
        <v>214</v>
      </c>
      <c r="B772" s="358">
        <v>1</v>
      </c>
      <c r="C772" s="358" t="s">
        <v>1461</v>
      </c>
      <c r="D772" s="1108" t="s">
        <v>3469</v>
      </c>
      <c r="E772" s="358" t="s">
        <v>1461</v>
      </c>
      <c r="F772" s="1172" t="s">
        <v>1499</v>
      </c>
      <c r="G772" s="358">
        <f>VLOOKUP($A772,Data!$C:$I,7,FALSE)</f>
        <v>0</v>
      </c>
      <c r="H772" s="438" t="str">
        <f t="shared" si="63"/>
        <v>DE.CM-091</v>
      </c>
      <c r="I772" s="438" t="str">
        <f t="shared" si="64"/>
        <v>DE.CM-0910</v>
      </c>
      <c r="J772" s="1170"/>
    </row>
    <row r="773" spans="1:10" x14ac:dyDescent="0.25">
      <c r="A773" t="s">
        <v>214</v>
      </c>
      <c r="B773" s="358">
        <v>1</v>
      </c>
      <c r="C773" s="358" t="s">
        <v>1460</v>
      </c>
      <c r="D773" s="1111" t="s">
        <v>3458</v>
      </c>
      <c r="E773" s="358" t="s">
        <v>1460</v>
      </c>
      <c r="F773" s="1172" t="s">
        <v>1486</v>
      </c>
      <c r="G773" s="358">
        <f>VLOOKUP($A773,Data!$C:$I,7,FALSE)</f>
        <v>0</v>
      </c>
      <c r="H773" s="438" t="str">
        <f t="shared" si="63"/>
        <v>PR.PS-041</v>
      </c>
      <c r="I773" s="438" t="str">
        <f t="shared" si="64"/>
        <v>PR.PS-0410</v>
      </c>
      <c r="J773" s="1170"/>
    </row>
    <row r="774" spans="1:10" x14ac:dyDescent="0.25">
      <c r="A774" t="s">
        <v>214</v>
      </c>
      <c r="B774" s="358">
        <v>1</v>
      </c>
      <c r="C774" s="358" t="s">
        <v>1462</v>
      </c>
      <c r="D774" s="1113" t="s">
        <v>3477</v>
      </c>
      <c r="E774" s="358" t="s">
        <v>1462</v>
      </c>
      <c r="F774" s="1172" t="s">
        <v>1539</v>
      </c>
      <c r="G774" s="358">
        <f>VLOOKUP($A774,Data!$C:$I,7,FALSE)</f>
        <v>0</v>
      </c>
      <c r="H774" s="438" t="str">
        <f t="shared" si="63"/>
        <v>RS.MA-021</v>
      </c>
      <c r="I774" s="438" t="str">
        <f t="shared" si="64"/>
        <v>RS.MA-0210</v>
      </c>
      <c r="J774" s="1170"/>
    </row>
    <row r="775" spans="1:10" x14ac:dyDescent="0.25">
      <c r="A775" t="s">
        <v>215</v>
      </c>
      <c r="B775" s="358">
        <v>2</v>
      </c>
      <c r="C775" s="358" t="s">
        <v>3387</v>
      </c>
      <c r="D775" s="1109" t="s">
        <v>3415</v>
      </c>
      <c r="F775" s="589"/>
      <c r="G775" s="358">
        <f>VLOOKUP($A775,Data!$C:$I,7,FALSE)</f>
        <v>0</v>
      </c>
      <c r="H775" s="438" t="str">
        <f t="shared" si="63"/>
        <v>GV.RR-022</v>
      </c>
      <c r="I775" s="438" t="str">
        <f t="shared" si="64"/>
        <v>GV.RR-0220</v>
      </c>
      <c r="J775" s="1170"/>
    </row>
    <row r="776" spans="1:10" x14ac:dyDescent="0.25">
      <c r="A776" t="s">
        <v>215</v>
      </c>
      <c r="B776" s="358">
        <v>2</v>
      </c>
      <c r="C776" s="358" t="s">
        <v>444</v>
      </c>
      <c r="D776" s="1110" t="s">
        <v>3440</v>
      </c>
      <c r="E776" s="358" t="s">
        <v>1461</v>
      </c>
      <c r="F776" s="1172" t="s">
        <v>1546</v>
      </c>
      <c r="G776" s="358">
        <f>VLOOKUP($A776,Data!$C:$I,7,FALSE)</f>
        <v>0</v>
      </c>
      <c r="H776" s="438" t="str">
        <f t="shared" si="63"/>
        <v>ID.IM-022</v>
      </c>
      <c r="I776" s="438" t="str">
        <f t="shared" si="64"/>
        <v>ID.IM-0220</v>
      </c>
      <c r="J776" s="1170"/>
    </row>
    <row r="777" spans="1:10" x14ac:dyDescent="0.25">
      <c r="A777" t="s">
        <v>215</v>
      </c>
      <c r="B777" s="358">
        <v>2</v>
      </c>
      <c r="C777" s="358" t="s">
        <v>444</v>
      </c>
      <c r="D777" s="1110" t="s">
        <v>3441</v>
      </c>
      <c r="E777" s="358" t="s">
        <v>1461</v>
      </c>
      <c r="F777" s="1172" t="s">
        <v>1541</v>
      </c>
      <c r="G777" s="358">
        <f>VLOOKUP($A777,Data!$C:$I,7,FALSE)</f>
        <v>0</v>
      </c>
      <c r="H777" s="438" t="str">
        <f t="shared" si="63"/>
        <v>ID.IM-032</v>
      </c>
      <c r="I777" s="438" t="str">
        <f t="shared" si="64"/>
        <v>ID.IM-0320</v>
      </c>
      <c r="J777" s="1170"/>
    </row>
    <row r="778" spans="1:10" x14ac:dyDescent="0.25">
      <c r="A778" t="s">
        <v>219</v>
      </c>
      <c r="B778" s="358">
        <v>3</v>
      </c>
      <c r="C778" s="358" t="s">
        <v>1461</v>
      </c>
      <c r="D778" s="1108" t="s">
        <v>3465</v>
      </c>
      <c r="E778" s="358" t="s">
        <v>1461</v>
      </c>
      <c r="F778" s="1172" t="s">
        <v>1483</v>
      </c>
      <c r="G778" s="358">
        <f>VLOOKUP($A778,Data!$C:$I,7,FALSE)</f>
        <v>0</v>
      </c>
      <c r="H778" s="438" t="str">
        <f t="shared" si="63"/>
        <v>DE.CM-013</v>
      </c>
      <c r="I778" s="438" t="str">
        <f t="shared" si="64"/>
        <v>DE.CM-0130</v>
      </c>
      <c r="J778" s="1170"/>
    </row>
    <row r="779" spans="1:10" x14ac:dyDescent="0.25">
      <c r="A779" t="s">
        <v>219</v>
      </c>
      <c r="B779" s="358">
        <v>3</v>
      </c>
      <c r="C779" s="358" t="s">
        <v>1461</v>
      </c>
      <c r="D779" s="1108" t="s">
        <v>3466</v>
      </c>
      <c r="E779" s="358" t="s">
        <v>1461</v>
      </c>
      <c r="F779" s="1172" t="s">
        <v>1485</v>
      </c>
      <c r="G779" s="358">
        <f>VLOOKUP($A779,Data!$C:$I,7,FALSE)</f>
        <v>0</v>
      </c>
      <c r="H779" s="438" t="str">
        <f t="shared" si="63"/>
        <v>DE.CM-023</v>
      </c>
      <c r="I779" s="438" t="str">
        <f t="shared" si="64"/>
        <v>DE.CM-0230</v>
      </c>
      <c r="J779" s="1170"/>
    </row>
    <row r="780" spans="1:10" x14ac:dyDescent="0.25">
      <c r="A780" t="s">
        <v>219</v>
      </c>
      <c r="B780" s="358">
        <v>3</v>
      </c>
      <c r="C780" s="358" t="s">
        <v>1461</v>
      </c>
      <c r="D780" s="1108" t="s">
        <v>3467</v>
      </c>
      <c r="F780" s="589"/>
      <c r="G780" s="358">
        <f>VLOOKUP($A780,Data!$C:$I,7,FALSE)</f>
        <v>0</v>
      </c>
      <c r="H780" s="438" t="str">
        <f t="shared" si="63"/>
        <v>DE.CM-033</v>
      </c>
      <c r="I780" s="438" t="str">
        <f t="shared" si="64"/>
        <v>DE.CM-0330</v>
      </c>
      <c r="J780" s="1170"/>
    </row>
    <row r="781" spans="1:10" x14ac:dyDescent="0.25">
      <c r="A781" t="s">
        <v>219</v>
      </c>
      <c r="B781" s="358">
        <v>3</v>
      </c>
      <c r="C781" s="358" t="s">
        <v>1461</v>
      </c>
      <c r="D781" s="1108" t="s">
        <v>3468</v>
      </c>
      <c r="E781" s="358" t="s">
        <v>1461</v>
      </c>
      <c r="F781" s="1172" t="s">
        <v>1482</v>
      </c>
      <c r="G781" s="358">
        <f>VLOOKUP($A781,Data!$C:$I,7,FALSE)</f>
        <v>0</v>
      </c>
      <c r="H781" s="438" t="str">
        <f t="shared" si="63"/>
        <v>DE.CM-063</v>
      </c>
      <c r="I781" s="438" t="str">
        <f t="shared" si="64"/>
        <v>DE.CM-0630</v>
      </c>
      <c r="J781" s="1170"/>
    </row>
    <row r="782" spans="1:10" x14ac:dyDescent="0.25">
      <c r="A782" t="s">
        <v>219</v>
      </c>
      <c r="B782" s="358">
        <v>3</v>
      </c>
      <c r="C782" s="358" t="s">
        <v>1461</v>
      </c>
      <c r="D782" s="1108" t="s">
        <v>3469</v>
      </c>
      <c r="F782" s="589"/>
      <c r="G782" s="358">
        <f>VLOOKUP($A782,Data!$C:$I,7,FALSE)</f>
        <v>0</v>
      </c>
      <c r="H782" s="438" t="str">
        <f t="shared" si="63"/>
        <v>DE.CM-093</v>
      </c>
      <c r="I782" s="438" t="str">
        <f t="shared" si="64"/>
        <v>DE.CM-0930</v>
      </c>
      <c r="J782" s="1170"/>
    </row>
    <row r="783" spans="1:10" x14ac:dyDescent="0.25">
      <c r="A783" t="s">
        <v>221</v>
      </c>
      <c r="B783" s="358">
        <v>3</v>
      </c>
      <c r="C783" s="358" t="s">
        <v>444</v>
      </c>
      <c r="D783" s="1110" t="s">
        <v>3425</v>
      </c>
      <c r="F783" s="589"/>
      <c r="G783" s="358">
        <f>VLOOKUP($A783,Data!$C:$I,7,FALSE)</f>
        <v>0</v>
      </c>
      <c r="H783" s="438" t="str">
        <f t="shared" si="63"/>
        <v>ID.AM-033</v>
      </c>
      <c r="I783" s="438" t="str">
        <f t="shared" si="64"/>
        <v>ID.AM-0330</v>
      </c>
      <c r="J783" s="1170"/>
    </row>
    <row r="784" spans="1:10" x14ac:dyDescent="0.25">
      <c r="A784" t="s">
        <v>221</v>
      </c>
      <c r="B784" s="358">
        <v>3</v>
      </c>
      <c r="C784" s="358" t="s">
        <v>444</v>
      </c>
      <c r="D784" s="1110" t="s">
        <v>3440</v>
      </c>
      <c r="E784" s="358" t="s">
        <v>1461</v>
      </c>
      <c r="F784" s="1172" t="s">
        <v>1546</v>
      </c>
      <c r="G784" s="358">
        <f>VLOOKUP($A784,Data!$C:$I,7,FALSE)</f>
        <v>0</v>
      </c>
      <c r="H784" s="438" t="str">
        <f t="shared" si="63"/>
        <v>ID.IM-023</v>
      </c>
      <c r="I784" s="438" t="str">
        <f t="shared" si="64"/>
        <v>ID.IM-0230</v>
      </c>
      <c r="J784" s="1170"/>
    </row>
    <row r="785" spans="1:10" x14ac:dyDescent="0.25">
      <c r="A785" t="s">
        <v>223</v>
      </c>
      <c r="B785" s="358">
        <v>2</v>
      </c>
      <c r="C785" s="358" t="s">
        <v>1462</v>
      </c>
      <c r="D785" s="1113" t="s">
        <v>3485</v>
      </c>
      <c r="F785" s="589"/>
      <c r="G785" s="358">
        <f>VLOOKUP($A785,Data!$C:$I,7,FALSE)</f>
        <v>0</v>
      </c>
      <c r="H785" s="438" t="str">
        <f t="shared" si="63"/>
        <v>RS.CO-022</v>
      </c>
      <c r="I785" s="438" t="str">
        <f t="shared" si="64"/>
        <v>RS.CO-0220</v>
      </c>
      <c r="J785" s="1170"/>
    </row>
    <row r="786" spans="1:10" x14ac:dyDescent="0.25">
      <c r="A786" t="s">
        <v>223</v>
      </c>
      <c r="B786" s="358">
        <v>2</v>
      </c>
      <c r="C786" s="358" t="s">
        <v>1462</v>
      </c>
      <c r="D786" s="1113" t="s">
        <v>3486</v>
      </c>
      <c r="E786" s="358" t="s">
        <v>1462</v>
      </c>
      <c r="F786" s="1172" t="s">
        <v>1533</v>
      </c>
      <c r="G786" s="358">
        <f>VLOOKUP($A786,Data!$C:$I,7,FALSE)</f>
        <v>0</v>
      </c>
      <c r="H786" s="438" t="str">
        <f t="shared" si="63"/>
        <v>RS.CO-032</v>
      </c>
      <c r="I786" s="438" t="str">
        <f t="shared" si="64"/>
        <v>RS.CO-0320</v>
      </c>
      <c r="J786" s="1170"/>
    </row>
    <row r="787" spans="1:10" x14ac:dyDescent="0.25">
      <c r="A787" t="s">
        <v>224</v>
      </c>
      <c r="B787" s="358">
        <v>2</v>
      </c>
      <c r="C787" s="358" t="s">
        <v>1461</v>
      </c>
      <c r="D787" s="1108" t="s">
        <v>3471</v>
      </c>
      <c r="E787" s="358" t="s">
        <v>1461</v>
      </c>
      <c r="F787" s="1172" t="s">
        <v>1535</v>
      </c>
      <c r="G787" s="358">
        <f>VLOOKUP($A787,Data!$C:$I,7,FALSE)</f>
        <v>0</v>
      </c>
      <c r="H787" s="438" t="str">
        <f t="shared" si="63"/>
        <v>DE.AE-032</v>
      </c>
      <c r="I787" s="438" t="str">
        <f t="shared" si="64"/>
        <v>DE.AE-0320</v>
      </c>
      <c r="J787" s="1170"/>
    </row>
    <row r="788" spans="1:10" x14ac:dyDescent="0.25">
      <c r="A788" t="s">
        <v>224</v>
      </c>
      <c r="B788" s="358">
        <v>2</v>
      </c>
      <c r="C788" s="358" t="s">
        <v>1461</v>
      </c>
      <c r="D788" s="1108" t="s">
        <v>3474</v>
      </c>
      <c r="F788" s="589"/>
      <c r="G788" s="358">
        <f>VLOOKUP($A788,Data!$C:$I,7,FALSE)</f>
        <v>0</v>
      </c>
      <c r="H788" s="438" t="str">
        <f t="shared" si="63"/>
        <v>DE.AE-072</v>
      </c>
      <c r="I788" s="438" t="str">
        <f t="shared" si="64"/>
        <v>DE.AE-0720</v>
      </c>
      <c r="J788" s="1170"/>
    </row>
    <row r="789" spans="1:10" x14ac:dyDescent="0.25">
      <c r="A789" t="s">
        <v>225</v>
      </c>
      <c r="B789" s="358">
        <v>2</v>
      </c>
      <c r="C789" s="358" t="s">
        <v>1461</v>
      </c>
      <c r="D789" s="1108" t="s">
        <v>3471</v>
      </c>
      <c r="E789" s="358" t="s">
        <v>1461</v>
      </c>
      <c r="F789" s="1172" t="s">
        <v>1535</v>
      </c>
      <c r="G789" s="358">
        <f>VLOOKUP($A789,Data!$C:$I,7,FALSE)</f>
        <v>0</v>
      </c>
      <c r="H789" s="438" t="str">
        <f t="shared" si="63"/>
        <v>DE.AE-032</v>
      </c>
      <c r="I789" s="438" t="str">
        <f t="shared" si="64"/>
        <v>DE.AE-0320</v>
      </c>
      <c r="J789" s="1170"/>
    </row>
    <row r="790" spans="1:10" x14ac:dyDescent="0.25">
      <c r="A790" t="s">
        <v>225</v>
      </c>
      <c r="B790" s="358">
        <v>2</v>
      </c>
      <c r="C790" s="358" t="s">
        <v>1461</v>
      </c>
      <c r="D790" s="1108" t="s">
        <v>3474</v>
      </c>
      <c r="F790" s="589"/>
      <c r="G790" s="358">
        <f>VLOOKUP($A790,Data!$C:$I,7,FALSE)</f>
        <v>0</v>
      </c>
      <c r="H790" s="438" t="str">
        <f t="shared" si="63"/>
        <v>DE.AE-072</v>
      </c>
      <c r="I790" s="438" t="str">
        <f t="shared" si="64"/>
        <v>DE.AE-0720</v>
      </c>
      <c r="J790" s="1170"/>
    </row>
    <row r="791" spans="1:10" x14ac:dyDescent="0.25">
      <c r="A791" t="s">
        <v>225</v>
      </c>
      <c r="B791" s="358">
        <v>2</v>
      </c>
      <c r="C791" s="358" t="s">
        <v>1462</v>
      </c>
      <c r="D791" s="1113" t="s">
        <v>3485</v>
      </c>
      <c r="F791" s="589"/>
      <c r="G791" s="358">
        <f>VLOOKUP($A791,Data!$C:$I,7,FALSE)</f>
        <v>0</v>
      </c>
      <c r="H791" s="438" t="str">
        <f t="shared" si="63"/>
        <v>RS.CO-022</v>
      </c>
      <c r="I791" s="438" t="str">
        <f t="shared" si="64"/>
        <v>RS.CO-0220</v>
      </c>
      <c r="J791" s="1170"/>
    </row>
    <row r="792" spans="1:10" x14ac:dyDescent="0.25">
      <c r="A792" t="s">
        <v>225</v>
      </c>
      <c r="B792" s="358">
        <v>2</v>
      </c>
      <c r="C792" s="358" t="s">
        <v>1462</v>
      </c>
      <c r="D792" s="1113" t="s">
        <v>3486</v>
      </c>
      <c r="E792" s="358" t="s">
        <v>1462</v>
      </c>
      <c r="F792" s="1172" t="s">
        <v>1533</v>
      </c>
      <c r="G792" s="358">
        <f>VLOOKUP($A792,Data!$C:$I,7,FALSE)</f>
        <v>0</v>
      </c>
      <c r="H792" s="438" t="str">
        <f t="shared" si="63"/>
        <v>RS.CO-032</v>
      </c>
      <c r="I792" s="438" t="str">
        <f t="shared" si="64"/>
        <v>RS.CO-0320</v>
      </c>
      <c r="J792" s="1170"/>
    </row>
    <row r="793" spans="1:10" x14ac:dyDescent="0.25">
      <c r="A793" t="s">
        <v>226</v>
      </c>
      <c r="B793" s="358">
        <v>3</v>
      </c>
      <c r="C793" s="358" t="s">
        <v>1461</v>
      </c>
      <c r="D793" s="1108" t="s">
        <v>3473</v>
      </c>
      <c r="E793" s="358" t="s">
        <v>1461</v>
      </c>
      <c r="F793" s="1172" t="s">
        <v>1537</v>
      </c>
      <c r="G793" s="358">
        <f>VLOOKUP($A793,Data!$C:$I,7,FALSE)</f>
        <v>0</v>
      </c>
      <c r="H793" s="438" t="str">
        <f t="shared" si="63"/>
        <v>DE.AE-063</v>
      </c>
      <c r="I793" s="438" t="str">
        <f t="shared" si="64"/>
        <v>DE.AE-0630</v>
      </c>
      <c r="J793" s="1170"/>
    </row>
    <row r="794" spans="1:10" x14ac:dyDescent="0.25">
      <c r="A794" t="s">
        <v>226</v>
      </c>
      <c r="B794" s="358">
        <v>3</v>
      </c>
      <c r="C794" s="358" t="s">
        <v>1461</v>
      </c>
      <c r="D794" s="1108" t="s">
        <v>3475</v>
      </c>
      <c r="E794" s="358" t="s">
        <v>1461</v>
      </c>
      <c r="F794" s="1172" t="s">
        <v>1542</v>
      </c>
      <c r="G794" s="358">
        <f>VLOOKUP($A794,Data!$C:$I,7,FALSE)</f>
        <v>0</v>
      </c>
      <c r="H794" s="438" t="str">
        <f t="shared" si="63"/>
        <v>DE.AE-083</v>
      </c>
      <c r="I794" s="438" t="str">
        <f t="shared" si="64"/>
        <v>DE.AE-0830</v>
      </c>
      <c r="J794" s="1170"/>
    </row>
    <row r="795" spans="1:10" x14ac:dyDescent="0.25">
      <c r="A795" t="s">
        <v>226</v>
      </c>
      <c r="B795" s="358">
        <v>3</v>
      </c>
      <c r="C795" s="358" t="s">
        <v>1463</v>
      </c>
      <c r="D795" s="1112" t="s">
        <v>3495</v>
      </c>
      <c r="E795" s="358" t="s">
        <v>1463</v>
      </c>
      <c r="F795" s="1172" t="s">
        <v>1547</v>
      </c>
      <c r="G795" s="358">
        <f>VLOOKUP($A795,Data!$C:$I,7,FALSE)</f>
        <v>0</v>
      </c>
      <c r="H795" s="438" t="str">
        <f t="shared" si="63"/>
        <v>RC.CO-033</v>
      </c>
      <c r="I795" s="438" t="str">
        <f t="shared" si="64"/>
        <v>RC.CO-0330</v>
      </c>
      <c r="J795" s="1170"/>
    </row>
    <row r="796" spans="1:10" x14ac:dyDescent="0.25">
      <c r="A796" t="s">
        <v>226</v>
      </c>
      <c r="B796" s="358">
        <v>3</v>
      </c>
      <c r="C796" s="358" t="s">
        <v>1463</v>
      </c>
      <c r="D796" s="1112" t="s">
        <v>3496</v>
      </c>
      <c r="F796" s="589"/>
      <c r="G796" s="358">
        <f>VLOOKUP($A796,Data!$C:$I,7,FALSE)</f>
        <v>0</v>
      </c>
      <c r="H796" s="438" t="str">
        <f t="shared" si="63"/>
        <v>RC.CO-043</v>
      </c>
      <c r="I796" s="438" t="str">
        <f t="shared" si="64"/>
        <v>RC.CO-0430</v>
      </c>
      <c r="J796" s="1170"/>
    </row>
    <row r="797" spans="1:10" x14ac:dyDescent="0.25">
      <c r="A797" t="s">
        <v>226</v>
      </c>
      <c r="B797" s="358">
        <v>3</v>
      </c>
      <c r="C797" s="358" t="s">
        <v>1462</v>
      </c>
      <c r="D797" s="1113" t="s">
        <v>3485</v>
      </c>
      <c r="F797" s="589"/>
      <c r="G797" s="358">
        <f>VLOOKUP($A797,Data!$C:$I,7,FALSE)</f>
        <v>0</v>
      </c>
      <c r="H797" s="438" t="str">
        <f t="shared" si="63"/>
        <v>RS.CO-023</v>
      </c>
      <c r="I797" s="438" t="str">
        <f t="shared" si="64"/>
        <v>RS.CO-0230</v>
      </c>
      <c r="J797" s="1170"/>
    </row>
    <row r="798" spans="1:10" x14ac:dyDescent="0.25">
      <c r="A798" t="s">
        <v>226</v>
      </c>
      <c r="B798" s="358">
        <v>3</v>
      </c>
      <c r="C798" s="358" t="s">
        <v>1462</v>
      </c>
      <c r="D798" s="1113" t="s">
        <v>3486</v>
      </c>
      <c r="E798" s="358" t="s">
        <v>1462</v>
      </c>
      <c r="F798" s="1172" t="s">
        <v>1533</v>
      </c>
      <c r="G798" s="358">
        <f>VLOOKUP($A798,Data!$C:$I,7,FALSE)</f>
        <v>0</v>
      </c>
      <c r="H798" s="438" t="str">
        <f t="shared" si="63"/>
        <v>RS.CO-033</v>
      </c>
      <c r="I798" s="438" t="str">
        <f t="shared" si="64"/>
        <v>RS.CO-0330</v>
      </c>
      <c r="J798" s="1170"/>
    </row>
    <row r="799" spans="1:10" x14ac:dyDescent="0.25">
      <c r="A799" t="s">
        <v>226</v>
      </c>
      <c r="B799" s="358">
        <v>3</v>
      </c>
      <c r="C799" s="358" t="s">
        <v>1462</v>
      </c>
      <c r="D799" s="1113" t="s">
        <v>3476</v>
      </c>
      <c r="E799" s="358" t="s">
        <v>1462</v>
      </c>
      <c r="F799" s="1172" t="s">
        <v>1531</v>
      </c>
      <c r="G799" s="358">
        <f>VLOOKUP($A799,Data!$C:$I,7,FALSE)</f>
        <v>0</v>
      </c>
      <c r="H799" s="438" t="str">
        <f t="shared" si="63"/>
        <v>RS.MA-013</v>
      </c>
      <c r="I799" s="438" t="str">
        <f t="shared" si="64"/>
        <v>RS.MA-0130</v>
      </c>
      <c r="J799" s="1170"/>
    </row>
    <row r="800" spans="1:10" x14ac:dyDescent="0.25">
      <c r="A800" t="s">
        <v>226</v>
      </c>
      <c r="B800" s="358">
        <v>3</v>
      </c>
      <c r="C800" s="358" t="s">
        <v>1462</v>
      </c>
      <c r="D800" s="1113" t="s">
        <v>3479</v>
      </c>
      <c r="F800" s="589"/>
      <c r="G800" s="358">
        <f>VLOOKUP($A800,Data!$C:$I,7,FALSE)</f>
        <v>0</v>
      </c>
      <c r="H800" s="438" t="str">
        <f t="shared" si="63"/>
        <v>RS.MA-043</v>
      </c>
      <c r="I800" s="438" t="str">
        <f t="shared" si="64"/>
        <v>RS.MA-0430</v>
      </c>
      <c r="J800" s="1170"/>
    </row>
    <row r="801" spans="1:10" x14ac:dyDescent="0.25">
      <c r="A801" t="s">
        <v>227</v>
      </c>
      <c r="B801" s="358">
        <v>3</v>
      </c>
      <c r="C801" s="358" t="s">
        <v>444</v>
      </c>
      <c r="D801" s="1110" t="s">
        <v>3431</v>
      </c>
      <c r="E801" s="358" t="s">
        <v>444</v>
      </c>
      <c r="F801" s="1172" t="s">
        <v>1568</v>
      </c>
      <c r="G801" s="358">
        <f>VLOOKUP($A801,Data!$C:$I,7,FALSE)</f>
        <v>0</v>
      </c>
      <c r="H801" s="438" t="str">
        <f t="shared" si="63"/>
        <v>ID.RA-023</v>
      </c>
      <c r="I801" s="438" t="str">
        <f t="shared" si="64"/>
        <v>ID.RA-0230</v>
      </c>
      <c r="J801" s="1170"/>
    </row>
    <row r="802" spans="1:10" x14ac:dyDescent="0.25">
      <c r="A802" t="s">
        <v>227</v>
      </c>
      <c r="B802" s="358">
        <v>3</v>
      </c>
      <c r="C802" s="358" t="s">
        <v>444</v>
      </c>
      <c r="D802" s="1110" t="s">
        <v>3432</v>
      </c>
      <c r="E802" s="358" t="s">
        <v>444</v>
      </c>
      <c r="F802" s="1172" t="s">
        <v>1570</v>
      </c>
      <c r="G802" s="358">
        <f>VLOOKUP($A802,Data!$C:$I,7,FALSE)</f>
        <v>0</v>
      </c>
      <c r="H802" s="438" t="str">
        <f t="shared" si="63"/>
        <v>ID.RA-033</v>
      </c>
      <c r="I802" s="438" t="str">
        <f t="shared" si="64"/>
        <v>ID.RA-0330</v>
      </c>
      <c r="J802" s="1170"/>
    </row>
    <row r="803" spans="1:10" x14ac:dyDescent="0.25">
      <c r="A803" t="s">
        <v>227</v>
      </c>
      <c r="B803" s="358">
        <v>3</v>
      </c>
      <c r="C803" s="358" t="s">
        <v>444</v>
      </c>
      <c r="D803" s="1110" t="s">
        <v>3437</v>
      </c>
      <c r="E803" s="358" t="s">
        <v>1462</v>
      </c>
      <c r="F803" s="1172" t="s">
        <v>1569</v>
      </c>
      <c r="G803" s="358">
        <f>VLOOKUP($A803,Data!$C:$I,7,FALSE)</f>
        <v>0</v>
      </c>
      <c r="H803" s="438" t="str">
        <f t="shared" si="63"/>
        <v>ID.RA-083</v>
      </c>
      <c r="I803" s="438" t="str">
        <f t="shared" si="64"/>
        <v>ID.RA-0830</v>
      </c>
      <c r="J803" s="1170"/>
    </row>
    <row r="804" spans="1:10" x14ac:dyDescent="0.25">
      <c r="A804" t="s">
        <v>227</v>
      </c>
      <c r="B804" s="358">
        <v>3</v>
      </c>
      <c r="C804" s="358" t="s">
        <v>1462</v>
      </c>
      <c r="D804" s="1113" t="s">
        <v>3486</v>
      </c>
      <c r="E804" s="358" t="s">
        <v>1462</v>
      </c>
      <c r="F804" s="1172" t="s">
        <v>1564</v>
      </c>
      <c r="G804" s="358">
        <f>VLOOKUP($A804,Data!$C:$I,7,FALSE)</f>
        <v>0</v>
      </c>
      <c r="H804" s="438" t="str">
        <f t="shared" si="63"/>
        <v>RS.CO-033</v>
      </c>
      <c r="I804" s="438" t="str">
        <f t="shared" si="64"/>
        <v>RS.CO-0330</v>
      </c>
      <c r="J804" s="1170"/>
    </row>
    <row r="805" spans="1:10" x14ac:dyDescent="0.25">
      <c r="A805" t="s">
        <v>228</v>
      </c>
      <c r="B805" s="358">
        <v>3</v>
      </c>
      <c r="C805" s="358" t="s">
        <v>1461</v>
      </c>
      <c r="D805" s="1108" t="s">
        <v>3471</v>
      </c>
      <c r="E805" s="358" t="s">
        <v>1461</v>
      </c>
      <c r="F805" s="1172" t="s">
        <v>1535</v>
      </c>
      <c r="G805" s="358">
        <f>VLOOKUP($A805,Data!$C:$I,7,FALSE)</f>
        <v>0</v>
      </c>
      <c r="H805" s="438" t="str">
        <f t="shared" si="63"/>
        <v>DE.AE-033</v>
      </c>
      <c r="I805" s="438" t="str">
        <f t="shared" si="64"/>
        <v>DE.AE-0330</v>
      </c>
      <c r="J805" s="1170"/>
    </row>
    <row r="806" spans="1:10" x14ac:dyDescent="0.25">
      <c r="A806" t="s">
        <v>228</v>
      </c>
      <c r="B806" s="358">
        <v>3</v>
      </c>
      <c r="C806" s="358" t="s">
        <v>1461</v>
      </c>
      <c r="D806" s="1108" t="s">
        <v>3474</v>
      </c>
      <c r="F806" s="589"/>
      <c r="G806" s="358">
        <f>VLOOKUP($A806,Data!$C:$I,7,FALSE)</f>
        <v>0</v>
      </c>
      <c r="H806" s="438" t="str">
        <f t="shared" si="63"/>
        <v>DE.AE-073</v>
      </c>
      <c r="I806" s="438" t="str">
        <f t="shared" si="64"/>
        <v>DE.AE-0730</v>
      </c>
      <c r="J806" s="1170"/>
    </row>
    <row r="807" spans="1:10" x14ac:dyDescent="0.25">
      <c r="A807" t="s">
        <v>228</v>
      </c>
      <c r="B807" s="358">
        <v>3</v>
      </c>
      <c r="C807" s="358" t="s">
        <v>1461</v>
      </c>
      <c r="D807" s="1108" t="s">
        <v>3465</v>
      </c>
      <c r="E807" s="358" t="s">
        <v>1461</v>
      </c>
      <c r="F807" s="1172" t="s">
        <v>1495</v>
      </c>
      <c r="G807" s="358">
        <f>VLOOKUP($A807,Data!$C:$I,7,FALSE)</f>
        <v>0</v>
      </c>
      <c r="H807" s="438" t="str">
        <f t="shared" si="63"/>
        <v>DE.CM-013</v>
      </c>
      <c r="I807" s="438" t="str">
        <f t="shared" si="64"/>
        <v>DE.CM-0130</v>
      </c>
      <c r="J807" s="1170"/>
    </row>
    <row r="808" spans="1:10" x14ac:dyDescent="0.25">
      <c r="A808" t="s">
        <v>228</v>
      </c>
      <c r="B808" s="358">
        <v>3</v>
      </c>
      <c r="C808" s="358" t="s">
        <v>1461</v>
      </c>
      <c r="D808" s="1108" t="s">
        <v>3466</v>
      </c>
      <c r="E808" s="358" t="s">
        <v>1461</v>
      </c>
      <c r="F808" s="1172" t="s">
        <v>1485</v>
      </c>
      <c r="G808" s="358">
        <f>VLOOKUP($A808,Data!$C:$I,7,FALSE)</f>
        <v>0</v>
      </c>
      <c r="H808" s="438" t="str">
        <f t="shared" si="63"/>
        <v>DE.CM-023</v>
      </c>
      <c r="I808" s="438" t="str">
        <f t="shared" si="64"/>
        <v>DE.CM-0230</v>
      </c>
      <c r="J808" s="1170"/>
    </row>
    <row r="809" spans="1:10" x14ac:dyDescent="0.25">
      <c r="A809" t="s">
        <v>228</v>
      </c>
      <c r="B809" s="358">
        <v>3</v>
      </c>
      <c r="C809" s="358" t="s">
        <v>1461</v>
      </c>
      <c r="D809" s="1108" t="s">
        <v>3467</v>
      </c>
      <c r="E809" s="358" t="s">
        <v>1461</v>
      </c>
      <c r="F809" s="1172" t="s">
        <v>1481</v>
      </c>
      <c r="G809" s="358">
        <f>VLOOKUP($A809,Data!$C:$I,7,FALSE)</f>
        <v>0</v>
      </c>
      <c r="H809" s="438" t="str">
        <f t="shared" si="63"/>
        <v>DE.CM-033</v>
      </c>
      <c r="I809" s="438" t="str">
        <f t="shared" si="64"/>
        <v>DE.CM-0330</v>
      </c>
      <c r="J809" s="1170"/>
    </row>
    <row r="810" spans="1:10" x14ac:dyDescent="0.25">
      <c r="A810" t="s">
        <v>228</v>
      </c>
      <c r="B810" s="358">
        <v>3</v>
      </c>
      <c r="C810" s="358" t="s">
        <v>1461</v>
      </c>
      <c r="D810" s="1108" t="s">
        <v>3468</v>
      </c>
      <c r="E810" s="358" t="s">
        <v>1461</v>
      </c>
      <c r="F810" s="1172" t="s">
        <v>1482</v>
      </c>
      <c r="G810" s="358">
        <f>VLOOKUP($A810,Data!$C:$I,7,FALSE)</f>
        <v>0</v>
      </c>
      <c r="H810" s="438" t="str">
        <f t="shared" si="63"/>
        <v>DE.CM-063</v>
      </c>
      <c r="I810" s="438" t="str">
        <f t="shared" si="64"/>
        <v>DE.CM-0630</v>
      </c>
      <c r="J810" s="1170"/>
    </row>
    <row r="811" spans="1:10" x14ac:dyDescent="0.25">
      <c r="A811" t="s">
        <v>228</v>
      </c>
      <c r="B811" s="358">
        <v>3</v>
      </c>
      <c r="C811" s="358" t="s">
        <v>1461</v>
      </c>
      <c r="D811" s="1108" t="s">
        <v>3469</v>
      </c>
      <c r="E811" s="358" t="s">
        <v>1461</v>
      </c>
      <c r="F811" s="1172" t="s">
        <v>1499</v>
      </c>
      <c r="G811" s="358">
        <f>VLOOKUP($A811,Data!$C:$I,7,FALSE)</f>
        <v>0</v>
      </c>
      <c r="H811" s="438" t="str">
        <f t="shared" si="63"/>
        <v>DE.CM-093</v>
      </c>
      <c r="I811" s="438" t="str">
        <f t="shared" si="64"/>
        <v>DE.CM-0930</v>
      </c>
      <c r="J811" s="1170"/>
    </row>
    <row r="812" spans="1:10" x14ac:dyDescent="0.25">
      <c r="A812" t="s">
        <v>228</v>
      </c>
      <c r="B812" s="358">
        <v>3</v>
      </c>
      <c r="C812" s="358" t="s">
        <v>444</v>
      </c>
      <c r="D812" s="1110" t="s">
        <v>3431</v>
      </c>
      <c r="E812" s="358" t="s">
        <v>444</v>
      </c>
      <c r="F812" s="1172" t="s">
        <v>1568</v>
      </c>
      <c r="G812" s="358">
        <f>VLOOKUP($A812,Data!$C:$I,7,FALSE)</f>
        <v>0</v>
      </c>
      <c r="H812" s="438" t="str">
        <f t="shared" si="63"/>
        <v>ID.RA-023</v>
      </c>
      <c r="I812" s="438" t="str">
        <f t="shared" si="64"/>
        <v>ID.RA-0230</v>
      </c>
      <c r="J812" s="1170"/>
    </row>
    <row r="813" spans="1:10" x14ac:dyDescent="0.25">
      <c r="A813" t="s">
        <v>228</v>
      </c>
      <c r="B813" s="358">
        <v>3</v>
      </c>
      <c r="C813" s="358" t="s">
        <v>444</v>
      </c>
      <c r="D813" s="1110" t="s">
        <v>3432</v>
      </c>
      <c r="E813" s="358" t="s">
        <v>444</v>
      </c>
      <c r="F813" s="1172" t="s">
        <v>1570</v>
      </c>
      <c r="G813" s="358">
        <f>VLOOKUP($A813,Data!$C:$I,7,FALSE)</f>
        <v>0</v>
      </c>
      <c r="H813" s="438" t="str">
        <f t="shared" si="63"/>
        <v>ID.RA-033</v>
      </c>
      <c r="I813" s="438" t="str">
        <f t="shared" si="64"/>
        <v>ID.RA-0330</v>
      </c>
      <c r="J813" s="1170"/>
    </row>
    <row r="814" spans="1:10" x14ac:dyDescent="0.25">
      <c r="A814" t="s">
        <v>228</v>
      </c>
      <c r="B814" s="358">
        <v>3</v>
      </c>
      <c r="C814" s="358" t="s">
        <v>444</v>
      </c>
      <c r="D814" s="1110" t="s">
        <v>3437</v>
      </c>
      <c r="E814" s="358" t="s">
        <v>1462</v>
      </c>
      <c r="F814" s="1172" t="s">
        <v>1569</v>
      </c>
      <c r="G814" s="358">
        <f>VLOOKUP($A814,Data!$C:$I,7,FALSE)</f>
        <v>0</v>
      </c>
      <c r="H814" s="438" t="str">
        <f t="shared" si="63"/>
        <v>ID.RA-083</v>
      </c>
      <c r="I814" s="438" t="str">
        <f t="shared" si="64"/>
        <v>ID.RA-0830</v>
      </c>
      <c r="J814" s="1170"/>
    </row>
    <row r="815" spans="1:10" x14ac:dyDescent="0.25">
      <c r="A815" t="s">
        <v>229</v>
      </c>
      <c r="B815" s="358">
        <v>3</v>
      </c>
      <c r="C815" s="358" t="s">
        <v>3387</v>
      </c>
      <c r="D815" s="1109" t="s">
        <v>3395</v>
      </c>
      <c r="E815" s="358" t="s">
        <v>444</v>
      </c>
      <c r="F815" s="1172" t="s">
        <v>1526</v>
      </c>
      <c r="G815" s="358">
        <f>VLOOKUP($A815,Data!$C:$I,7,FALSE)</f>
        <v>0</v>
      </c>
      <c r="H815" s="438" t="str">
        <f t="shared" si="63"/>
        <v>GV.OC-043</v>
      </c>
      <c r="I815" s="438" t="str">
        <f t="shared" si="64"/>
        <v>GV.OC-0430</v>
      </c>
      <c r="J815" s="1170"/>
    </row>
    <row r="816" spans="1:10" x14ac:dyDescent="0.25">
      <c r="A816" t="s">
        <v>229</v>
      </c>
      <c r="B816" s="358">
        <v>3</v>
      </c>
      <c r="C816" s="358" t="s">
        <v>1460</v>
      </c>
      <c r="D816" s="1111" t="s">
        <v>3463</v>
      </c>
      <c r="E816" s="358" t="s">
        <v>1460</v>
      </c>
      <c r="F816" s="1172" t="s">
        <v>1494</v>
      </c>
      <c r="G816" s="358">
        <f>VLOOKUP($A816,Data!$C:$I,7,FALSE)</f>
        <v>0</v>
      </c>
      <c r="H816" s="438" t="str">
        <f t="shared" si="63"/>
        <v>PR.IR-033</v>
      </c>
      <c r="I816" s="438" t="str">
        <f t="shared" si="64"/>
        <v>PR.IR-0330</v>
      </c>
      <c r="J816" s="1170"/>
    </row>
    <row r="817" spans="1:10" x14ac:dyDescent="0.25">
      <c r="A817" t="s">
        <v>229</v>
      </c>
      <c r="B817" s="358">
        <v>3</v>
      </c>
      <c r="C817" s="358" t="s">
        <v>1460</v>
      </c>
      <c r="D817" s="1111" t="s">
        <v>3455</v>
      </c>
      <c r="E817" s="358" t="s">
        <v>1460</v>
      </c>
      <c r="F817" s="1172" t="s">
        <v>1513</v>
      </c>
      <c r="G817" s="358">
        <f>VLOOKUP($A817,Data!$C:$I,7,FALSE)</f>
        <v>0</v>
      </c>
      <c r="H817" s="438" t="str">
        <f t="shared" si="63"/>
        <v>PR.PS-013</v>
      </c>
      <c r="I817" s="438" t="str">
        <f t="shared" si="64"/>
        <v>PR.PS-0130</v>
      </c>
      <c r="J817" s="1170"/>
    </row>
    <row r="818" spans="1:10" x14ac:dyDescent="0.25">
      <c r="A818" t="s">
        <v>233</v>
      </c>
      <c r="B818" s="358">
        <v>3</v>
      </c>
      <c r="C818" s="358" t="s">
        <v>3387</v>
      </c>
      <c r="D818" s="1109" t="s">
        <v>3394</v>
      </c>
      <c r="E818" s="358" t="s">
        <v>444</v>
      </c>
      <c r="F818" s="1172" t="s">
        <v>1534</v>
      </c>
      <c r="G818" s="358">
        <f>VLOOKUP($A818,Data!$C:$I,7,FALSE)</f>
        <v>0</v>
      </c>
      <c r="H818" s="438" t="str">
        <f t="shared" si="63"/>
        <v>GV.OC-033</v>
      </c>
      <c r="I818" s="438" t="str">
        <f t="shared" si="64"/>
        <v>GV.OC-0330</v>
      </c>
      <c r="J818" s="1170"/>
    </row>
    <row r="819" spans="1:10" x14ac:dyDescent="0.25">
      <c r="A819" t="s">
        <v>233</v>
      </c>
      <c r="B819" s="358">
        <v>3</v>
      </c>
      <c r="C819" s="358" t="s">
        <v>3387</v>
      </c>
      <c r="D819" s="1109" t="s">
        <v>3418</v>
      </c>
      <c r="E819" s="358" t="s">
        <v>444</v>
      </c>
      <c r="F819" s="1172" t="s">
        <v>1520</v>
      </c>
      <c r="G819" s="358">
        <f>VLOOKUP($A819,Data!$C:$I,7,FALSE)</f>
        <v>0</v>
      </c>
      <c r="H819" s="438" t="str">
        <f t="shared" si="63"/>
        <v>GV.PO-013</v>
      </c>
      <c r="I819" s="438" t="str">
        <f t="shared" si="64"/>
        <v>GV.PO-0130</v>
      </c>
      <c r="J819" s="1170"/>
    </row>
    <row r="820" spans="1:10" x14ac:dyDescent="0.25">
      <c r="A820" t="s">
        <v>233</v>
      </c>
      <c r="B820" s="358">
        <v>3</v>
      </c>
      <c r="C820" s="358" t="s">
        <v>3387</v>
      </c>
      <c r="D820" s="1109" t="s">
        <v>3419</v>
      </c>
      <c r="F820" s="589"/>
      <c r="G820" s="358">
        <f>VLOOKUP($A820,Data!$C:$I,7,FALSE)</f>
        <v>0</v>
      </c>
      <c r="H820" s="438" t="str">
        <f t="shared" si="63"/>
        <v>GV.PO-023</v>
      </c>
      <c r="I820" s="438" t="str">
        <f t="shared" si="64"/>
        <v>GV.PO-0230</v>
      </c>
      <c r="J820" s="1170"/>
    </row>
    <row r="821" spans="1:10" x14ac:dyDescent="0.25">
      <c r="A821" t="s">
        <v>234</v>
      </c>
      <c r="B821" s="358">
        <v>3</v>
      </c>
      <c r="C821" s="358" t="s">
        <v>3387</v>
      </c>
      <c r="D821" s="1109" t="s">
        <v>3393</v>
      </c>
      <c r="F821" s="589"/>
      <c r="G821" s="358">
        <f>VLOOKUP($A821,Data!$C:$I,7,FALSE)</f>
        <v>0</v>
      </c>
      <c r="H821" s="438" t="str">
        <f t="shared" si="63"/>
        <v>GV.OC-023</v>
      </c>
      <c r="I821" s="438" t="str">
        <f t="shared" si="64"/>
        <v>GV.OC-0230</v>
      </c>
      <c r="J821" s="1170"/>
    </row>
    <row r="822" spans="1:10" x14ac:dyDescent="0.25">
      <c r="A822" t="s">
        <v>234</v>
      </c>
      <c r="B822" s="358">
        <v>3</v>
      </c>
      <c r="C822" s="358" t="s">
        <v>3387</v>
      </c>
      <c r="D822" s="1109" t="s">
        <v>3394</v>
      </c>
      <c r="E822" s="358" t="s">
        <v>444</v>
      </c>
      <c r="F822" s="1172" t="s">
        <v>1534</v>
      </c>
      <c r="G822" s="358">
        <f>VLOOKUP($A822,Data!$C:$I,7,FALSE)</f>
        <v>0</v>
      </c>
      <c r="H822" s="438" t="str">
        <f t="shared" si="63"/>
        <v>GV.OC-033</v>
      </c>
      <c r="I822" s="438" t="str">
        <f t="shared" si="64"/>
        <v>GV.OC-0330</v>
      </c>
      <c r="J822" s="1170"/>
    </row>
    <row r="823" spans="1:10" x14ac:dyDescent="0.25">
      <c r="A823" t="s">
        <v>234</v>
      </c>
      <c r="B823" s="358">
        <v>3</v>
      </c>
      <c r="C823" s="358" t="s">
        <v>3387</v>
      </c>
      <c r="D823" s="1109" t="s">
        <v>3418</v>
      </c>
      <c r="E823" s="358" t="s">
        <v>444</v>
      </c>
      <c r="F823" s="1172" t="s">
        <v>1520</v>
      </c>
      <c r="G823" s="358">
        <f>VLOOKUP($A823,Data!$C:$I,7,FALSE)</f>
        <v>0</v>
      </c>
      <c r="H823" s="438" t="str">
        <f t="shared" si="63"/>
        <v>GV.PO-013</v>
      </c>
      <c r="I823" s="438" t="str">
        <f t="shared" si="64"/>
        <v>GV.PO-0130</v>
      </c>
      <c r="J823" s="1170"/>
    </row>
    <row r="824" spans="1:10" x14ac:dyDescent="0.25">
      <c r="A824" t="s">
        <v>234</v>
      </c>
      <c r="B824" s="358">
        <v>3</v>
      </c>
      <c r="C824" s="358" t="s">
        <v>3387</v>
      </c>
      <c r="D824" s="1109" t="s">
        <v>3419</v>
      </c>
      <c r="F824" s="589"/>
      <c r="G824" s="358">
        <f>VLOOKUP($A824,Data!$C:$I,7,FALSE)</f>
        <v>0</v>
      </c>
      <c r="H824" s="438" t="str">
        <f t="shared" si="63"/>
        <v>GV.PO-023</v>
      </c>
      <c r="I824" s="438" t="str">
        <f t="shared" si="64"/>
        <v>GV.PO-0230</v>
      </c>
      <c r="J824" s="1170"/>
    </row>
    <row r="825" spans="1:10" x14ac:dyDescent="0.25">
      <c r="A825" t="s">
        <v>234</v>
      </c>
      <c r="B825" s="358">
        <v>3</v>
      </c>
      <c r="C825" s="358" t="s">
        <v>3387</v>
      </c>
      <c r="D825" s="1109" t="s">
        <v>3415</v>
      </c>
      <c r="F825" s="589"/>
      <c r="G825" s="358">
        <f>VLOOKUP($A825,Data!$C:$I,7,FALSE)</f>
        <v>0</v>
      </c>
      <c r="H825" s="438" t="str">
        <f t="shared" si="63"/>
        <v>GV.RR-023</v>
      </c>
      <c r="I825" s="438" t="str">
        <f t="shared" si="64"/>
        <v>GV.RR-0230</v>
      </c>
      <c r="J825" s="1170"/>
    </row>
    <row r="826" spans="1:10" x14ac:dyDescent="0.25">
      <c r="A826" t="s">
        <v>234</v>
      </c>
      <c r="B826" s="358">
        <v>3</v>
      </c>
      <c r="C826" s="358" t="s">
        <v>3387</v>
      </c>
      <c r="D826" s="1109" t="s">
        <v>3405</v>
      </c>
      <c r="E826" s="358" t="s">
        <v>444</v>
      </c>
      <c r="F826" s="1172" t="s">
        <v>1487</v>
      </c>
      <c r="G826" s="358">
        <f>VLOOKUP($A826,Data!$C:$I,7,FALSE)</f>
        <v>0</v>
      </c>
      <c r="H826" s="438" t="str">
        <f t="shared" si="63"/>
        <v>GV.SC-023</v>
      </c>
      <c r="I826" s="438" t="str">
        <f t="shared" si="64"/>
        <v>GV.SC-0230</v>
      </c>
      <c r="J826" s="1170"/>
    </row>
    <row r="827" spans="1:10" x14ac:dyDescent="0.25">
      <c r="A827" t="s">
        <v>234</v>
      </c>
      <c r="B827" s="358">
        <v>3</v>
      </c>
      <c r="C827" s="358" t="s">
        <v>1460</v>
      </c>
      <c r="D827" s="1111" t="s">
        <v>3449</v>
      </c>
      <c r="E827" s="358" t="s">
        <v>1462</v>
      </c>
      <c r="F827" s="1172" t="s">
        <v>1529</v>
      </c>
      <c r="G827" s="358">
        <f>VLOOKUP($A827,Data!$C:$I,7,FALSE)</f>
        <v>0</v>
      </c>
      <c r="H827" s="438" t="str">
        <f t="shared" si="63"/>
        <v>PR.AT-013</v>
      </c>
      <c r="I827" s="438" t="str">
        <f t="shared" si="64"/>
        <v>PR.AT-0130</v>
      </c>
      <c r="J827" s="1170"/>
    </row>
    <row r="828" spans="1:10" x14ac:dyDescent="0.25">
      <c r="A828" t="s">
        <v>234</v>
      </c>
      <c r="B828" s="358">
        <v>3</v>
      </c>
      <c r="C828" s="358" t="s">
        <v>1460</v>
      </c>
      <c r="D828" s="1111" t="s">
        <v>3450</v>
      </c>
      <c r="E828" s="358" t="s">
        <v>1460</v>
      </c>
      <c r="F828" s="1172" t="s">
        <v>1523</v>
      </c>
      <c r="G828" s="358">
        <f>VLOOKUP($A828,Data!$C:$I,7,FALSE)</f>
        <v>0</v>
      </c>
      <c r="H828" s="438" t="str">
        <f t="shared" si="63"/>
        <v>PR.AT-023</v>
      </c>
      <c r="I828" s="438" t="str">
        <f t="shared" si="64"/>
        <v>PR.AT-0230</v>
      </c>
      <c r="J828" s="1170"/>
    </row>
    <row r="829" spans="1:10" x14ac:dyDescent="0.25">
      <c r="A829" t="s">
        <v>235</v>
      </c>
      <c r="B829" s="358">
        <v>3</v>
      </c>
      <c r="C829" s="358" t="s">
        <v>1460</v>
      </c>
      <c r="D829" s="1111" t="s">
        <v>3449</v>
      </c>
      <c r="E829" s="358" t="s">
        <v>1460</v>
      </c>
      <c r="F829" s="1172" t="s">
        <v>1574</v>
      </c>
      <c r="G829" s="358">
        <f>VLOOKUP($A829,Data!$C:$I,7,FALSE)</f>
        <v>0</v>
      </c>
      <c r="H829" s="438" t="str">
        <f t="shared" si="63"/>
        <v>PR.AT-013</v>
      </c>
      <c r="I829" s="438" t="str">
        <f t="shared" si="64"/>
        <v>PR.AT-0130</v>
      </c>
      <c r="J829" s="1170"/>
    </row>
    <row r="830" spans="1:10" x14ac:dyDescent="0.25">
      <c r="A830" t="s">
        <v>236</v>
      </c>
      <c r="B830" s="358">
        <v>3</v>
      </c>
      <c r="C830" s="358" t="s">
        <v>444</v>
      </c>
      <c r="D830" s="1110" t="s">
        <v>3441</v>
      </c>
      <c r="E830" s="358" t="s">
        <v>1460</v>
      </c>
      <c r="F830" s="1172" t="s">
        <v>1710</v>
      </c>
      <c r="G830" s="358">
        <f>VLOOKUP($A830,Data!$C:$I,7,FALSE)</f>
        <v>0</v>
      </c>
      <c r="H830" s="438" t="str">
        <f t="shared" si="63"/>
        <v>ID.IM-033</v>
      </c>
      <c r="I830" s="438" t="str">
        <f t="shared" si="64"/>
        <v>ID.IM-0330</v>
      </c>
      <c r="J830" s="1170"/>
    </row>
    <row r="831" spans="1:10" x14ac:dyDescent="0.25">
      <c r="A831" t="s">
        <v>2542</v>
      </c>
      <c r="B831" s="358">
        <v>1</v>
      </c>
      <c r="C831" s="358" t="s">
        <v>3387</v>
      </c>
      <c r="D831" s="1109" t="s">
        <v>3392</v>
      </c>
      <c r="E831" s="358" t="s">
        <v>444</v>
      </c>
      <c r="F831" s="1172" t="s">
        <v>1517</v>
      </c>
      <c r="G831" s="358">
        <f>VLOOKUP($A831,Data!$C:$I,7,FALSE)</f>
        <v>0</v>
      </c>
      <c r="H831" s="438" t="str">
        <f t="shared" si="63"/>
        <v>GV.OC-011</v>
      </c>
      <c r="I831" s="438" t="str">
        <f t="shared" si="64"/>
        <v>GV.OC-0110</v>
      </c>
      <c r="J831" s="1170"/>
    </row>
    <row r="832" spans="1:10" x14ac:dyDescent="0.25">
      <c r="A832" t="s">
        <v>2542</v>
      </c>
      <c r="B832" s="358">
        <v>1</v>
      </c>
      <c r="C832" s="358" t="s">
        <v>3387</v>
      </c>
      <c r="D832" s="1109" t="s">
        <v>3393</v>
      </c>
      <c r="F832" s="589"/>
      <c r="G832" s="358">
        <f>VLOOKUP($A832,Data!$C:$I,7,FALSE)</f>
        <v>0</v>
      </c>
      <c r="H832" s="438" t="str">
        <f t="shared" si="63"/>
        <v>GV.OC-021</v>
      </c>
      <c r="I832" s="438" t="str">
        <f t="shared" si="64"/>
        <v>GV.OC-0210</v>
      </c>
      <c r="J832" s="1170"/>
    </row>
    <row r="833" spans="1:10" x14ac:dyDescent="0.25">
      <c r="A833" t="s">
        <v>2542</v>
      </c>
      <c r="B833" s="358">
        <v>1</v>
      </c>
      <c r="C833" s="358" t="s">
        <v>3387</v>
      </c>
      <c r="D833" s="1109" t="s">
        <v>3395</v>
      </c>
      <c r="E833" s="358" t="s">
        <v>444</v>
      </c>
      <c r="F833" s="1172" t="s">
        <v>1509</v>
      </c>
      <c r="G833" s="358">
        <f>VLOOKUP($A833,Data!$C:$I,7,FALSE)</f>
        <v>0</v>
      </c>
      <c r="H833" s="438" t="str">
        <f t="shared" si="63"/>
        <v>GV.OC-041</v>
      </c>
      <c r="I833" s="438" t="str">
        <f t="shared" si="64"/>
        <v>GV.OC-0410</v>
      </c>
      <c r="J833" s="1170"/>
    </row>
    <row r="834" spans="1:10" x14ac:dyDescent="0.25">
      <c r="A834" t="s">
        <v>2542</v>
      </c>
      <c r="B834" s="358">
        <v>1</v>
      </c>
      <c r="C834" s="358" t="s">
        <v>3387</v>
      </c>
      <c r="D834" s="1109" t="s">
        <v>3396</v>
      </c>
      <c r="E834" s="358" t="s">
        <v>444</v>
      </c>
      <c r="F834" s="1172" t="s">
        <v>1519</v>
      </c>
      <c r="G834" s="358">
        <f>VLOOKUP($A834,Data!$C:$I,7,FALSE)</f>
        <v>0</v>
      </c>
      <c r="H834" s="438" t="str">
        <f t="shared" ref="H834:H897" si="65">CONCATENATE($D834,$B834)</f>
        <v>GV.OC-051</v>
      </c>
      <c r="I834" s="438" t="str">
        <f t="shared" ref="I834:I897" si="66">_xlfn.IFNA(CONCATENATE(H834,$G834),CONCATENATE(H834,$G834,0))</f>
        <v>GV.OC-0510</v>
      </c>
      <c r="J834" s="1170"/>
    </row>
    <row r="835" spans="1:10" x14ac:dyDescent="0.25">
      <c r="A835" t="s">
        <v>2542</v>
      </c>
      <c r="B835" s="358">
        <v>1</v>
      </c>
      <c r="C835" s="358" t="s">
        <v>3387</v>
      </c>
      <c r="D835" s="1109" t="s">
        <v>3406</v>
      </c>
      <c r="E835" s="358" t="s">
        <v>444</v>
      </c>
      <c r="F835" s="1172" t="s">
        <v>1501</v>
      </c>
      <c r="G835" s="358">
        <f>VLOOKUP($A835,Data!$C:$I,7,FALSE)</f>
        <v>0</v>
      </c>
      <c r="H835" s="438" t="str">
        <f t="shared" si="65"/>
        <v>GV.SC-031</v>
      </c>
      <c r="I835" s="438" t="str">
        <f t="shared" si="66"/>
        <v>GV.SC-0310</v>
      </c>
      <c r="J835" s="1170"/>
    </row>
    <row r="836" spans="1:10" x14ac:dyDescent="0.25">
      <c r="A836" t="s">
        <v>2542</v>
      </c>
      <c r="B836" s="358">
        <v>1</v>
      </c>
      <c r="C836" s="358" t="s">
        <v>3387</v>
      </c>
      <c r="D836" s="1109" t="s">
        <v>3407</v>
      </c>
      <c r="F836" s="589"/>
      <c r="G836" s="358">
        <f>VLOOKUP($A836,Data!$C:$I,7,FALSE)</f>
        <v>0</v>
      </c>
      <c r="H836" s="438" t="str">
        <f t="shared" si="65"/>
        <v>GV.SC-041</v>
      </c>
      <c r="I836" s="438" t="str">
        <f t="shared" si="66"/>
        <v>GV.SC-0410</v>
      </c>
      <c r="J836" s="1170"/>
    </row>
    <row r="837" spans="1:10" x14ac:dyDescent="0.25">
      <c r="A837" t="s">
        <v>2542</v>
      </c>
      <c r="B837" s="358">
        <v>1</v>
      </c>
      <c r="C837" s="358" t="s">
        <v>3387</v>
      </c>
      <c r="D837" s="1109" t="s">
        <v>3410</v>
      </c>
      <c r="F837" s="589"/>
      <c r="G837" s="358">
        <f>VLOOKUP($A837,Data!$C:$I,7,FALSE)</f>
        <v>0</v>
      </c>
      <c r="H837" s="438" t="str">
        <f t="shared" si="65"/>
        <v>GV.SC-071</v>
      </c>
      <c r="I837" s="438" t="str">
        <f t="shared" si="66"/>
        <v>GV.SC-0710</v>
      </c>
      <c r="J837" s="1170"/>
    </row>
    <row r="838" spans="1:10" x14ac:dyDescent="0.25">
      <c r="A838" t="s">
        <v>2542</v>
      </c>
      <c r="B838" s="358">
        <v>1</v>
      </c>
      <c r="C838" s="358" t="s">
        <v>444</v>
      </c>
      <c r="D838" s="1110" t="s">
        <v>3516</v>
      </c>
      <c r="F838" s="589"/>
      <c r="G838" s="358">
        <f>VLOOKUP($A838,Data!$C:$I,7,FALSE)</f>
        <v>0</v>
      </c>
      <c r="H838" s="438" t="str">
        <f t="shared" si="65"/>
        <v>ID.RA-101</v>
      </c>
      <c r="I838" s="438" t="str">
        <f t="shared" si="66"/>
        <v>ID.RA-1010</v>
      </c>
      <c r="J838" s="1170"/>
    </row>
    <row r="839" spans="1:10" x14ac:dyDescent="0.25">
      <c r="A839" t="s">
        <v>2542</v>
      </c>
      <c r="B839" s="358">
        <v>1</v>
      </c>
      <c r="C839" s="358" t="s">
        <v>1460</v>
      </c>
      <c r="D839" s="1111" t="s">
        <v>3464</v>
      </c>
      <c r="E839" s="358" t="s">
        <v>1460</v>
      </c>
      <c r="F839" s="1172" t="s">
        <v>1492</v>
      </c>
      <c r="G839" s="358">
        <f>VLOOKUP($A839,Data!$C:$I,7,FALSE)</f>
        <v>0</v>
      </c>
      <c r="H839" s="438" t="str">
        <f t="shared" si="65"/>
        <v>PR.IR-041</v>
      </c>
      <c r="I839" s="438" t="str">
        <f t="shared" si="66"/>
        <v>PR.IR-0410</v>
      </c>
      <c r="J839" s="1170"/>
    </row>
    <row r="840" spans="1:10" x14ac:dyDescent="0.25">
      <c r="A840" t="s">
        <v>2543</v>
      </c>
      <c r="B840" s="358">
        <v>1</v>
      </c>
      <c r="C840" s="358" t="s">
        <v>3387</v>
      </c>
      <c r="D840" s="1109" t="s">
        <v>3393</v>
      </c>
      <c r="F840" s="589"/>
      <c r="G840" s="358">
        <f>VLOOKUP($A840,Data!$C:$I,7,FALSE)</f>
        <v>0</v>
      </c>
      <c r="H840" s="438" t="str">
        <f t="shared" si="65"/>
        <v>GV.OC-021</v>
      </c>
      <c r="I840" s="438" t="str">
        <f t="shared" si="66"/>
        <v>GV.OC-0210</v>
      </c>
      <c r="J840" s="1170"/>
    </row>
    <row r="841" spans="1:10" x14ac:dyDescent="0.25">
      <c r="A841" t="s">
        <v>2543</v>
      </c>
      <c r="B841" s="358">
        <v>1</v>
      </c>
      <c r="C841" s="358" t="s">
        <v>3387</v>
      </c>
      <c r="D841" s="1109" t="s">
        <v>3406</v>
      </c>
      <c r="E841" s="358" t="s">
        <v>444</v>
      </c>
      <c r="F841" s="1173" t="s">
        <v>1501</v>
      </c>
      <c r="G841" s="358">
        <f>VLOOKUP($A841,Data!$C:$I,7,FALSE)</f>
        <v>0</v>
      </c>
      <c r="H841" s="438" t="str">
        <f t="shared" si="65"/>
        <v>GV.SC-031</v>
      </c>
      <c r="I841" s="438" t="str">
        <f t="shared" si="66"/>
        <v>GV.SC-0310</v>
      </c>
      <c r="J841" s="1170"/>
    </row>
    <row r="842" spans="1:10" x14ac:dyDescent="0.25">
      <c r="A842" t="s">
        <v>2543</v>
      </c>
      <c r="B842" s="358">
        <v>1</v>
      </c>
      <c r="C842" s="358" t="s">
        <v>3387</v>
      </c>
      <c r="D842" s="1109" t="s">
        <v>3407</v>
      </c>
      <c r="F842" s="589"/>
      <c r="G842" s="358">
        <f>VLOOKUP($A842,Data!$C:$I,7,FALSE)</f>
        <v>0</v>
      </c>
      <c r="H842" s="438" t="str">
        <f t="shared" si="65"/>
        <v>GV.SC-041</v>
      </c>
      <c r="I842" s="438" t="str">
        <f t="shared" si="66"/>
        <v>GV.SC-0410</v>
      </c>
      <c r="J842" s="1170"/>
    </row>
    <row r="843" spans="1:10" x14ac:dyDescent="0.25">
      <c r="A843" t="s">
        <v>2543</v>
      </c>
      <c r="B843" s="358">
        <v>1</v>
      </c>
      <c r="C843" s="358" t="s">
        <v>3387</v>
      </c>
      <c r="D843" s="1109" t="s">
        <v>3410</v>
      </c>
      <c r="F843" s="589"/>
      <c r="G843" s="358">
        <f>VLOOKUP($A843,Data!$C:$I,7,FALSE)</f>
        <v>0</v>
      </c>
      <c r="H843" s="438" t="str">
        <f t="shared" si="65"/>
        <v>GV.SC-071</v>
      </c>
      <c r="I843" s="438" t="str">
        <f t="shared" si="66"/>
        <v>GV.SC-0710</v>
      </c>
      <c r="J843" s="1170"/>
    </row>
    <row r="844" spans="1:10" x14ac:dyDescent="0.25">
      <c r="A844" t="s">
        <v>2543</v>
      </c>
      <c r="B844" s="358">
        <v>1</v>
      </c>
      <c r="C844" s="358" t="s">
        <v>444</v>
      </c>
      <c r="D844" s="1110" t="s">
        <v>3516</v>
      </c>
      <c r="F844" s="589"/>
      <c r="G844" s="358">
        <f>VLOOKUP($A844,Data!$C:$I,7,FALSE)</f>
        <v>0</v>
      </c>
      <c r="H844" s="438" t="str">
        <f t="shared" si="65"/>
        <v>ID.RA-101</v>
      </c>
      <c r="I844" s="438" t="str">
        <f t="shared" si="66"/>
        <v>ID.RA-1010</v>
      </c>
      <c r="J844" s="1170"/>
    </row>
    <row r="845" spans="1:10" x14ac:dyDescent="0.25">
      <c r="A845" t="s">
        <v>2544</v>
      </c>
      <c r="B845" s="358">
        <v>2</v>
      </c>
      <c r="C845" s="358" t="s">
        <v>3387</v>
      </c>
      <c r="D845" s="1109" t="s">
        <v>3397</v>
      </c>
      <c r="E845" s="358" t="s">
        <v>444</v>
      </c>
      <c r="F845" s="1172" t="s">
        <v>1525</v>
      </c>
      <c r="G845" s="358">
        <f>VLOOKUP($A845,Data!$C:$I,7,FALSE)</f>
        <v>0</v>
      </c>
      <c r="H845" s="438" t="str">
        <f t="shared" si="65"/>
        <v>GV.RM-012</v>
      </c>
      <c r="I845" s="438" t="str">
        <f t="shared" si="66"/>
        <v>GV.RM-0120</v>
      </c>
      <c r="J845" s="1170"/>
    </row>
    <row r="846" spans="1:10" x14ac:dyDescent="0.25">
      <c r="A846" t="s">
        <v>2544</v>
      </c>
      <c r="B846" s="358">
        <v>2</v>
      </c>
      <c r="C846" s="358" t="s">
        <v>3387</v>
      </c>
      <c r="D846" s="1109" t="s">
        <v>3402</v>
      </c>
      <c r="F846" s="589"/>
      <c r="G846" s="358">
        <f>VLOOKUP($A846,Data!$C:$I,7,FALSE)</f>
        <v>0</v>
      </c>
      <c r="H846" s="438" t="str">
        <f t="shared" si="65"/>
        <v>GV.RM-062</v>
      </c>
      <c r="I846" s="438" t="str">
        <f t="shared" si="66"/>
        <v>GV.RM-0620</v>
      </c>
      <c r="J846" s="1170"/>
    </row>
    <row r="847" spans="1:10" x14ac:dyDescent="0.25">
      <c r="A847" t="s">
        <v>2544</v>
      </c>
      <c r="B847" s="358">
        <v>2</v>
      </c>
      <c r="C847" s="358" t="s">
        <v>3387</v>
      </c>
      <c r="D847" s="1109" t="s">
        <v>3416</v>
      </c>
      <c r="F847" s="589"/>
      <c r="G847" s="358">
        <f>VLOOKUP($A847,Data!$C:$I,7,FALSE)</f>
        <v>0</v>
      </c>
      <c r="H847" s="438" t="str">
        <f t="shared" si="65"/>
        <v>GV.RR-032</v>
      </c>
      <c r="I847" s="438" t="str">
        <f t="shared" si="66"/>
        <v>GV.RR-0320</v>
      </c>
      <c r="J847" s="1170"/>
    </row>
    <row r="848" spans="1:10" x14ac:dyDescent="0.25">
      <c r="A848" t="s">
        <v>2545</v>
      </c>
      <c r="B848" s="358">
        <v>2</v>
      </c>
      <c r="C848" s="358" t="s">
        <v>3387</v>
      </c>
      <c r="D848" s="1109" t="s">
        <v>3393</v>
      </c>
      <c r="F848" s="589"/>
      <c r="G848" s="358">
        <f>VLOOKUP($A848,Data!$C:$I,7,FALSE)</f>
        <v>0</v>
      </c>
      <c r="H848" s="438" t="str">
        <f t="shared" si="65"/>
        <v>GV.OC-022</v>
      </c>
      <c r="I848" s="438" t="str">
        <f t="shared" si="66"/>
        <v>GV.OC-0220</v>
      </c>
      <c r="J848" s="1170"/>
    </row>
    <row r="849" spans="1:10" x14ac:dyDescent="0.25">
      <c r="A849" t="s">
        <v>2545</v>
      </c>
      <c r="B849" s="358">
        <v>2</v>
      </c>
      <c r="C849" s="358" t="s">
        <v>3387</v>
      </c>
      <c r="D849" s="1109" t="s">
        <v>3406</v>
      </c>
      <c r="E849" s="358" t="s">
        <v>444</v>
      </c>
      <c r="F849" s="1172" t="s">
        <v>1501</v>
      </c>
      <c r="G849" s="358">
        <f>VLOOKUP($A849,Data!$C:$I,7,FALSE)</f>
        <v>0</v>
      </c>
      <c r="H849" s="438" t="str">
        <f t="shared" si="65"/>
        <v>GV.SC-032</v>
      </c>
      <c r="I849" s="438" t="str">
        <f t="shared" si="66"/>
        <v>GV.SC-0320</v>
      </c>
      <c r="J849" s="1170"/>
    </row>
    <row r="850" spans="1:10" x14ac:dyDescent="0.25">
      <c r="A850" t="s">
        <v>2545</v>
      </c>
      <c r="B850" s="358">
        <v>2</v>
      </c>
      <c r="C850" s="358" t="s">
        <v>3387</v>
      </c>
      <c r="D850" s="1109" t="s">
        <v>3407</v>
      </c>
      <c r="F850" s="589"/>
      <c r="G850" s="358">
        <f>VLOOKUP($A850,Data!$C:$I,7,FALSE)</f>
        <v>0</v>
      </c>
      <c r="H850" s="438" t="str">
        <f t="shared" si="65"/>
        <v>GV.SC-042</v>
      </c>
      <c r="I850" s="438" t="str">
        <f t="shared" si="66"/>
        <v>GV.SC-0420</v>
      </c>
      <c r="J850" s="1170"/>
    </row>
    <row r="851" spans="1:10" x14ac:dyDescent="0.25">
      <c r="A851" t="s">
        <v>2545</v>
      </c>
      <c r="B851" s="358">
        <v>2</v>
      </c>
      <c r="C851" s="358" t="s">
        <v>3387</v>
      </c>
      <c r="D851" s="1109" t="s">
        <v>3410</v>
      </c>
      <c r="F851" s="589"/>
      <c r="G851" s="358">
        <f>VLOOKUP($A851,Data!$C:$I,7,FALSE)</f>
        <v>0</v>
      </c>
      <c r="H851" s="438" t="str">
        <f t="shared" si="65"/>
        <v>GV.SC-072</v>
      </c>
      <c r="I851" s="438" t="str">
        <f t="shared" si="66"/>
        <v>GV.SC-0720</v>
      </c>
      <c r="J851" s="1170"/>
    </row>
    <row r="852" spans="1:10" x14ac:dyDescent="0.25">
      <c r="A852" t="s">
        <v>2545</v>
      </c>
      <c r="B852" s="358">
        <v>2</v>
      </c>
      <c r="C852" s="358" t="s">
        <v>444</v>
      </c>
      <c r="D852" s="1110" t="s">
        <v>3427</v>
      </c>
      <c r="E852" s="358" t="s">
        <v>444</v>
      </c>
      <c r="F852" s="1172" t="s">
        <v>1508</v>
      </c>
      <c r="G852" s="358">
        <f>VLOOKUP($A852,Data!$C:$I,7,FALSE)</f>
        <v>0</v>
      </c>
      <c r="H852" s="438" t="str">
        <f t="shared" si="65"/>
        <v>ID.AM-052</v>
      </c>
      <c r="I852" s="438" t="str">
        <f t="shared" si="66"/>
        <v>ID.AM-0520</v>
      </c>
      <c r="J852" s="1170"/>
    </row>
    <row r="853" spans="1:10" x14ac:dyDescent="0.25">
      <c r="A853" t="s">
        <v>2545</v>
      </c>
      <c r="B853" s="358">
        <v>2</v>
      </c>
      <c r="C853" s="358" t="s">
        <v>444</v>
      </c>
      <c r="D853" s="1110" t="s">
        <v>3516</v>
      </c>
      <c r="F853" s="589"/>
      <c r="G853" s="358">
        <f>VLOOKUP($A853,Data!$C:$I,7,FALSE)</f>
        <v>0</v>
      </c>
      <c r="H853" s="438" t="str">
        <f t="shared" si="65"/>
        <v>ID.RA-102</v>
      </c>
      <c r="I853" s="438" t="str">
        <f t="shared" si="66"/>
        <v>ID.RA-1020</v>
      </c>
      <c r="J853" s="1170"/>
    </row>
    <row r="854" spans="1:10" x14ac:dyDescent="0.25">
      <c r="A854" t="s">
        <v>2546</v>
      </c>
      <c r="B854" s="358">
        <v>2</v>
      </c>
      <c r="C854" s="358" t="s">
        <v>1460</v>
      </c>
      <c r="D854" s="1111" t="s">
        <v>3464</v>
      </c>
      <c r="E854" s="358" t="s">
        <v>1460</v>
      </c>
      <c r="F854" s="1172" t="s">
        <v>1492</v>
      </c>
      <c r="G854" s="358">
        <f>VLOOKUP($A854,Data!$C:$I,7,FALSE)</f>
        <v>0</v>
      </c>
      <c r="H854" s="438" t="str">
        <f t="shared" si="65"/>
        <v>PR.IR-042</v>
      </c>
      <c r="I854" s="438" t="str">
        <f t="shared" si="66"/>
        <v>PR.IR-0420</v>
      </c>
      <c r="J854" s="1170"/>
    </row>
    <row r="855" spans="1:10" x14ac:dyDescent="0.25">
      <c r="A855" t="s">
        <v>2547</v>
      </c>
      <c r="B855" s="358">
        <v>3</v>
      </c>
      <c r="C855" s="358" t="s">
        <v>3387</v>
      </c>
      <c r="D855" s="1109" t="s">
        <v>3393</v>
      </c>
      <c r="F855" s="589"/>
      <c r="G855" s="358">
        <f>VLOOKUP($A855,Data!$C:$I,7,FALSE)</f>
        <v>0</v>
      </c>
      <c r="H855" s="438" t="str">
        <f t="shared" si="65"/>
        <v>GV.OC-023</v>
      </c>
      <c r="I855" s="438" t="str">
        <f t="shared" si="66"/>
        <v>GV.OC-0230</v>
      </c>
      <c r="J855" s="1170"/>
    </row>
    <row r="856" spans="1:10" x14ac:dyDescent="0.25">
      <c r="A856" t="s">
        <v>2547</v>
      </c>
      <c r="B856" s="358">
        <v>3</v>
      </c>
      <c r="C856" s="358" t="s">
        <v>3387</v>
      </c>
      <c r="D856" s="1109" t="s">
        <v>3406</v>
      </c>
      <c r="E856" s="358" t="s">
        <v>444</v>
      </c>
      <c r="F856" s="1172" t="s">
        <v>1501</v>
      </c>
      <c r="G856" s="358">
        <f>VLOOKUP($A856,Data!$C:$I,7,FALSE)</f>
        <v>0</v>
      </c>
      <c r="H856" s="438" t="str">
        <f t="shared" si="65"/>
        <v>GV.SC-033</v>
      </c>
      <c r="I856" s="438" t="str">
        <f t="shared" si="66"/>
        <v>GV.SC-0330</v>
      </c>
      <c r="J856" s="1170"/>
    </row>
    <row r="857" spans="1:10" x14ac:dyDescent="0.25">
      <c r="A857" t="s">
        <v>2547</v>
      </c>
      <c r="B857" s="358">
        <v>3</v>
      </c>
      <c r="C857" s="358" t="s">
        <v>3387</v>
      </c>
      <c r="D857" s="1109" t="s">
        <v>3407</v>
      </c>
      <c r="F857" s="589"/>
      <c r="G857" s="358">
        <f>VLOOKUP($A857,Data!$C:$I,7,FALSE)</f>
        <v>0</v>
      </c>
      <c r="H857" s="438" t="str">
        <f t="shared" si="65"/>
        <v>GV.SC-043</v>
      </c>
      <c r="I857" s="438" t="str">
        <f t="shared" si="66"/>
        <v>GV.SC-0430</v>
      </c>
      <c r="J857" s="1170"/>
    </row>
    <row r="858" spans="1:10" x14ac:dyDescent="0.25">
      <c r="A858" t="s">
        <v>2547</v>
      </c>
      <c r="B858" s="358">
        <v>3</v>
      </c>
      <c r="C858" s="358" t="s">
        <v>3387</v>
      </c>
      <c r="D858" s="1109" t="s">
        <v>3410</v>
      </c>
      <c r="F858" s="589"/>
      <c r="G858" s="358">
        <f>VLOOKUP($A858,Data!$C:$I,7,FALSE)</f>
        <v>0</v>
      </c>
      <c r="H858" s="438" t="str">
        <f t="shared" si="65"/>
        <v>GV.SC-073</v>
      </c>
      <c r="I858" s="438" t="str">
        <f t="shared" si="66"/>
        <v>GV.SC-0730</v>
      </c>
      <c r="J858" s="1170"/>
    </row>
    <row r="859" spans="1:10" x14ac:dyDescent="0.25">
      <c r="A859" t="s">
        <v>2547</v>
      </c>
      <c r="B859" s="358">
        <v>3</v>
      </c>
      <c r="C859" s="358" t="s">
        <v>444</v>
      </c>
      <c r="D859" s="1110" t="s">
        <v>3516</v>
      </c>
      <c r="F859" s="589"/>
      <c r="G859" s="358">
        <f>VLOOKUP($A859,Data!$C:$I,7,FALSE)</f>
        <v>0</v>
      </c>
      <c r="H859" s="438" t="str">
        <f t="shared" si="65"/>
        <v>ID.RA-103</v>
      </c>
      <c r="I859" s="438" t="str">
        <f t="shared" si="66"/>
        <v>ID.RA-1030</v>
      </c>
      <c r="J859" s="1170"/>
    </row>
    <row r="860" spans="1:10" x14ac:dyDescent="0.25">
      <c r="A860" t="s">
        <v>2553</v>
      </c>
      <c r="B860" s="358">
        <v>2</v>
      </c>
      <c r="C860" s="358" t="s">
        <v>3387</v>
      </c>
      <c r="D860" s="1109" t="s">
        <v>3393</v>
      </c>
      <c r="F860" s="589"/>
      <c r="G860" s="358">
        <f>VLOOKUP($A860,Data!$C:$I,7,FALSE)</f>
        <v>0</v>
      </c>
      <c r="H860" s="438" t="str">
        <f t="shared" si="65"/>
        <v>GV.OC-022</v>
      </c>
      <c r="I860" s="438" t="str">
        <f t="shared" si="66"/>
        <v>GV.OC-0220</v>
      </c>
      <c r="J860" s="1170"/>
    </row>
    <row r="861" spans="1:10" x14ac:dyDescent="0.25">
      <c r="A861" t="s">
        <v>2553</v>
      </c>
      <c r="B861" s="358">
        <v>2</v>
      </c>
      <c r="C861" s="358" t="s">
        <v>3387</v>
      </c>
      <c r="D861" s="1109" t="s">
        <v>3406</v>
      </c>
      <c r="E861" s="358" t="s">
        <v>444</v>
      </c>
      <c r="F861" s="1172" t="s">
        <v>1501</v>
      </c>
      <c r="G861" s="358">
        <f>VLOOKUP($A861,Data!$C:$I,7,FALSE)</f>
        <v>0</v>
      </c>
      <c r="H861" s="438" t="str">
        <f t="shared" si="65"/>
        <v>GV.SC-032</v>
      </c>
      <c r="I861" s="438" t="str">
        <f t="shared" si="66"/>
        <v>GV.SC-0320</v>
      </c>
      <c r="J861" s="1170"/>
    </row>
    <row r="862" spans="1:10" x14ac:dyDescent="0.25">
      <c r="A862" t="s">
        <v>2553</v>
      </c>
      <c r="B862" s="358">
        <v>2</v>
      </c>
      <c r="C862" s="358" t="s">
        <v>3387</v>
      </c>
      <c r="D862" s="1109" t="s">
        <v>3407</v>
      </c>
      <c r="F862" s="589"/>
      <c r="G862" s="358">
        <f>VLOOKUP($A862,Data!$C:$I,7,FALSE)</f>
        <v>0</v>
      </c>
      <c r="H862" s="438" t="str">
        <f t="shared" si="65"/>
        <v>GV.SC-042</v>
      </c>
      <c r="I862" s="438" t="str">
        <f t="shared" si="66"/>
        <v>GV.SC-0420</v>
      </c>
      <c r="J862" s="1170"/>
    </row>
    <row r="863" spans="1:10" x14ac:dyDescent="0.25">
      <c r="A863" t="s">
        <v>2553</v>
      </c>
      <c r="B863" s="358">
        <v>2</v>
      </c>
      <c r="C863" s="358" t="s">
        <v>3387</v>
      </c>
      <c r="D863" s="1109" t="s">
        <v>3410</v>
      </c>
      <c r="F863" s="589"/>
      <c r="G863" s="358">
        <f>VLOOKUP($A863,Data!$C:$I,7,FALSE)</f>
        <v>0</v>
      </c>
      <c r="H863" s="438" t="str">
        <f t="shared" si="65"/>
        <v>GV.SC-072</v>
      </c>
      <c r="I863" s="438" t="str">
        <f t="shared" si="66"/>
        <v>GV.SC-0720</v>
      </c>
      <c r="J863" s="1170"/>
    </row>
    <row r="864" spans="1:10" x14ac:dyDescent="0.25">
      <c r="A864" t="s">
        <v>2553</v>
      </c>
      <c r="B864" s="358">
        <v>2</v>
      </c>
      <c r="C864" s="358" t="s">
        <v>444</v>
      </c>
      <c r="D864" s="1110" t="s">
        <v>3516</v>
      </c>
      <c r="F864" s="589"/>
      <c r="G864" s="358">
        <f>VLOOKUP($A864,Data!$C:$I,7,FALSE)</f>
        <v>0</v>
      </c>
      <c r="H864" s="438" t="str">
        <f t="shared" si="65"/>
        <v>ID.RA-102</v>
      </c>
      <c r="I864" s="438" t="str">
        <f t="shared" si="66"/>
        <v>ID.RA-1020</v>
      </c>
      <c r="J864" s="1170"/>
    </row>
    <row r="865" spans="1:10" x14ac:dyDescent="0.25">
      <c r="A865" t="s">
        <v>2555</v>
      </c>
      <c r="B865" s="358">
        <v>2</v>
      </c>
      <c r="C865" s="358" t="s">
        <v>3387</v>
      </c>
      <c r="D865" s="1109" t="s">
        <v>3408</v>
      </c>
      <c r="E865" s="358" t="s">
        <v>444</v>
      </c>
      <c r="F865" s="1172" t="s">
        <v>1565</v>
      </c>
      <c r="G865" s="358">
        <f>VLOOKUP($A865,Data!$C:$I,7,FALSE)</f>
        <v>0</v>
      </c>
      <c r="H865" s="438" t="str">
        <f t="shared" si="65"/>
        <v>GV.SC-052</v>
      </c>
      <c r="I865" s="438" t="str">
        <f t="shared" si="66"/>
        <v>GV.SC-0520</v>
      </c>
      <c r="J865" s="1170"/>
    </row>
    <row r="866" spans="1:10" x14ac:dyDescent="0.25">
      <c r="A866" t="s">
        <v>2556</v>
      </c>
      <c r="B866" s="358">
        <v>2</v>
      </c>
      <c r="C866" s="358" t="s">
        <v>3387</v>
      </c>
      <c r="D866" s="1109" t="s">
        <v>3393</v>
      </c>
      <c r="F866" s="589"/>
      <c r="G866" s="358">
        <f>VLOOKUP($A866,Data!$C:$I,7,FALSE)</f>
        <v>0</v>
      </c>
      <c r="H866" s="438" t="str">
        <f t="shared" si="65"/>
        <v>GV.OC-022</v>
      </c>
      <c r="I866" s="438" t="str">
        <f t="shared" si="66"/>
        <v>GV.OC-0220</v>
      </c>
      <c r="J866" s="1170"/>
    </row>
    <row r="867" spans="1:10" x14ac:dyDescent="0.25">
      <c r="A867" t="s">
        <v>2556</v>
      </c>
      <c r="B867" s="358">
        <v>2</v>
      </c>
      <c r="C867" s="358" t="s">
        <v>3387</v>
      </c>
      <c r="D867" s="1109" t="s">
        <v>3406</v>
      </c>
      <c r="E867" s="358" t="s">
        <v>444</v>
      </c>
      <c r="F867" s="1172" t="s">
        <v>1501</v>
      </c>
      <c r="G867" s="358">
        <f>VLOOKUP($A867,Data!$C:$I,7,FALSE)</f>
        <v>0</v>
      </c>
      <c r="H867" s="438" t="str">
        <f t="shared" si="65"/>
        <v>GV.SC-032</v>
      </c>
      <c r="I867" s="438" t="str">
        <f t="shared" si="66"/>
        <v>GV.SC-0320</v>
      </c>
      <c r="J867" s="1170"/>
    </row>
    <row r="868" spans="1:10" x14ac:dyDescent="0.25">
      <c r="A868" t="s">
        <v>2556</v>
      </c>
      <c r="B868" s="358">
        <v>2</v>
      </c>
      <c r="C868" s="358" t="s">
        <v>3387</v>
      </c>
      <c r="D868" s="1109" t="s">
        <v>3407</v>
      </c>
      <c r="F868" s="589"/>
      <c r="G868" s="358">
        <f>VLOOKUP($A868,Data!$C:$I,7,FALSE)</f>
        <v>0</v>
      </c>
      <c r="H868" s="438" t="str">
        <f t="shared" si="65"/>
        <v>GV.SC-042</v>
      </c>
      <c r="I868" s="438" t="str">
        <f t="shared" si="66"/>
        <v>GV.SC-0420</v>
      </c>
      <c r="J868" s="1170"/>
    </row>
    <row r="869" spans="1:10" x14ac:dyDescent="0.25">
      <c r="A869" t="s">
        <v>2556</v>
      </c>
      <c r="B869" s="358">
        <v>2</v>
      </c>
      <c r="C869" s="358" t="s">
        <v>3387</v>
      </c>
      <c r="D869" s="1109" t="s">
        <v>3410</v>
      </c>
      <c r="E869" s="358" t="s">
        <v>444</v>
      </c>
      <c r="F869" s="1172" t="s">
        <v>1566</v>
      </c>
      <c r="G869" s="358">
        <f>VLOOKUP($A869,Data!$C:$I,7,FALSE)</f>
        <v>0</v>
      </c>
      <c r="H869" s="438" t="str">
        <f t="shared" si="65"/>
        <v>GV.SC-072</v>
      </c>
      <c r="I869" s="438" t="str">
        <f t="shared" si="66"/>
        <v>GV.SC-0720</v>
      </c>
      <c r="J869" s="1170"/>
    </row>
    <row r="870" spans="1:10" x14ac:dyDescent="0.25">
      <c r="A870" t="s">
        <v>2556</v>
      </c>
      <c r="B870" s="358">
        <v>2</v>
      </c>
      <c r="C870" s="358" t="s">
        <v>444</v>
      </c>
      <c r="D870" s="1110" t="s">
        <v>3516</v>
      </c>
      <c r="F870" s="589"/>
      <c r="G870" s="358">
        <f>VLOOKUP($A870,Data!$C:$I,7,FALSE)</f>
        <v>0</v>
      </c>
      <c r="H870" s="438" t="str">
        <f t="shared" si="65"/>
        <v>ID.RA-102</v>
      </c>
      <c r="I870" s="438" t="str">
        <f t="shared" si="66"/>
        <v>ID.RA-1020</v>
      </c>
      <c r="J870" s="1170"/>
    </row>
    <row r="871" spans="1:10" x14ac:dyDescent="0.25">
      <c r="A871" t="s">
        <v>2557</v>
      </c>
      <c r="B871" s="358">
        <v>3</v>
      </c>
      <c r="C871" s="358" t="s">
        <v>3387</v>
      </c>
      <c r="D871" s="1109" t="s">
        <v>3408</v>
      </c>
      <c r="E871" s="358" t="s">
        <v>444</v>
      </c>
      <c r="F871" s="1172" t="s">
        <v>1565</v>
      </c>
      <c r="G871" s="358">
        <f>VLOOKUP($A871,Data!$C:$I,7,FALSE)</f>
        <v>0</v>
      </c>
      <c r="H871" s="438" t="str">
        <f t="shared" si="65"/>
        <v>GV.SC-053</v>
      </c>
      <c r="I871" s="438" t="str">
        <f t="shared" si="66"/>
        <v>GV.SC-0530</v>
      </c>
      <c r="J871" s="1170"/>
    </row>
    <row r="872" spans="1:10" x14ac:dyDescent="0.25">
      <c r="A872" t="s">
        <v>2561</v>
      </c>
      <c r="B872" s="358">
        <v>3</v>
      </c>
      <c r="C872" s="358" t="s">
        <v>3387</v>
      </c>
      <c r="D872" s="1109" t="s">
        <v>3410</v>
      </c>
      <c r="E872" s="358" t="s">
        <v>444</v>
      </c>
      <c r="F872" s="1172" t="s">
        <v>1566</v>
      </c>
      <c r="G872" s="358">
        <f>VLOOKUP($A872,Data!$C:$I,7,FALSE)</f>
        <v>0</v>
      </c>
      <c r="H872" s="438" t="str">
        <f t="shared" si="65"/>
        <v>GV.SC-073</v>
      </c>
      <c r="I872" s="438" t="str">
        <f t="shared" si="66"/>
        <v>GV.SC-0730</v>
      </c>
      <c r="J872" s="1170"/>
    </row>
    <row r="873" spans="1:10" x14ac:dyDescent="0.25">
      <c r="A873" t="s">
        <v>2561</v>
      </c>
      <c r="B873" s="358">
        <v>3</v>
      </c>
      <c r="C873" s="358" t="s">
        <v>444</v>
      </c>
      <c r="D873" s="1110" t="s">
        <v>3516</v>
      </c>
      <c r="F873" s="589"/>
      <c r="G873" s="358">
        <f>VLOOKUP($A873,Data!$C:$I,7,FALSE)</f>
        <v>0</v>
      </c>
      <c r="H873" s="438" t="str">
        <f t="shared" si="65"/>
        <v>ID.RA-103</v>
      </c>
      <c r="I873" s="438" t="str">
        <f t="shared" si="66"/>
        <v>ID.RA-1030</v>
      </c>
      <c r="J873" s="1170"/>
    </row>
    <row r="874" spans="1:10" x14ac:dyDescent="0.25">
      <c r="A874" t="s">
        <v>2562</v>
      </c>
      <c r="B874" s="358">
        <v>3</v>
      </c>
      <c r="C874" s="358" t="s">
        <v>1461</v>
      </c>
      <c r="D874" s="1108" t="s">
        <v>3469</v>
      </c>
      <c r="F874" s="589"/>
      <c r="G874" s="358">
        <f>VLOOKUP($A874,Data!$C:$I,7,FALSE)</f>
        <v>0</v>
      </c>
      <c r="H874" s="438" t="str">
        <f t="shared" si="65"/>
        <v>DE.CM-093</v>
      </c>
      <c r="I874" s="438" t="str">
        <f t="shared" si="66"/>
        <v>DE.CM-0930</v>
      </c>
      <c r="J874" s="1170"/>
    </row>
    <row r="875" spans="1:10" x14ac:dyDescent="0.25">
      <c r="A875" t="s">
        <v>2562</v>
      </c>
      <c r="B875" s="358">
        <v>3</v>
      </c>
      <c r="C875" s="358" t="s">
        <v>444</v>
      </c>
      <c r="D875" s="1110" t="s">
        <v>3438</v>
      </c>
      <c r="E875" s="358" t="s">
        <v>1460</v>
      </c>
      <c r="F875" s="1172" t="s">
        <v>1497</v>
      </c>
      <c r="G875" s="358">
        <f>VLOOKUP($A875,Data!$C:$I,7,FALSE)</f>
        <v>0</v>
      </c>
      <c r="H875" s="438" t="str">
        <f t="shared" si="65"/>
        <v>ID.RA-093</v>
      </c>
      <c r="I875" s="438" t="str">
        <f t="shared" si="66"/>
        <v>ID.RA-0930</v>
      </c>
      <c r="J875" s="1170"/>
    </row>
    <row r="876" spans="1:10" x14ac:dyDescent="0.25">
      <c r="A876" t="s">
        <v>2562</v>
      </c>
      <c r="B876" s="358">
        <v>3</v>
      </c>
      <c r="C876" s="358" t="s">
        <v>1460</v>
      </c>
      <c r="D876" s="1111" t="s">
        <v>3451</v>
      </c>
      <c r="F876" s="589"/>
      <c r="G876" s="358">
        <f>VLOOKUP($A876,Data!$C:$I,7,FALSE)</f>
        <v>0</v>
      </c>
      <c r="H876" s="438" t="str">
        <f t="shared" si="65"/>
        <v>PR.DS-013</v>
      </c>
      <c r="I876" s="438" t="str">
        <f t="shared" si="66"/>
        <v>PR.DS-0130</v>
      </c>
      <c r="J876" s="1170"/>
    </row>
    <row r="877" spans="1:10" x14ac:dyDescent="0.25">
      <c r="A877" t="s">
        <v>2565</v>
      </c>
      <c r="B877" s="358">
        <v>2</v>
      </c>
      <c r="C877" s="358" t="s">
        <v>3387</v>
      </c>
      <c r="D877" s="1109" t="s">
        <v>3401</v>
      </c>
      <c r="F877" s="589"/>
      <c r="G877" s="358">
        <f>VLOOKUP($A877,Data!$C:$I,7,FALSE)</f>
        <v>0</v>
      </c>
      <c r="H877" s="438" t="str">
        <f t="shared" si="65"/>
        <v>GV.RM-052</v>
      </c>
      <c r="I877" s="438" t="str">
        <f t="shared" si="66"/>
        <v>GV.RM-0520</v>
      </c>
      <c r="J877" s="1170"/>
    </row>
    <row r="878" spans="1:10" x14ac:dyDescent="0.25">
      <c r="A878" t="s">
        <v>2565</v>
      </c>
      <c r="B878" s="358">
        <v>2</v>
      </c>
      <c r="C878" s="358" t="s">
        <v>3387</v>
      </c>
      <c r="D878" s="1109" t="s">
        <v>3404</v>
      </c>
      <c r="E878" s="358" t="s">
        <v>444</v>
      </c>
      <c r="F878" s="1172" t="s">
        <v>1521</v>
      </c>
      <c r="G878" s="358">
        <f>VLOOKUP($A878,Data!$C:$I,7,FALSE)</f>
        <v>0</v>
      </c>
      <c r="H878" s="438" t="str">
        <f t="shared" si="65"/>
        <v>GV.SC-012</v>
      </c>
      <c r="I878" s="438" t="str">
        <f t="shared" si="66"/>
        <v>GV.SC-0120</v>
      </c>
      <c r="J878" s="1170"/>
    </row>
    <row r="879" spans="1:10" x14ac:dyDescent="0.25">
      <c r="A879" t="s">
        <v>2565</v>
      </c>
      <c r="B879" s="358">
        <v>2</v>
      </c>
      <c r="C879" s="358" t="s">
        <v>3387</v>
      </c>
      <c r="D879" s="1109" t="s">
        <v>3409</v>
      </c>
      <c r="F879" s="589"/>
      <c r="G879" s="358">
        <f>VLOOKUP($A879,Data!$C:$I,7,FALSE)</f>
        <v>0</v>
      </c>
      <c r="H879" s="438" t="str">
        <f t="shared" si="65"/>
        <v>GV.SC-062</v>
      </c>
      <c r="I879" s="438" t="str">
        <f t="shared" si="66"/>
        <v>GV.SC-0620</v>
      </c>
      <c r="J879" s="1170"/>
    </row>
    <row r="880" spans="1:10" x14ac:dyDescent="0.25">
      <c r="A880" t="s">
        <v>2565</v>
      </c>
      <c r="B880" s="358">
        <v>2</v>
      </c>
      <c r="C880" s="358" t="s">
        <v>3387</v>
      </c>
      <c r="D880" s="1109" t="s">
        <v>3412</v>
      </c>
      <c r="F880" s="589"/>
      <c r="G880" s="358">
        <f>VLOOKUP($A880,Data!$C:$I,7,FALSE)</f>
        <v>0</v>
      </c>
      <c r="H880" s="438" t="str">
        <f t="shared" si="65"/>
        <v>GV.SC-092</v>
      </c>
      <c r="I880" s="438" t="str">
        <f t="shared" si="66"/>
        <v>GV.SC-0920</v>
      </c>
      <c r="J880" s="1170"/>
    </row>
    <row r="881" spans="1:10" x14ac:dyDescent="0.25">
      <c r="A881" t="s">
        <v>2565</v>
      </c>
      <c r="B881" s="358">
        <v>2</v>
      </c>
      <c r="C881" s="358" t="s">
        <v>3387</v>
      </c>
      <c r="D881" s="1109" t="s">
        <v>3413</v>
      </c>
      <c r="F881" s="589"/>
      <c r="G881" s="358">
        <f>VLOOKUP($A881,Data!$C:$I,7,FALSE)</f>
        <v>0</v>
      </c>
      <c r="H881" s="438" t="str">
        <f t="shared" si="65"/>
        <v>GV.SC-102</v>
      </c>
      <c r="I881" s="438" t="str">
        <f t="shared" si="66"/>
        <v>GV.SC-1020</v>
      </c>
      <c r="J881" s="1170"/>
    </row>
    <row r="882" spans="1:10" x14ac:dyDescent="0.25">
      <c r="A882" t="s">
        <v>2567</v>
      </c>
      <c r="B882" s="358">
        <v>3</v>
      </c>
      <c r="C882" s="358" t="s">
        <v>3387</v>
      </c>
      <c r="D882" s="1109" t="s">
        <v>3394</v>
      </c>
      <c r="E882" s="358" t="s">
        <v>444</v>
      </c>
      <c r="F882" s="1172" t="s">
        <v>1534</v>
      </c>
      <c r="G882" s="358">
        <f>VLOOKUP($A882,Data!$C:$I,7,FALSE)</f>
        <v>0</v>
      </c>
      <c r="H882" s="438" t="str">
        <f t="shared" si="65"/>
        <v>GV.OC-033</v>
      </c>
      <c r="I882" s="438" t="str">
        <f t="shared" si="66"/>
        <v>GV.OC-0330</v>
      </c>
      <c r="J882" s="1170"/>
    </row>
    <row r="883" spans="1:10" x14ac:dyDescent="0.25">
      <c r="A883" t="s">
        <v>2567</v>
      </c>
      <c r="B883" s="358">
        <v>3</v>
      </c>
      <c r="C883" s="358" t="s">
        <v>3387</v>
      </c>
      <c r="D883" s="1109" t="s">
        <v>3418</v>
      </c>
      <c r="E883" s="358" t="s">
        <v>444</v>
      </c>
      <c r="F883" s="1172" t="s">
        <v>1520</v>
      </c>
      <c r="G883" s="358">
        <f>VLOOKUP($A883,Data!$C:$I,7,FALSE)</f>
        <v>0</v>
      </c>
      <c r="H883" s="438" t="str">
        <f t="shared" si="65"/>
        <v>GV.PO-013</v>
      </c>
      <c r="I883" s="438" t="str">
        <f t="shared" si="66"/>
        <v>GV.PO-0130</v>
      </c>
      <c r="J883" s="1170"/>
    </row>
    <row r="884" spans="1:10" x14ac:dyDescent="0.25">
      <c r="A884" t="s">
        <v>2567</v>
      </c>
      <c r="B884" s="358">
        <v>3</v>
      </c>
      <c r="C884" s="358" t="s">
        <v>3387</v>
      </c>
      <c r="D884" s="1109" t="s">
        <v>3419</v>
      </c>
      <c r="F884" s="589"/>
      <c r="G884" s="358">
        <f>VLOOKUP($A884,Data!$C:$I,7,FALSE)</f>
        <v>0</v>
      </c>
      <c r="H884" s="438" t="str">
        <f t="shared" si="65"/>
        <v>GV.PO-023</v>
      </c>
      <c r="I884" s="438" t="str">
        <f t="shared" si="66"/>
        <v>GV.PO-0230</v>
      </c>
      <c r="J884" s="1170"/>
    </row>
    <row r="885" spans="1:10" x14ac:dyDescent="0.25">
      <c r="A885" t="s">
        <v>2567</v>
      </c>
      <c r="B885" s="358">
        <v>3</v>
      </c>
      <c r="C885" s="358" t="s">
        <v>3387</v>
      </c>
      <c r="D885" s="1109" t="s">
        <v>3401</v>
      </c>
      <c r="F885" s="589"/>
      <c r="G885" s="358">
        <f>VLOOKUP($A885,Data!$C:$I,7,FALSE)</f>
        <v>0</v>
      </c>
      <c r="H885" s="438" t="str">
        <f t="shared" si="65"/>
        <v>GV.RM-053</v>
      </c>
      <c r="I885" s="438" t="str">
        <f t="shared" si="66"/>
        <v>GV.RM-0530</v>
      </c>
      <c r="J885" s="1170"/>
    </row>
    <row r="886" spans="1:10" x14ac:dyDescent="0.25">
      <c r="A886" t="s">
        <v>2567</v>
      </c>
      <c r="B886" s="358">
        <v>3</v>
      </c>
      <c r="C886" s="358" t="s">
        <v>3387</v>
      </c>
      <c r="D886" s="1109" t="s">
        <v>3404</v>
      </c>
      <c r="E886" s="358" t="s">
        <v>444</v>
      </c>
      <c r="F886" s="1172" t="s">
        <v>1521</v>
      </c>
      <c r="G886" s="358">
        <f>VLOOKUP($A886,Data!$C:$I,7,FALSE)</f>
        <v>0</v>
      </c>
      <c r="H886" s="438" t="str">
        <f t="shared" si="65"/>
        <v>GV.SC-013</v>
      </c>
      <c r="I886" s="438" t="str">
        <f t="shared" si="66"/>
        <v>GV.SC-0130</v>
      </c>
      <c r="J886" s="1170"/>
    </row>
    <row r="887" spans="1:10" x14ac:dyDescent="0.25">
      <c r="A887" t="s">
        <v>2567</v>
      </c>
      <c r="B887" s="358">
        <v>3</v>
      </c>
      <c r="C887" s="358" t="s">
        <v>3387</v>
      </c>
      <c r="D887" s="1109" t="s">
        <v>3409</v>
      </c>
      <c r="F887" s="589"/>
      <c r="G887" s="358">
        <f>VLOOKUP($A887,Data!$C:$I,7,FALSE)</f>
        <v>0</v>
      </c>
      <c r="H887" s="438" t="str">
        <f t="shared" si="65"/>
        <v>GV.SC-063</v>
      </c>
      <c r="I887" s="438" t="str">
        <f t="shared" si="66"/>
        <v>GV.SC-0630</v>
      </c>
      <c r="J887" s="1170"/>
    </row>
    <row r="888" spans="1:10" x14ac:dyDescent="0.25">
      <c r="A888" t="s">
        <v>2567</v>
      </c>
      <c r="B888" s="358">
        <v>3</v>
      </c>
      <c r="C888" s="358" t="s">
        <v>3387</v>
      </c>
      <c r="D888" s="1109" t="s">
        <v>3412</v>
      </c>
      <c r="F888" s="589"/>
      <c r="G888" s="358">
        <f>VLOOKUP($A888,Data!$C:$I,7,FALSE)</f>
        <v>0</v>
      </c>
      <c r="H888" s="438" t="str">
        <f t="shared" si="65"/>
        <v>GV.SC-093</v>
      </c>
      <c r="I888" s="438" t="str">
        <f t="shared" si="66"/>
        <v>GV.SC-0930</v>
      </c>
      <c r="J888" s="1170"/>
    </row>
    <row r="889" spans="1:10" x14ac:dyDescent="0.25">
      <c r="A889" t="s">
        <v>2567</v>
      </c>
      <c r="B889" s="358">
        <v>3</v>
      </c>
      <c r="C889" s="358" t="s">
        <v>3387</v>
      </c>
      <c r="D889" s="1109" t="s">
        <v>3413</v>
      </c>
      <c r="F889" s="589"/>
      <c r="G889" s="358">
        <f>VLOOKUP($A889,Data!$C:$I,7,FALSE)</f>
        <v>0</v>
      </c>
      <c r="H889" s="438" t="str">
        <f t="shared" si="65"/>
        <v>GV.SC-103</v>
      </c>
      <c r="I889" s="438" t="str">
        <f t="shared" si="66"/>
        <v>GV.SC-1030</v>
      </c>
      <c r="J889" s="1170"/>
    </row>
    <row r="890" spans="1:10" x14ac:dyDescent="0.25">
      <c r="A890" t="s">
        <v>2568</v>
      </c>
      <c r="B890" s="358">
        <v>3</v>
      </c>
      <c r="C890" s="358" t="s">
        <v>3387</v>
      </c>
      <c r="D890" s="1109" t="s">
        <v>3393</v>
      </c>
      <c r="F890" s="589"/>
      <c r="G890" s="358">
        <f>VLOOKUP($A890,Data!$C:$I,7,FALSE)</f>
        <v>0</v>
      </c>
      <c r="H890" s="438" t="str">
        <f t="shared" si="65"/>
        <v>GV.OC-023</v>
      </c>
      <c r="I890" s="438" t="str">
        <f t="shared" si="66"/>
        <v>GV.OC-0230</v>
      </c>
      <c r="J890" s="1170"/>
    </row>
    <row r="891" spans="1:10" x14ac:dyDescent="0.25">
      <c r="A891" t="s">
        <v>2568</v>
      </c>
      <c r="B891" s="358">
        <v>3</v>
      </c>
      <c r="C891" s="358" t="s">
        <v>3387</v>
      </c>
      <c r="D891" s="1109" t="s">
        <v>3394</v>
      </c>
      <c r="E891" s="358" t="s">
        <v>444</v>
      </c>
      <c r="F891" s="1172" t="s">
        <v>1534</v>
      </c>
      <c r="G891" s="358">
        <f>VLOOKUP($A891,Data!$C:$I,7,FALSE)</f>
        <v>0</v>
      </c>
      <c r="H891" s="438" t="str">
        <f t="shared" si="65"/>
        <v>GV.OC-033</v>
      </c>
      <c r="I891" s="438" t="str">
        <f t="shared" si="66"/>
        <v>GV.OC-0330</v>
      </c>
      <c r="J891" s="1170"/>
    </row>
    <row r="892" spans="1:10" x14ac:dyDescent="0.25">
      <c r="A892" t="s">
        <v>2568</v>
      </c>
      <c r="B892" s="358">
        <v>3</v>
      </c>
      <c r="C892" s="358" t="s">
        <v>3387</v>
      </c>
      <c r="D892" s="1109" t="s">
        <v>3418</v>
      </c>
      <c r="E892" s="358" t="s">
        <v>444</v>
      </c>
      <c r="F892" s="1172" t="s">
        <v>1520</v>
      </c>
      <c r="G892" s="358">
        <f>VLOOKUP($A892,Data!$C:$I,7,FALSE)</f>
        <v>0</v>
      </c>
      <c r="H892" s="438" t="str">
        <f t="shared" si="65"/>
        <v>GV.PO-013</v>
      </c>
      <c r="I892" s="438" t="str">
        <f t="shared" si="66"/>
        <v>GV.PO-0130</v>
      </c>
      <c r="J892" s="1170"/>
    </row>
    <row r="893" spans="1:10" x14ac:dyDescent="0.25">
      <c r="A893" t="s">
        <v>2568</v>
      </c>
      <c r="B893" s="358">
        <v>3</v>
      </c>
      <c r="C893" s="358" t="s">
        <v>3387</v>
      </c>
      <c r="D893" s="1109" t="s">
        <v>3419</v>
      </c>
      <c r="F893" s="589"/>
      <c r="G893" s="358">
        <f>VLOOKUP($A893,Data!$C:$I,7,FALSE)</f>
        <v>0</v>
      </c>
      <c r="H893" s="438" t="str">
        <f t="shared" si="65"/>
        <v>GV.PO-023</v>
      </c>
      <c r="I893" s="438" t="str">
        <f t="shared" si="66"/>
        <v>GV.PO-0230</v>
      </c>
      <c r="J893" s="1170"/>
    </row>
    <row r="894" spans="1:10" x14ac:dyDescent="0.25">
      <c r="A894" t="s">
        <v>2568</v>
      </c>
      <c r="B894" s="358">
        <v>3</v>
      </c>
      <c r="C894" s="358" t="s">
        <v>3387</v>
      </c>
      <c r="D894" s="1109" t="s">
        <v>3415</v>
      </c>
      <c r="F894" s="589"/>
      <c r="G894" s="358">
        <f>VLOOKUP($A894,Data!$C:$I,7,FALSE)</f>
        <v>0</v>
      </c>
      <c r="H894" s="438" t="str">
        <f t="shared" si="65"/>
        <v>GV.RR-023</v>
      </c>
      <c r="I894" s="438" t="str">
        <f t="shared" si="66"/>
        <v>GV.RR-0230</v>
      </c>
      <c r="J894" s="1170"/>
    </row>
    <row r="895" spans="1:10" x14ac:dyDescent="0.25">
      <c r="A895" t="s">
        <v>2568</v>
      </c>
      <c r="B895" s="358">
        <v>3</v>
      </c>
      <c r="C895" s="358" t="s">
        <v>3387</v>
      </c>
      <c r="D895" s="1109" t="s">
        <v>3405</v>
      </c>
      <c r="E895" s="358" t="s">
        <v>444</v>
      </c>
      <c r="F895" s="1172" t="s">
        <v>1487</v>
      </c>
      <c r="G895" s="358">
        <f>VLOOKUP($A895,Data!$C:$I,7,FALSE)</f>
        <v>0</v>
      </c>
      <c r="H895" s="438" t="str">
        <f t="shared" si="65"/>
        <v>GV.SC-023</v>
      </c>
      <c r="I895" s="438" t="str">
        <f t="shared" si="66"/>
        <v>GV.SC-0230</v>
      </c>
      <c r="J895" s="1170"/>
    </row>
    <row r="896" spans="1:10" x14ac:dyDescent="0.25">
      <c r="A896" t="s">
        <v>2568</v>
      </c>
      <c r="B896" s="358">
        <v>3</v>
      </c>
      <c r="C896" s="358" t="s">
        <v>1460</v>
      </c>
      <c r="D896" s="1111" t="s">
        <v>3449</v>
      </c>
      <c r="E896" s="358" t="s">
        <v>1460</v>
      </c>
      <c r="F896" s="1172" t="s">
        <v>1577</v>
      </c>
      <c r="G896" s="358">
        <f>VLOOKUP($A896,Data!$C:$I,7,FALSE)</f>
        <v>0</v>
      </c>
      <c r="H896" s="438" t="str">
        <f t="shared" si="65"/>
        <v>PR.AT-013</v>
      </c>
      <c r="I896" s="438" t="str">
        <f t="shared" si="66"/>
        <v>PR.AT-0130</v>
      </c>
      <c r="J896" s="1170"/>
    </row>
    <row r="897" spans="1:10" x14ac:dyDescent="0.25">
      <c r="A897" t="s">
        <v>2568</v>
      </c>
      <c r="B897" s="358">
        <v>3</v>
      </c>
      <c r="C897" s="358" t="s">
        <v>1460</v>
      </c>
      <c r="D897" s="1111" t="s">
        <v>3450</v>
      </c>
      <c r="E897" s="358" t="s">
        <v>1460</v>
      </c>
      <c r="F897" s="1172" t="s">
        <v>1575</v>
      </c>
      <c r="G897" s="358">
        <f>VLOOKUP($A897,Data!$C:$I,7,FALSE)</f>
        <v>0</v>
      </c>
      <c r="H897" s="438" t="str">
        <f t="shared" si="65"/>
        <v>PR.AT-023</v>
      </c>
      <c r="I897" s="438" t="str">
        <f t="shared" si="66"/>
        <v>PR.AT-0230</v>
      </c>
      <c r="J897" s="1170"/>
    </row>
    <row r="898" spans="1:10" x14ac:dyDescent="0.25">
      <c r="A898" t="s">
        <v>2569</v>
      </c>
      <c r="B898" s="358">
        <v>3</v>
      </c>
      <c r="C898" s="358" t="s">
        <v>1460</v>
      </c>
      <c r="D898" s="1111" t="s">
        <v>3449</v>
      </c>
      <c r="E898" s="358" t="s">
        <v>1460</v>
      </c>
      <c r="F898" s="1174" t="s">
        <v>1574</v>
      </c>
      <c r="G898" s="358">
        <f>VLOOKUP($A898,Data!$C:$I,7,FALSE)</f>
        <v>0</v>
      </c>
      <c r="H898" s="438" t="str">
        <f t="shared" ref="H898:H961" si="67">CONCATENATE($D898,$B898)</f>
        <v>PR.AT-013</v>
      </c>
      <c r="I898" s="438" t="str">
        <f t="shared" ref="I898:I961" si="68">_xlfn.IFNA(CONCATENATE(H898,$G898),CONCATENATE(H898,$G898,0))</f>
        <v>PR.AT-0130</v>
      </c>
      <c r="J898" s="1170"/>
    </row>
    <row r="899" spans="1:10" x14ac:dyDescent="0.25">
      <c r="A899" t="s">
        <v>2570</v>
      </c>
      <c r="B899" s="358">
        <v>3</v>
      </c>
      <c r="C899" s="358" t="s">
        <v>3387</v>
      </c>
      <c r="D899" s="1109" t="s">
        <v>3401</v>
      </c>
      <c r="F899" s="589"/>
      <c r="G899" s="358">
        <f>VLOOKUP($A899,Data!$C:$I,7,FALSE)</f>
        <v>0</v>
      </c>
      <c r="H899" s="438" t="str">
        <f t="shared" si="67"/>
        <v>GV.RM-053</v>
      </c>
      <c r="I899" s="438" t="str">
        <f t="shared" si="68"/>
        <v>GV.RM-0530</v>
      </c>
      <c r="J899" s="1170"/>
    </row>
    <row r="900" spans="1:10" x14ac:dyDescent="0.25">
      <c r="A900" t="s">
        <v>2570</v>
      </c>
      <c r="B900" s="358">
        <v>3</v>
      </c>
      <c r="C900" s="358" t="s">
        <v>3387</v>
      </c>
      <c r="D900" s="1109" t="s">
        <v>3404</v>
      </c>
      <c r="E900" s="358" t="s">
        <v>444</v>
      </c>
      <c r="F900" s="1172" t="s">
        <v>1521</v>
      </c>
      <c r="G900" s="358">
        <f>VLOOKUP($A900,Data!$C:$I,7,FALSE)</f>
        <v>0</v>
      </c>
      <c r="H900" s="438" t="str">
        <f t="shared" si="67"/>
        <v>GV.SC-013</v>
      </c>
      <c r="I900" s="438" t="str">
        <f t="shared" si="68"/>
        <v>GV.SC-0130</v>
      </c>
      <c r="J900" s="1170"/>
    </row>
    <row r="901" spans="1:10" x14ac:dyDescent="0.25">
      <c r="A901" t="s">
        <v>2570</v>
      </c>
      <c r="B901" s="358">
        <v>3</v>
      </c>
      <c r="C901" s="358" t="s">
        <v>3387</v>
      </c>
      <c r="D901" s="1109" t="s">
        <v>3409</v>
      </c>
      <c r="F901" s="589"/>
      <c r="G901" s="358">
        <f>VLOOKUP($A901,Data!$C:$I,7,FALSE)</f>
        <v>0</v>
      </c>
      <c r="H901" s="438" t="str">
        <f t="shared" si="67"/>
        <v>GV.SC-063</v>
      </c>
      <c r="I901" s="438" t="str">
        <f t="shared" si="68"/>
        <v>GV.SC-0630</v>
      </c>
      <c r="J901" s="1170"/>
    </row>
    <row r="902" spans="1:10" x14ac:dyDescent="0.25">
      <c r="A902" t="s">
        <v>2570</v>
      </c>
      <c r="B902" s="358">
        <v>3</v>
      </c>
      <c r="C902" s="358" t="s">
        <v>3387</v>
      </c>
      <c r="D902" s="1109" t="s">
        <v>3412</v>
      </c>
      <c r="F902" s="589"/>
      <c r="G902" s="358">
        <f>VLOOKUP($A902,Data!$C:$I,7,FALSE)</f>
        <v>0</v>
      </c>
      <c r="H902" s="438" t="str">
        <f t="shared" si="67"/>
        <v>GV.SC-093</v>
      </c>
      <c r="I902" s="438" t="str">
        <f t="shared" si="68"/>
        <v>GV.SC-0930</v>
      </c>
      <c r="J902" s="1170"/>
    </row>
    <row r="903" spans="1:10" x14ac:dyDescent="0.25">
      <c r="A903" t="s">
        <v>2570</v>
      </c>
      <c r="B903" s="358">
        <v>3</v>
      </c>
      <c r="C903" s="358" t="s">
        <v>3387</v>
      </c>
      <c r="D903" s="1109" t="s">
        <v>3413</v>
      </c>
      <c r="F903" s="589"/>
      <c r="G903" s="358">
        <f>VLOOKUP($A903,Data!$C:$I,7,FALSE)</f>
        <v>0</v>
      </c>
      <c r="H903" s="438" t="str">
        <f t="shared" si="67"/>
        <v>GV.SC-103</v>
      </c>
      <c r="I903" s="438" t="str">
        <f t="shared" si="68"/>
        <v>GV.SC-1030</v>
      </c>
      <c r="J903" s="1170"/>
    </row>
    <row r="904" spans="1:10" x14ac:dyDescent="0.25">
      <c r="A904" t="s">
        <v>2570</v>
      </c>
      <c r="B904" s="358">
        <v>3</v>
      </c>
      <c r="C904" s="358" t="s">
        <v>444</v>
      </c>
      <c r="D904" s="1110" t="s">
        <v>3441</v>
      </c>
      <c r="E904" s="358" t="s">
        <v>1460</v>
      </c>
      <c r="F904" s="1172" t="s">
        <v>1710</v>
      </c>
      <c r="G904" s="358">
        <f>VLOOKUP($A904,Data!$C:$I,7,FALSE)</f>
        <v>0</v>
      </c>
      <c r="H904" s="438" t="str">
        <f t="shared" si="67"/>
        <v>ID.IM-033</v>
      </c>
      <c r="I904" s="438" t="str">
        <f t="shared" si="68"/>
        <v>ID.IM-0330</v>
      </c>
      <c r="J904" s="1170"/>
    </row>
    <row r="905" spans="1:10" x14ac:dyDescent="0.25">
      <c r="A905" t="s">
        <v>173</v>
      </c>
      <c r="B905" s="358">
        <v>1</v>
      </c>
      <c r="C905" s="358" t="s">
        <v>444</v>
      </c>
      <c r="D905" s="1110" t="s">
        <v>3430</v>
      </c>
      <c r="E905" s="358" t="s">
        <v>444</v>
      </c>
      <c r="F905" s="1172" t="s">
        <v>1567</v>
      </c>
      <c r="G905" s="358">
        <f>VLOOKUP($A905,Data!$C:$I,7,FALSE)</f>
        <v>0</v>
      </c>
      <c r="H905" s="438" t="str">
        <f t="shared" si="67"/>
        <v>ID.RA-011</v>
      </c>
      <c r="I905" s="438" t="str">
        <f t="shared" si="68"/>
        <v>ID.RA-0110</v>
      </c>
      <c r="J905" s="1170"/>
    </row>
    <row r="906" spans="1:10" x14ac:dyDescent="0.25">
      <c r="A906" t="s">
        <v>173</v>
      </c>
      <c r="B906" s="358">
        <v>1</v>
      </c>
      <c r="C906" s="358" t="s">
        <v>444</v>
      </c>
      <c r="D906" s="1110" t="s">
        <v>3431</v>
      </c>
      <c r="E906" s="358" t="s">
        <v>444</v>
      </c>
      <c r="F906" s="1172" t="s">
        <v>1568</v>
      </c>
      <c r="G906" s="358">
        <f>VLOOKUP($A906,Data!$C:$I,7,FALSE)</f>
        <v>0</v>
      </c>
      <c r="H906" s="438" t="str">
        <f t="shared" si="67"/>
        <v>ID.RA-021</v>
      </c>
      <c r="I906" s="438" t="str">
        <f t="shared" si="68"/>
        <v>ID.RA-0210</v>
      </c>
      <c r="J906" s="1170"/>
    </row>
    <row r="907" spans="1:10" x14ac:dyDescent="0.25">
      <c r="A907" t="s">
        <v>173</v>
      </c>
      <c r="B907" s="358">
        <v>1</v>
      </c>
      <c r="C907" s="358" t="s">
        <v>444</v>
      </c>
      <c r="D907" s="1110" t="s">
        <v>3437</v>
      </c>
      <c r="E907" s="358" t="s">
        <v>1462</v>
      </c>
      <c r="F907" s="1172" t="s">
        <v>1569</v>
      </c>
      <c r="G907" s="358">
        <f>VLOOKUP($A907,Data!$C:$I,7,FALSE)</f>
        <v>0</v>
      </c>
      <c r="H907" s="438" t="str">
        <f t="shared" si="67"/>
        <v>ID.RA-081</v>
      </c>
      <c r="I907" s="438" t="str">
        <f t="shared" si="68"/>
        <v>ID.RA-0810</v>
      </c>
      <c r="J907" s="1170"/>
    </row>
    <row r="908" spans="1:10" x14ac:dyDescent="0.25">
      <c r="A908" t="s">
        <v>174</v>
      </c>
      <c r="B908" s="358">
        <v>1</v>
      </c>
      <c r="C908" s="358" t="s">
        <v>444</v>
      </c>
      <c r="D908" s="1110" t="s">
        <v>3430</v>
      </c>
      <c r="E908" s="358" t="s">
        <v>444</v>
      </c>
      <c r="F908" s="1172" t="s">
        <v>1567</v>
      </c>
      <c r="G908" s="358">
        <f>VLOOKUP($A908,Data!$C:$I,7,FALSE)</f>
        <v>0</v>
      </c>
      <c r="H908" s="438" t="str">
        <f t="shared" si="67"/>
        <v>ID.RA-011</v>
      </c>
      <c r="I908" s="438" t="str">
        <f t="shared" si="68"/>
        <v>ID.RA-0110</v>
      </c>
      <c r="J908" s="1170"/>
    </row>
    <row r="909" spans="1:10" x14ac:dyDescent="0.25">
      <c r="A909" t="s">
        <v>174</v>
      </c>
      <c r="B909" s="358">
        <v>1</v>
      </c>
      <c r="C909" s="358" t="s">
        <v>444</v>
      </c>
      <c r="D909" s="1110" t="s">
        <v>3437</v>
      </c>
      <c r="E909" s="358" t="s">
        <v>1462</v>
      </c>
      <c r="F909" s="1172" t="s">
        <v>1569</v>
      </c>
      <c r="G909" s="358">
        <f>VLOOKUP($A909,Data!$C:$I,7,FALSE)</f>
        <v>0</v>
      </c>
      <c r="H909" s="438" t="str">
        <f t="shared" si="67"/>
        <v>ID.RA-081</v>
      </c>
      <c r="I909" s="438" t="str">
        <f t="shared" si="68"/>
        <v>ID.RA-0810</v>
      </c>
      <c r="J909" s="1170"/>
    </row>
    <row r="910" spans="1:10" x14ac:dyDescent="0.25">
      <c r="A910" t="s">
        <v>175</v>
      </c>
      <c r="B910" s="358">
        <v>1</v>
      </c>
      <c r="C910" s="358" t="s">
        <v>444</v>
      </c>
      <c r="D910" s="1110" t="s">
        <v>3440</v>
      </c>
      <c r="E910" s="358" t="s">
        <v>1461</v>
      </c>
      <c r="F910" s="1172" t="s">
        <v>1546</v>
      </c>
      <c r="G910" s="358">
        <f>VLOOKUP($A910,Data!$C:$I,7,FALSE)</f>
        <v>0</v>
      </c>
      <c r="H910" s="438" t="str">
        <f t="shared" si="67"/>
        <v>ID.IM-021</v>
      </c>
      <c r="I910" s="438" t="str">
        <f t="shared" si="68"/>
        <v>ID.IM-0210</v>
      </c>
      <c r="J910" s="1170"/>
    </row>
    <row r="911" spans="1:10" x14ac:dyDescent="0.25">
      <c r="A911" t="s">
        <v>175</v>
      </c>
      <c r="B911" s="358">
        <v>1</v>
      </c>
      <c r="C911" s="358" t="s">
        <v>444</v>
      </c>
      <c r="D911" s="1110" t="s">
        <v>3430</v>
      </c>
      <c r="E911" s="358" t="s">
        <v>444</v>
      </c>
      <c r="F911" s="1172" t="s">
        <v>1567</v>
      </c>
      <c r="G911" s="358">
        <f>VLOOKUP($A911,Data!$C:$I,7,FALSE)</f>
        <v>0</v>
      </c>
      <c r="H911" s="438" t="str">
        <f t="shared" si="67"/>
        <v>ID.RA-011</v>
      </c>
      <c r="I911" s="438" t="str">
        <f t="shared" si="68"/>
        <v>ID.RA-0110</v>
      </c>
      <c r="J911" s="1170"/>
    </row>
    <row r="912" spans="1:10" x14ac:dyDescent="0.25">
      <c r="A912" t="s">
        <v>176</v>
      </c>
      <c r="B912" s="358">
        <v>1</v>
      </c>
      <c r="C912" s="358" t="s">
        <v>444</v>
      </c>
      <c r="D912" s="1110" t="s">
        <v>3435</v>
      </c>
      <c r="E912" s="358" t="s">
        <v>1462</v>
      </c>
      <c r="F912" s="1172" t="s">
        <v>1559</v>
      </c>
      <c r="G912" s="358">
        <f>VLOOKUP($A912,Data!$C:$I,7,FALSE)</f>
        <v>0</v>
      </c>
      <c r="H912" s="438" t="str">
        <f t="shared" si="67"/>
        <v>ID.RA-061</v>
      </c>
      <c r="I912" s="438" t="str">
        <f t="shared" si="68"/>
        <v>ID.RA-0610</v>
      </c>
      <c r="J912" s="1170"/>
    </row>
    <row r="913" spans="1:10" x14ac:dyDescent="0.25">
      <c r="A913" t="s">
        <v>177</v>
      </c>
      <c r="B913" s="358">
        <v>2</v>
      </c>
      <c r="C913" s="358" t="s">
        <v>444</v>
      </c>
      <c r="D913" s="1110" t="s">
        <v>3430</v>
      </c>
      <c r="E913" s="358" t="s">
        <v>1461</v>
      </c>
      <c r="F913" s="1172" t="s">
        <v>1561</v>
      </c>
      <c r="G913" s="358">
        <f>VLOOKUP($A913,Data!$C:$I,7,FALSE)</f>
        <v>0</v>
      </c>
      <c r="H913" s="438" t="str">
        <f t="shared" si="67"/>
        <v>ID.RA-012</v>
      </c>
      <c r="I913" s="438" t="str">
        <f t="shared" si="68"/>
        <v>ID.RA-0120</v>
      </c>
      <c r="J913" s="1170"/>
    </row>
    <row r="914" spans="1:10" x14ac:dyDescent="0.25">
      <c r="A914" t="s">
        <v>177</v>
      </c>
      <c r="B914" s="358">
        <v>2</v>
      </c>
      <c r="C914" s="358" t="s">
        <v>444</v>
      </c>
      <c r="D914" s="1110" t="s">
        <v>3437</v>
      </c>
      <c r="E914" s="358" t="s">
        <v>1462</v>
      </c>
      <c r="F914" s="1172" t="s">
        <v>1569</v>
      </c>
      <c r="G914" s="358">
        <f>VLOOKUP($A914,Data!$C:$I,7,FALSE)</f>
        <v>0</v>
      </c>
      <c r="H914" s="438" t="str">
        <f t="shared" si="67"/>
        <v>ID.RA-082</v>
      </c>
      <c r="I914" s="438" t="str">
        <f t="shared" si="68"/>
        <v>ID.RA-0820</v>
      </c>
      <c r="J914" s="1170"/>
    </row>
    <row r="915" spans="1:10" x14ac:dyDescent="0.25">
      <c r="A915" t="s">
        <v>178</v>
      </c>
      <c r="B915" s="358">
        <v>2</v>
      </c>
      <c r="C915" s="358" t="s">
        <v>444</v>
      </c>
      <c r="D915" s="1110" t="s">
        <v>3430</v>
      </c>
      <c r="E915" s="358" t="s">
        <v>444</v>
      </c>
      <c r="F915" s="1172" t="s">
        <v>1567</v>
      </c>
      <c r="G915" s="358">
        <f>VLOOKUP($A915,Data!$C:$I,7,FALSE)</f>
        <v>0</v>
      </c>
      <c r="H915" s="438" t="str">
        <f t="shared" si="67"/>
        <v>ID.RA-012</v>
      </c>
      <c r="I915" s="438" t="str">
        <f t="shared" si="68"/>
        <v>ID.RA-0120</v>
      </c>
      <c r="J915" s="1170"/>
    </row>
    <row r="916" spans="1:10" x14ac:dyDescent="0.25">
      <c r="A916" t="s">
        <v>179</v>
      </c>
      <c r="B916" s="358">
        <v>2</v>
      </c>
      <c r="C916" s="358" t="s">
        <v>444</v>
      </c>
      <c r="D916" s="1110" t="s">
        <v>3435</v>
      </c>
      <c r="E916" s="358" t="s">
        <v>1462</v>
      </c>
      <c r="F916" s="1172" t="s">
        <v>1559</v>
      </c>
      <c r="G916" s="358">
        <f>VLOOKUP($A916,Data!$C:$I,7,FALSE)</f>
        <v>0</v>
      </c>
      <c r="H916" s="438" t="str">
        <f t="shared" si="67"/>
        <v>ID.RA-062</v>
      </c>
      <c r="I916" s="438" t="str">
        <f t="shared" si="68"/>
        <v>ID.RA-0620</v>
      </c>
      <c r="J916" s="1170"/>
    </row>
    <row r="917" spans="1:10" x14ac:dyDescent="0.25">
      <c r="A917" t="s">
        <v>179</v>
      </c>
      <c r="B917" s="358">
        <v>2</v>
      </c>
      <c r="C917" s="358" t="s">
        <v>444</v>
      </c>
      <c r="D917" s="1110" t="s">
        <v>3437</v>
      </c>
      <c r="E917" s="358" t="s">
        <v>1462</v>
      </c>
      <c r="F917" s="1172" t="s">
        <v>1569</v>
      </c>
      <c r="G917" s="358">
        <f>VLOOKUP($A917,Data!$C:$I,7,FALSE)</f>
        <v>0</v>
      </c>
      <c r="H917" s="438" t="str">
        <f t="shared" si="67"/>
        <v>ID.RA-082</v>
      </c>
      <c r="I917" s="438" t="str">
        <f t="shared" si="68"/>
        <v>ID.RA-0820</v>
      </c>
      <c r="J917" s="1170"/>
    </row>
    <row r="918" spans="1:10" x14ac:dyDescent="0.25">
      <c r="A918" t="s">
        <v>181</v>
      </c>
      <c r="B918" s="358">
        <v>2</v>
      </c>
      <c r="C918" s="358" t="s">
        <v>1462</v>
      </c>
      <c r="D918" s="1113" t="s">
        <v>3485</v>
      </c>
      <c r="F918" s="589"/>
      <c r="G918" s="358">
        <f>VLOOKUP($A918,Data!$C:$I,7,FALSE)</f>
        <v>0</v>
      </c>
      <c r="H918" s="438" t="str">
        <f t="shared" si="67"/>
        <v>RS.CO-022</v>
      </c>
      <c r="I918" s="438" t="str">
        <f t="shared" si="68"/>
        <v>RS.CO-0220</v>
      </c>
      <c r="J918" s="1170"/>
    </row>
    <row r="919" spans="1:10" x14ac:dyDescent="0.25">
      <c r="A919" t="s">
        <v>181</v>
      </c>
      <c r="B919" s="358">
        <v>2</v>
      </c>
      <c r="C919" s="358" t="s">
        <v>1462</v>
      </c>
      <c r="D919" s="1113" t="s">
        <v>3486</v>
      </c>
      <c r="E919" s="358" t="s">
        <v>1462</v>
      </c>
      <c r="F919" s="1172" t="s">
        <v>1533</v>
      </c>
      <c r="G919" s="358">
        <f>VLOOKUP($A919,Data!$C:$I,7,FALSE)</f>
        <v>0</v>
      </c>
      <c r="H919" s="438" t="str">
        <f t="shared" si="67"/>
        <v>RS.CO-032</v>
      </c>
      <c r="I919" s="438" t="str">
        <f t="shared" si="68"/>
        <v>RS.CO-0320</v>
      </c>
      <c r="J919" s="1170"/>
    </row>
    <row r="920" spans="1:10" x14ac:dyDescent="0.25">
      <c r="A920" t="s">
        <v>182</v>
      </c>
      <c r="B920" s="358">
        <v>3</v>
      </c>
      <c r="C920" s="358" t="s">
        <v>444</v>
      </c>
      <c r="D920" s="1110" t="s">
        <v>3430</v>
      </c>
      <c r="E920" s="358" t="s">
        <v>444</v>
      </c>
      <c r="F920" s="1172" t="s">
        <v>1567</v>
      </c>
      <c r="G920" s="358">
        <f>VLOOKUP($A920,Data!$C:$I,7,FALSE)</f>
        <v>0</v>
      </c>
      <c r="H920" s="438" t="str">
        <f t="shared" si="67"/>
        <v>ID.RA-013</v>
      </c>
      <c r="I920" s="438" t="str">
        <f t="shared" si="68"/>
        <v>ID.RA-0130</v>
      </c>
      <c r="J920" s="1170"/>
    </row>
    <row r="921" spans="1:10" x14ac:dyDescent="0.25">
      <c r="A921" t="s">
        <v>182</v>
      </c>
      <c r="B921" s="358">
        <v>3</v>
      </c>
      <c r="C921" s="358" t="s">
        <v>444</v>
      </c>
      <c r="D921" s="1110" t="s">
        <v>3431</v>
      </c>
      <c r="E921" s="358" t="s">
        <v>444</v>
      </c>
      <c r="F921" s="1172" t="s">
        <v>1568</v>
      </c>
      <c r="G921" s="358">
        <f>VLOOKUP($A921,Data!$C:$I,7,FALSE)</f>
        <v>0</v>
      </c>
      <c r="H921" s="438" t="str">
        <f t="shared" si="67"/>
        <v>ID.RA-023</v>
      </c>
      <c r="I921" s="438" t="str">
        <f t="shared" si="68"/>
        <v>ID.RA-0230</v>
      </c>
      <c r="J921" s="1170"/>
    </row>
    <row r="922" spans="1:10" x14ac:dyDescent="0.25">
      <c r="A922" t="s">
        <v>182</v>
      </c>
      <c r="B922" s="358">
        <v>3</v>
      </c>
      <c r="C922" s="358" t="s">
        <v>444</v>
      </c>
      <c r="D922" s="1110" t="s">
        <v>3437</v>
      </c>
      <c r="E922" s="358" t="s">
        <v>1462</v>
      </c>
      <c r="F922" s="1172" t="s">
        <v>1569</v>
      </c>
      <c r="G922" s="358">
        <f>VLOOKUP($A922,Data!$C:$I,7,FALSE)</f>
        <v>0</v>
      </c>
      <c r="H922" s="438" t="str">
        <f t="shared" si="67"/>
        <v>ID.RA-083</v>
      </c>
      <c r="I922" s="438" t="str">
        <f t="shared" si="68"/>
        <v>ID.RA-0830</v>
      </c>
      <c r="J922" s="1170"/>
    </row>
    <row r="923" spans="1:10" x14ac:dyDescent="0.25">
      <c r="A923" t="s">
        <v>185</v>
      </c>
      <c r="B923" s="358">
        <v>3</v>
      </c>
      <c r="C923" s="358" t="s">
        <v>444</v>
      </c>
      <c r="D923" s="1110" t="s">
        <v>3437</v>
      </c>
      <c r="E923" s="358" t="s">
        <v>1462</v>
      </c>
      <c r="F923" s="1172" t="s">
        <v>1569</v>
      </c>
      <c r="G923" s="358">
        <f>VLOOKUP($A923,Data!$C:$I,7,FALSE)</f>
        <v>0</v>
      </c>
      <c r="H923" s="438" t="str">
        <f t="shared" si="67"/>
        <v>ID.RA-083</v>
      </c>
      <c r="I923" s="438" t="str">
        <f t="shared" si="68"/>
        <v>ID.RA-0830</v>
      </c>
      <c r="J923" s="1170"/>
    </row>
    <row r="924" spans="1:10" x14ac:dyDescent="0.25">
      <c r="A924" t="s">
        <v>2571</v>
      </c>
      <c r="B924" s="358">
        <v>3</v>
      </c>
      <c r="C924" s="358" t="s">
        <v>444</v>
      </c>
      <c r="D924" s="1110" t="s">
        <v>3431</v>
      </c>
      <c r="E924" s="358" t="s">
        <v>444</v>
      </c>
      <c r="F924" s="1172" t="s">
        <v>1568</v>
      </c>
      <c r="G924" s="358">
        <f>VLOOKUP($A924,Data!$C:$I,7,FALSE)</f>
        <v>0</v>
      </c>
      <c r="H924" s="438" t="str">
        <f t="shared" si="67"/>
        <v>ID.RA-023</v>
      </c>
      <c r="I924" s="438" t="str">
        <f t="shared" si="68"/>
        <v>ID.RA-0230</v>
      </c>
      <c r="J924" s="1170"/>
    </row>
    <row r="925" spans="1:10" x14ac:dyDescent="0.25">
      <c r="A925" t="s">
        <v>2571</v>
      </c>
      <c r="B925" s="358">
        <v>3</v>
      </c>
      <c r="C925" s="358" t="s">
        <v>444</v>
      </c>
      <c r="D925" s="1110" t="s">
        <v>3437</v>
      </c>
      <c r="E925" s="358" t="s">
        <v>1462</v>
      </c>
      <c r="F925" s="1172" t="s">
        <v>1569</v>
      </c>
      <c r="G925" s="358">
        <f>VLOOKUP($A925,Data!$C:$I,7,FALSE)</f>
        <v>0</v>
      </c>
      <c r="H925" s="438" t="str">
        <f t="shared" si="67"/>
        <v>ID.RA-083</v>
      </c>
      <c r="I925" s="438" t="str">
        <f t="shared" si="68"/>
        <v>ID.RA-0830</v>
      </c>
      <c r="J925" s="1170"/>
    </row>
    <row r="926" spans="1:10" x14ac:dyDescent="0.25">
      <c r="A926" t="s">
        <v>2571</v>
      </c>
      <c r="B926" s="358">
        <v>3</v>
      </c>
      <c r="C926" s="358" t="s">
        <v>1462</v>
      </c>
      <c r="D926" s="1113" t="s">
        <v>3486</v>
      </c>
      <c r="E926" s="358" t="s">
        <v>1462</v>
      </c>
      <c r="F926" s="1172" t="s">
        <v>1564</v>
      </c>
      <c r="G926" s="358">
        <f>VLOOKUP($A926,Data!$C:$I,7,FALSE)</f>
        <v>0</v>
      </c>
      <c r="H926" s="438" t="str">
        <f t="shared" si="67"/>
        <v>RS.CO-033</v>
      </c>
      <c r="I926" s="438" t="str">
        <f t="shared" si="68"/>
        <v>RS.CO-0330</v>
      </c>
      <c r="J926" s="1170"/>
    </row>
    <row r="927" spans="1:10" x14ac:dyDescent="0.25">
      <c r="A927" t="s">
        <v>187</v>
      </c>
      <c r="B927" s="358">
        <v>1</v>
      </c>
      <c r="C927" s="358" t="s">
        <v>444</v>
      </c>
      <c r="D927" s="1110" t="s">
        <v>3431</v>
      </c>
      <c r="E927" s="358" t="s">
        <v>444</v>
      </c>
      <c r="F927" s="1172" t="s">
        <v>1568</v>
      </c>
      <c r="G927" s="358">
        <f>VLOOKUP($A927,Data!$C:$I,7,FALSE)</f>
        <v>0</v>
      </c>
      <c r="H927" s="438" t="str">
        <f t="shared" si="67"/>
        <v>ID.RA-021</v>
      </c>
      <c r="I927" s="438" t="str">
        <f t="shared" si="68"/>
        <v>ID.RA-0210</v>
      </c>
      <c r="J927" s="1170"/>
    </row>
    <row r="928" spans="1:10" x14ac:dyDescent="0.25">
      <c r="A928" t="s">
        <v>187</v>
      </c>
      <c r="B928" s="358">
        <v>1</v>
      </c>
      <c r="C928" s="358" t="s">
        <v>444</v>
      </c>
      <c r="D928" s="1110" t="s">
        <v>3437</v>
      </c>
      <c r="E928" s="358" t="s">
        <v>1462</v>
      </c>
      <c r="F928" s="1172" t="s">
        <v>1569</v>
      </c>
      <c r="G928" s="358">
        <f>VLOOKUP($A928,Data!$C:$I,7,FALSE)</f>
        <v>0</v>
      </c>
      <c r="H928" s="438" t="str">
        <f t="shared" si="67"/>
        <v>ID.RA-081</v>
      </c>
      <c r="I928" s="438" t="str">
        <f t="shared" si="68"/>
        <v>ID.RA-0810</v>
      </c>
      <c r="J928" s="1170"/>
    </row>
    <row r="929" spans="1:10" x14ac:dyDescent="0.25">
      <c r="A929" t="s">
        <v>188</v>
      </c>
      <c r="B929" s="358">
        <v>1</v>
      </c>
      <c r="C929" s="358" t="s">
        <v>444</v>
      </c>
      <c r="D929" s="1110" t="s">
        <v>3431</v>
      </c>
      <c r="E929" s="358" t="s">
        <v>444</v>
      </c>
      <c r="F929" s="1172" t="s">
        <v>1568</v>
      </c>
      <c r="G929" s="358">
        <f>VLOOKUP($A929,Data!$C:$I,7,FALSE)</f>
        <v>0</v>
      </c>
      <c r="H929" s="438" t="str">
        <f t="shared" si="67"/>
        <v>ID.RA-021</v>
      </c>
      <c r="I929" s="438" t="str">
        <f t="shared" si="68"/>
        <v>ID.RA-0210</v>
      </c>
      <c r="J929" s="1170"/>
    </row>
    <row r="930" spans="1:10" x14ac:dyDescent="0.25">
      <c r="A930" t="s">
        <v>188</v>
      </c>
      <c r="B930" s="358">
        <v>1</v>
      </c>
      <c r="C930" s="358" t="s">
        <v>444</v>
      </c>
      <c r="D930" s="1110" t="s">
        <v>3432</v>
      </c>
      <c r="E930" s="358" t="s">
        <v>444</v>
      </c>
      <c r="F930" s="1172" t="s">
        <v>1570</v>
      </c>
      <c r="G930" s="358">
        <f>VLOOKUP($A930,Data!$C:$I,7,FALSE)</f>
        <v>0</v>
      </c>
      <c r="H930" s="438" t="str">
        <f t="shared" si="67"/>
        <v>ID.RA-031</v>
      </c>
      <c r="I930" s="438" t="str">
        <f t="shared" si="68"/>
        <v>ID.RA-0310</v>
      </c>
      <c r="J930" s="1170"/>
    </row>
    <row r="931" spans="1:10" x14ac:dyDescent="0.25">
      <c r="A931" t="s">
        <v>188</v>
      </c>
      <c r="B931" s="358">
        <v>1</v>
      </c>
      <c r="C931" s="358" t="s">
        <v>444</v>
      </c>
      <c r="D931" s="1110" t="s">
        <v>3437</v>
      </c>
      <c r="E931" s="358" t="s">
        <v>1462</v>
      </c>
      <c r="F931" s="1172" t="s">
        <v>1569</v>
      </c>
      <c r="G931" s="358">
        <f>VLOOKUP($A931,Data!$C:$I,7,FALSE)</f>
        <v>0</v>
      </c>
      <c r="H931" s="438" t="str">
        <f t="shared" si="67"/>
        <v>ID.RA-081</v>
      </c>
      <c r="I931" s="438" t="str">
        <f t="shared" si="68"/>
        <v>ID.RA-0810</v>
      </c>
      <c r="J931" s="1170"/>
    </row>
    <row r="932" spans="1:10" x14ac:dyDescent="0.25">
      <c r="A932" t="s">
        <v>189</v>
      </c>
      <c r="B932" s="358">
        <v>1</v>
      </c>
      <c r="C932" s="358" t="s">
        <v>444</v>
      </c>
      <c r="D932" s="1110" t="s">
        <v>3432</v>
      </c>
      <c r="E932" s="358" t="s">
        <v>444</v>
      </c>
      <c r="F932" s="1172" t="s">
        <v>1570</v>
      </c>
      <c r="G932" s="358">
        <f>VLOOKUP($A932,Data!$C:$I,7,FALSE)</f>
        <v>0</v>
      </c>
      <c r="H932" s="438" t="str">
        <f t="shared" si="67"/>
        <v>ID.RA-031</v>
      </c>
      <c r="I932" s="438" t="str">
        <f t="shared" si="68"/>
        <v>ID.RA-0310</v>
      </c>
      <c r="J932" s="1170"/>
    </row>
    <row r="933" spans="1:10" x14ac:dyDescent="0.25">
      <c r="A933" t="s">
        <v>190</v>
      </c>
      <c r="B933" s="358">
        <v>1</v>
      </c>
      <c r="C933" s="358" t="s">
        <v>444</v>
      </c>
      <c r="D933" s="1110" t="s">
        <v>3432</v>
      </c>
      <c r="E933" s="358" t="s">
        <v>444</v>
      </c>
      <c r="F933" s="1172" t="s">
        <v>1570</v>
      </c>
      <c r="G933" s="358">
        <f>VLOOKUP($A933,Data!$C:$I,7,FALSE)</f>
        <v>0</v>
      </c>
      <c r="H933" s="438" t="str">
        <f t="shared" si="67"/>
        <v>ID.RA-031</v>
      </c>
      <c r="I933" s="438" t="str">
        <f t="shared" si="68"/>
        <v>ID.RA-0310</v>
      </c>
      <c r="J933" s="1170"/>
    </row>
    <row r="934" spans="1:10" x14ac:dyDescent="0.25">
      <c r="A934" t="s">
        <v>190</v>
      </c>
      <c r="B934" s="358">
        <v>1</v>
      </c>
      <c r="C934" s="358" t="s">
        <v>444</v>
      </c>
      <c r="D934" s="1110" t="s">
        <v>3434</v>
      </c>
      <c r="E934" s="358" t="s">
        <v>444</v>
      </c>
      <c r="F934" s="1172" t="s">
        <v>1510</v>
      </c>
      <c r="G934" s="358">
        <f>VLOOKUP($A934,Data!$C:$I,7,FALSE)</f>
        <v>0</v>
      </c>
      <c r="H934" s="438" t="str">
        <f t="shared" si="67"/>
        <v>ID.RA-051</v>
      </c>
      <c r="I934" s="438" t="str">
        <f t="shared" si="68"/>
        <v>ID.RA-0510</v>
      </c>
      <c r="J934" s="1170"/>
    </row>
    <row r="935" spans="1:10" x14ac:dyDescent="0.25">
      <c r="A935" t="s">
        <v>191</v>
      </c>
      <c r="B935" s="358">
        <v>2</v>
      </c>
      <c r="C935" s="358" t="s">
        <v>444</v>
      </c>
      <c r="D935" s="1110" t="s">
        <v>3432</v>
      </c>
      <c r="E935" s="358" t="s">
        <v>444</v>
      </c>
      <c r="F935" s="1172" t="s">
        <v>1570</v>
      </c>
      <c r="G935" s="358">
        <f>VLOOKUP($A935,Data!$C:$I,7,FALSE)</f>
        <v>0</v>
      </c>
      <c r="H935" s="438" t="str">
        <f t="shared" si="67"/>
        <v>ID.RA-032</v>
      </c>
      <c r="I935" s="438" t="str">
        <f t="shared" si="68"/>
        <v>ID.RA-0320</v>
      </c>
      <c r="J935" s="1170"/>
    </row>
    <row r="936" spans="1:10" x14ac:dyDescent="0.25">
      <c r="A936" t="s">
        <v>193</v>
      </c>
      <c r="B936" s="358">
        <v>2</v>
      </c>
      <c r="C936" s="358" t="s">
        <v>444</v>
      </c>
      <c r="D936" s="1110" t="s">
        <v>3434</v>
      </c>
      <c r="E936" s="358" t="s">
        <v>444</v>
      </c>
      <c r="F936" s="1172" t="s">
        <v>1510</v>
      </c>
      <c r="G936" s="358">
        <f>VLOOKUP($A936,Data!$C:$I,7,FALSE)</f>
        <v>0</v>
      </c>
      <c r="H936" s="438" t="str">
        <f t="shared" si="67"/>
        <v>ID.RA-052</v>
      </c>
      <c r="I936" s="438" t="str">
        <f t="shared" si="68"/>
        <v>ID.RA-0520</v>
      </c>
      <c r="J936" s="1170"/>
    </row>
    <row r="937" spans="1:10" x14ac:dyDescent="0.25">
      <c r="A937" t="s">
        <v>194</v>
      </c>
      <c r="B937" s="358">
        <v>2</v>
      </c>
      <c r="C937" s="358" t="s">
        <v>1461</v>
      </c>
      <c r="D937" s="1108" t="s">
        <v>3473</v>
      </c>
      <c r="E937" s="358" t="s">
        <v>1461</v>
      </c>
      <c r="F937" s="1173" t="s">
        <v>1537</v>
      </c>
      <c r="G937" s="358">
        <f>VLOOKUP($A937,Data!$C:$I,7,FALSE)</f>
        <v>0</v>
      </c>
      <c r="H937" s="438" t="str">
        <f t="shared" si="67"/>
        <v>DE.AE-062</v>
      </c>
      <c r="I937" s="438" t="str">
        <f t="shared" si="68"/>
        <v>DE.AE-0620</v>
      </c>
      <c r="J937" s="1170"/>
    </row>
    <row r="938" spans="1:10" x14ac:dyDescent="0.25">
      <c r="A938" t="s">
        <v>194</v>
      </c>
      <c r="B938" s="358">
        <v>2</v>
      </c>
      <c r="C938" s="358" t="s">
        <v>444</v>
      </c>
      <c r="D938" s="1110" t="s">
        <v>3431</v>
      </c>
      <c r="E938" s="358" t="s">
        <v>444</v>
      </c>
      <c r="F938" s="1172" t="s">
        <v>1568</v>
      </c>
      <c r="G938" s="358">
        <f>VLOOKUP($A938,Data!$C:$I,7,FALSE)</f>
        <v>0</v>
      </c>
      <c r="H938" s="438" t="str">
        <f t="shared" si="67"/>
        <v>ID.RA-022</v>
      </c>
      <c r="I938" s="438" t="str">
        <f t="shared" si="68"/>
        <v>ID.RA-0220</v>
      </c>
      <c r="J938" s="1170"/>
    </row>
    <row r="939" spans="1:10" x14ac:dyDescent="0.25">
      <c r="A939" t="s">
        <v>194</v>
      </c>
      <c r="B939" s="358">
        <v>2</v>
      </c>
      <c r="C939" s="358" t="s">
        <v>1462</v>
      </c>
      <c r="D939" s="1113" t="s">
        <v>3486</v>
      </c>
      <c r="E939" s="358" t="s">
        <v>1462</v>
      </c>
      <c r="F939" s="1172" t="s">
        <v>1564</v>
      </c>
      <c r="G939" s="358">
        <f>VLOOKUP($A939,Data!$C:$I,7,FALSE)</f>
        <v>0</v>
      </c>
      <c r="H939" s="438" t="str">
        <f t="shared" si="67"/>
        <v>RS.CO-032</v>
      </c>
      <c r="I939" s="438" t="str">
        <f t="shared" si="68"/>
        <v>RS.CO-0320</v>
      </c>
      <c r="J939" s="1170"/>
    </row>
    <row r="940" spans="1:10" x14ac:dyDescent="0.25">
      <c r="A940" t="s">
        <v>199</v>
      </c>
      <c r="B940" s="358">
        <v>3</v>
      </c>
      <c r="C940" s="358" t="s">
        <v>444</v>
      </c>
      <c r="D940" s="1110" t="s">
        <v>3431</v>
      </c>
      <c r="E940" s="358" t="s">
        <v>444</v>
      </c>
      <c r="F940" s="1172" t="s">
        <v>1568</v>
      </c>
      <c r="G940" s="358">
        <f>VLOOKUP($A940,Data!$C:$I,7,FALSE)</f>
        <v>0</v>
      </c>
      <c r="H940" s="438" t="str">
        <f t="shared" si="67"/>
        <v>ID.RA-023</v>
      </c>
      <c r="I940" s="438" t="str">
        <f t="shared" si="68"/>
        <v>ID.RA-0230</v>
      </c>
      <c r="J940" s="1170"/>
    </row>
    <row r="941" spans="1:10" x14ac:dyDescent="0.25">
      <c r="A941" t="s">
        <v>203</v>
      </c>
      <c r="B941" s="358">
        <v>2</v>
      </c>
      <c r="C941" s="358" t="s">
        <v>444</v>
      </c>
      <c r="D941" s="1110" t="s">
        <v>3430</v>
      </c>
      <c r="E941" s="358" t="s">
        <v>1461</v>
      </c>
      <c r="F941" s="1172" t="s">
        <v>1561</v>
      </c>
      <c r="G941" s="358">
        <f>VLOOKUP($A941,Data!$C:$I,7,FALSE)</f>
        <v>0</v>
      </c>
      <c r="H941" s="438" t="str">
        <f t="shared" si="67"/>
        <v>ID.RA-012</v>
      </c>
      <c r="I941" s="438" t="str">
        <f t="shared" si="68"/>
        <v>ID.RA-0120</v>
      </c>
      <c r="J941" s="1170"/>
    </row>
    <row r="942" spans="1:10" x14ac:dyDescent="0.25">
      <c r="A942" t="s">
        <v>203</v>
      </c>
      <c r="B942" s="358">
        <v>2</v>
      </c>
      <c r="C942" s="358" t="s">
        <v>444</v>
      </c>
      <c r="D942" s="1110" t="s">
        <v>3437</v>
      </c>
      <c r="E942" s="358" t="s">
        <v>1462</v>
      </c>
      <c r="F942" s="1172" t="s">
        <v>1569</v>
      </c>
      <c r="G942" s="358">
        <f>VLOOKUP($A942,Data!$C:$I,7,FALSE)</f>
        <v>0</v>
      </c>
      <c r="H942" s="438" t="str">
        <f t="shared" si="67"/>
        <v>ID.RA-082</v>
      </c>
      <c r="I942" s="438" t="str">
        <f t="shared" si="68"/>
        <v>ID.RA-0820</v>
      </c>
      <c r="J942" s="1170"/>
    </row>
    <row r="943" spans="1:10" x14ac:dyDescent="0.25">
      <c r="A943" t="s">
        <v>203</v>
      </c>
      <c r="B943" s="358">
        <v>2</v>
      </c>
      <c r="C943" s="358" t="s">
        <v>1460</v>
      </c>
      <c r="D943" s="1111" t="s">
        <v>3456</v>
      </c>
      <c r="F943" s="589"/>
      <c r="G943" s="358">
        <f>VLOOKUP($A943,Data!$C:$I,7,FALSE)</f>
        <v>0</v>
      </c>
      <c r="H943" s="438" t="str">
        <f t="shared" si="67"/>
        <v>PR.PS-022</v>
      </c>
      <c r="I943" s="438" t="str">
        <f t="shared" si="68"/>
        <v>PR.PS-0220</v>
      </c>
      <c r="J943" s="1170"/>
    </row>
    <row r="944" spans="1:10" x14ac:dyDescent="0.25">
      <c r="A944" t="s">
        <v>205</v>
      </c>
      <c r="B944" s="358">
        <v>3</v>
      </c>
      <c r="C944" s="358" t="s">
        <v>3387</v>
      </c>
      <c r="D944" s="1109" t="s">
        <v>3394</v>
      </c>
      <c r="E944" s="358" t="s">
        <v>444</v>
      </c>
      <c r="F944" s="1173" t="s">
        <v>1534</v>
      </c>
      <c r="G944" s="358">
        <f>VLOOKUP($A944,Data!$C:$I,7,FALSE)</f>
        <v>0</v>
      </c>
      <c r="H944" s="438" t="str">
        <f t="shared" si="67"/>
        <v>GV.OC-033</v>
      </c>
      <c r="I944" s="438" t="str">
        <f t="shared" si="68"/>
        <v>GV.OC-0330</v>
      </c>
      <c r="J944" s="1170"/>
    </row>
    <row r="945" spans="1:10" x14ac:dyDescent="0.25">
      <c r="A945" t="s">
        <v>205</v>
      </c>
      <c r="B945" s="358">
        <v>3</v>
      </c>
      <c r="C945" s="358" t="s">
        <v>3387</v>
      </c>
      <c r="D945" s="1109" t="s">
        <v>3418</v>
      </c>
      <c r="E945" s="358" t="s">
        <v>444</v>
      </c>
      <c r="F945" s="1172" t="s">
        <v>1520</v>
      </c>
      <c r="G945" s="358">
        <f>VLOOKUP($A945,Data!$C:$I,7,FALSE)</f>
        <v>0</v>
      </c>
      <c r="H945" s="438" t="str">
        <f t="shared" si="67"/>
        <v>GV.PO-013</v>
      </c>
      <c r="I945" s="438" t="str">
        <f t="shared" si="68"/>
        <v>GV.PO-0130</v>
      </c>
      <c r="J945" s="1170"/>
    </row>
    <row r="946" spans="1:10" x14ac:dyDescent="0.25">
      <c r="A946" t="s">
        <v>205</v>
      </c>
      <c r="B946" s="358">
        <v>3</v>
      </c>
      <c r="C946" s="358" t="s">
        <v>3387</v>
      </c>
      <c r="D946" s="1109" t="s">
        <v>3419</v>
      </c>
      <c r="F946" s="589"/>
      <c r="G946" s="358">
        <f>VLOOKUP($A946,Data!$C:$I,7,FALSE)</f>
        <v>0</v>
      </c>
      <c r="H946" s="438" t="str">
        <f t="shared" si="67"/>
        <v>GV.PO-023</v>
      </c>
      <c r="I946" s="438" t="str">
        <f t="shared" si="68"/>
        <v>GV.PO-0230</v>
      </c>
      <c r="J946" s="1170"/>
    </row>
    <row r="947" spans="1:10" x14ac:dyDescent="0.25">
      <c r="A947" t="s">
        <v>205</v>
      </c>
      <c r="B947" s="358">
        <v>3</v>
      </c>
      <c r="C947" s="358" t="s">
        <v>444</v>
      </c>
      <c r="D947" s="1110" t="s">
        <v>3430</v>
      </c>
      <c r="E947" s="358" t="s">
        <v>444</v>
      </c>
      <c r="F947" s="1172" t="s">
        <v>1567</v>
      </c>
      <c r="G947" s="358">
        <f>VLOOKUP($A947,Data!$C:$I,7,FALSE)</f>
        <v>0</v>
      </c>
      <c r="H947" s="438" t="str">
        <f t="shared" si="67"/>
        <v>ID.RA-013</v>
      </c>
      <c r="I947" s="438" t="str">
        <f t="shared" si="68"/>
        <v>ID.RA-0130</v>
      </c>
      <c r="J947" s="1170"/>
    </row>
    <row r="948" spans="1:10" x14ac:dyDescent="0.25">
      <c r="A948" t="s">
        <v>205</v>
      </c>
      <c r="B948" s="358">
        <v>3</v>
      </c>
      <c r="C948" s="358" t="s">
        <v>1460</v>
      </c>
      <c r="D948" s="1111" t="s">
        <v>3456</v>
      </c>
      <c r="F948" s="589"/>
      <c r="G948" s="358">
        <f>VLOOKUP($A948,Data!$C:$I,7,FALSE)</f>
        <v>0</v>
      </c>
      <c r="H948" s="438" t="str">
        <f t="shared" si="67"/>
        <v>PR.PS-023</v>
      </c>
      <c r="I948" s="438" t="str">
        <f t="shared" si="68"/>
        <v>PR.PS-0230</v>
      </c>
      <c r="J948" s="1170"/>
    </row>
    <row r="949" spans="1:10" x14ac:dyDescent="0.25">
      <c r="A949" t="s">
        <v>206</v>
      </c>
      <c r="B949" s="358">
        <v>3</v>
      </c>
      <c r="C949" s="358" t="s">
        <v>3387</v>
      </c>
      <c r="D949" s="1109" t="s">
        <v>3393</v>
      </c>
      <c r="F949" s="589"/>
      <c r="G949" s="358">
        <f>VLOOKUP($A949,Data!$C:$I,7,FALSE)</f>
        <v>0</v>
      </c>
      <c r="H949" s="438" t="str">
        <f t="shared" si="67"/>
        <v>GV.OC-023</v>
      </c>
      <c r="I949" s="438" t="str">
        <f t="shared" si="68"/>
        <v>GV.OC-0230</v>
      </c>
      <c r="J949" s="1170"/>
    </row>
    <row r="950" spans="1:10" x14ac:dyDescent="0.25">
      <c r="A950" t="s">
        <v>206</v>
      </c>
      <c r="B950" s="358">
        <v>3</v>
      </c>
      <c r="C950" s="358" t="s">
        <v>3387</v>
      </c>
      <c r="D950" s="1109" t="s">
        <v>3394</v>
      </c>
      <c r="E950" s="358" t="s">
        <v>444</v>
      </c>
      <c r="F950" s="1172" t="s">
        <v>1534</v>
      </c>
      <c r="G950" s="358">
        <f>VLOOKUP($A950,Data!$C:$I,7,FALSE)</f>
        <v>0</v>
      </c>
      <c r="H950" s="438" t="str">
        <f t="shared" si="67"/>
        <v>GV.OC-033</v>
      </c>
      <c r="I950" s="438" t="str">
        <f t="shared" si="68"/>
        <v>GV.OC-0330</v>
      </c>
      <c r="J950" s="1170"/>
    </row>
    <row r="951" spans="1:10" x14ac:dyDescent="0.25">
      <c r="A951" t="s">
        <v>206</v>
      </c>
      <c r="B951" s="358">
        <v>3</v>
      </c>
      <c r="C951" s="358" t="s">
        <v>3387</v>
      </c>
      <c r="D951" s="1109" t="s">
        <v>3418</v>
      </c>
      <c r="E951" s="358" t="s">
        <v>444</v>
      </c>
      <c r="F951" s="1172" t="s">
        <v>1520</v>
      </c>
      <c r="G951" s="358">
        <f>VLOOKUP($A951,Data!$C:$I,7,FALSE)</f>
        <v>0</v>
      </c>
      <c r="H951" s="438" t="str">
        <f t="shared" si="67"/>
        <v>GV.PO-013</v>
      </c>
      <c r="I951" s="438" t="str">
        <f t="shared" si="68"/>
        <v>GV.PO-0130</v>
      </c>
      <c r="J951" s="1170"/>
    </row>
    <row r="952" spans="1:10" x14ac:dyDescent="0.25">
      <c r="A952" t="s">
        <v>206</v>
      </c>
      <c r="B952" s="358">
        <v>3</v>
      </c>
      <c r="C952" s="358" t="s">
        <v>3387</v>
      </c>
      <c r="D952" s="1109" t="s">
        <v>3419</v>
      </c>
      <c r="F952" s="589"/>
      <c r="G952" s="358">
        <f>VLOOKUP($A952,Data!$C:$I,7,FALSE)</f>
        <v>0</v>
      </c>
      <c r="H952" s="438" t="str">
        <f t="shared" si="67"/>
        <v>GV.PO-023</v>
      </c>
      <c r="I952" s="438" t="str">
        <f t="shared" si="68"/>
        <v>GV.PO-0230</v>
      </c>
      <c r="J952" s="1170"/>
    </row>
    <row r="953" spans="1:10" x14ac:dyDescent="0.25">
      <c r="A953" t="s">
        <v>206</v>
      </c>
      <c r="B953" s="358">
        <v>3</v>
      </c>
      <c r="C953" s="358" t="s">
        <v>3387</v>
      </c>
      <c r="D953" s="1109" t="s">
        <v>3415</v>
      </c>
      <c r="F953" s="589"/>
      <c r="G953" s="358">
        <f>VLOOKUP($A953,Data!$C:$I,7,FALSE)</f>
        <v>0</v>
      </c>
      <c r="H953" s="438" t="str">
        <f t="shared" si="67"/>
        <v>GV.RR-023</v>
      </c>
      <c r="I953" s="438" t="str">
        <f t="shared" si="68"/>
        <v>GV.RR-0230</v>
      </c>
      <c r="J953" s="1170"/>
    </row>
    <row r="954" spans="1:10" x14ac:dyDescent="0.25">
      <c r="A954" t="s">
        <v>206</v>
      </c>
      <c r="B954" s="358">
        <v>3</v>
      </c>
      <c r="C954" s="358" t="s">
        <v>3387</v>
      </c>
      <c r="D954" s="1109" t="s">
        <v>3405</v>
      </c>
      <c r="E954" s="358" t="s">
        <v>444</v>
      </c>
      <c r="F954" s="1173" t="s">
        <v>1487</v>
      </c>
      <c r="G954" s="358">
        <f>VLOOKUP($A954,Data!$C:$I,7,FALSE)</f>
        <v>0</v>
      </c>
      <c r="H954" s="438" t="str">
        <f t="shared" si="67"/>
        <v>GV.SC-023</v>
      </c>
      <c r="I954" s="438" t="str">
        <f t="shared" si="68"/>
        <v>GV.SC-0230</v>
      </c>
      <c r="J954" s="1170"/>
    </row>
    <row r="955" spans="1:10" x14ac:dyDescent="0.25">
      <c r="A955" t="s">
        <v>206</v>
      </c>
      <c r="B955" s="358">
        <v>3</v>
      </c>
      <c r="C955" s="358" t="s">
        <v>1460</v>
      </c>
      <c r="D955" s="1111" t="s">
        <v>3449</v>
      </c>
      <c r="E955" s="358" t="s">
        <v>1462</v>
      </c>
      <c r="F955" s="1174" t="s">
        <v>1529</v>
      </c>
      <c r="G955" s="358">
        <f>VLOOKUP($A955,Data!$C:$I,7,FALSE)</f>
        <v>0</v>
      </c>
      <c r="H955" s="438" t="str">
        <f t="shared" si="67"/>
        <v>PR.AT-013</v>
      </c>
      <c r="I955" s="438" t="str">
        <f t="shared" si="68"/>
        <v>PR.AT-0130</v>
      </c>
      <c r="J955" s="1170"/>
    </row>
    <row r="956" spans="1:10" x14ac:dyDescent="0.25">
      <c r="A956" t="s">
        <v>206</v>
      </c>
      <c r="B956" s="358">
        <v>3</v>
      </c>
      <c r="C956" s="358" t="s">
        <v>1460</v>
      </c>
      <c r="D956" s="1111" t="s">
        <v>3450</v>
      </c>
      <c r="E956" s="358" t="s">
        <v>1460</v>
      </c>
      <c r="F956" s="1172" t="s">
        <v>1573</v>
      </c>
      <c r="G956" s="358">
        <f>VLOOKUP($A956,Data!$C:$I,7,FALSE)</f>
        <v>0</v>
      </c>
      <c r="H956" s="438" t="str">
        <f t="shared" si="67"/>
        <v>PR.AT-023</v>
      </c>
      <c r="I956" s="438" t="str">
        <f t="shared" si="68"/>
        <v>PR.AT-0230</v>
      </c>
      <c r="J956" s="1170"/>
    </row>
    <row r="957" spans="1:10" x14ac:dyDescent="0.25">
      <c r="A957" t="s">
        <v>207</v>
      </c>
      <c r="B957" s="358">
        <v>3</v>
      </c>
      <c r="C957" s="358" t="s">
        <v>1460</v>
      </c>
      <c r="D957" s="1111" t="s">
        <v>3449</v>
      </c>
      <c r="E957" s="358" t="s">
        <v>1460</v>
      </c>
      <c r="F957" s="1172" t="s">
        <v>1577</v>
      </c>
      <c r="G957" s="358">
        <f>VLOOKUP($A957,Data!$C:$I,7,FALSE)</f>
        <v>0</v>
      </c>
      <c r="H957" s="438" t="str">
        <f t="shared" si="67"/>
        <v>PR.AT-013</v>
      </c>
      <c r="I957" s="438" t="str">
        <f t="shared" si="68"/>
        <v>PR.AT-0130</v>
      </c>
      <c r="J957" s="1170"/>
    </row>
    <row r="958" spans="1:10" x14ac:dyDescent="0.25">
      <c r="A958" t="s">
        <v>208</v>
      </c>
      <c r="B958" s="358">
        <v>3</v>
      </c>
      <c r="C958" s="358" t="s">
        <v>444</v>
      </c>
      <c r="D958" s="1110" t="s">
        <v>3441</v>
      </c>
      <c r="E958" s="358" t="s">
        <v>1460</v>
      </c>
      <c r="F958" s="1172" t="s">
        <v>1710</v>
      </c>
      <c r="G958" s="358">
        <f>VLOOKUP($A958,Data!$C:$I,7,FALSE)</f>
        <v>0</v>
      </c>
      <c r="H958" s="438" t="str">
        <f t="shared" si="67"/>
        <v>ID.IM-033</v>
      </c>
      <c r="I958" s="438" t="str">
        <f t="shared" si="68"/>
        <v>ID.IM-0330</v>
      </c>
      <c r="J958" s="1170"/>
    </row>
    <row r="959" spans="1:10" x14ac:dyDescent="0.25">
      <c r="A959" t="s">
        <v>272</v>
      </c>
      <c r="B959" s="358">
        <v>1</v>
      </c>
      <c r="C959" s="358" t="s">
        <v>3387</v>
      </c>
      <c r="D959" s="1109" t="s">
        <v>3417</v>
      </c>
      <c r="E959" s="358" t="s">
        <v>1460</v>
      </c>
      <c r="F959" s="1172" t="s">
        <v>1576</v>
      </c>
      <c r="G959" s="358">
        <f>VLOOKUP($A959,Data!$C:$I,7,FALSE)</f>
        <v>0</v>
      </c>
      <c r="H959" s="438" t="str">
        <f t="shared" si="67"/>
        <v>GV.RR-041</v>
      </c>
      <c r="I959" s="438" t="str">
        <f t="shared" si="68"/>
        <v>GV.RR-0410</v>
      </c>
      <c r="J959" s="1170"/>
    </row>
    <row r="960" spans="1:10" x14ac:dyDescent="0.25">
      <c r="A960" t="s">
        <v>273</v>
      </c>
      <c r="B960" s="358">
        <v>1</v>
      </c>
      <c r="C960" s="358" t="s">
        <v>3387</v>
      </c>
      <c r="D960" s="1109" t="s">
        <v>3417</v>
      </c>
      <c r="E960" s="358" t="s">
        <v>1460</v>
      </c>
      <c r="F960" s="1172" t="s">
        <v>1576</v>
      </c>
      <c r="G960" s="358">
        <f>VLOOKUP($A960,Data!$C:$I,7,FALSE)</f>
        <v>0</v>
      </c>
      <c r="H960" s="438" t="str">
        <f t="shared" si="67"/>
        <v>GV.RR-041</v>
      </c>
      <c r="I960" s="438" t="str">
        <f t="shared" si="68"/>
        <v>GV.RR-0410</v>
      </c>
      <c r="J960" s="1170"/>
    </row>
    <row r="961" spans="1:10" x14ac:dyDescent="0.25">
      <c r="A961" t="s">
        <v>274</v>
      </c>
      <c r="B961" s="358">
        <v>2</v>
      </c>
      <c r="C961" s="358" t="s">
        <v>3387</v>
      </c>
      <c r="D961" s="1109" t="s">
        <v>3417</v>
      </c>
      <c r="E961" s="358" t="s">
        <v>1460</v>
      </c>
      <c r="F961" s="1172" t="s">
        <v>1576</v>
      </c>
      <c r="G961" s="358">
        <f>VLOOKUP($A961,Data!$C:$I,7,FALSE)</f>
        <v>0</v>
      </c>
      <c r="H961" s="438" t="str">
        <f t="shared" si="67"/>
        <v>GV.RR-042</v>
      </c>
      <c r="I961" s="438" t="str">
        <f t="shared" si="68"/>
        <v>GV.RR-0420</v>
      </c>
      <c r="J961" s="1170"/>
    </row>
    <row r="962" spans="1:10" x14ac:dyDescent="0.25">
      <c r="A962" t="s">
        <v>275</v>
      </c>
      <c r="B962" s="358">
        <v>2</v>
      </c>
      <c r="C962" s="358" t="s">
        <v>3387</v>
      </c>
      <c r="D962" s="1109" t="s">
        <v>3417</v>
      </c>
      <c r="E962" s="358" t="s">
        <v>1460</v>
      </c>
      <c r="F962" s="1172" t="s">
        <v>1576</v>
      </c>
      <c r="G962" s="358">
        <f>VLOOKUP($A962,Data!$C:$I,7,FALSE)</f>
        <v>0</v>
      </c>
      <c r="H962" s="438" t="str">
        <f t="shared" ref="H962:H1025" si="69">CONCATENATE($D962,$B962)</f>
        <v>GV.RR-042</v>
      </c>
      <c r="I962" s="438" t="str">
        <f t="shared" ref="I962:I1025" si="70">_xlfn.IFNA(CONCATENATE(H962,$G962),CONCATENATE(H962,$G962,0))</f>
        <v>GV.RR-0420</v>
      </c>
      <c r="J962" s="1170"/>
    </row>
    <row r="963" spans="1:10" x14ac:dyDescent="0.25">
      <c r="A963" t="s">
        <v>276</v>
      </c>
      <c r="B963" s="358">
        <v>2</v>
      </c>
      <c r="C963" s="358" t="s">
        <v>3387</v>
      </c>
      <c r="D963" s="1109" t="s">
        <v>3415</v>
      </c>
      <c r="F963" s="589"/>
      <c r="G963" s="358">
        <f>VLOOKUP($A963,Data!$C:$I,7,FALSE)</f>
        <v>0</v>
      </c>
      <c r="H963" s="438" t="str">
        <f t="shared" si="69"/>
        <v>GV.RR-022</v>
      </c>
      <c r="I963" s="438" t="str">
        <f t="shared" si="70"/>
        <v>GV.RR-0220</v>
      </c>
      <c r="J963" s="1170"/>
    </row>
    <row r="964" spans="1:10" x14ac:dyDescent="0.25">
      <c r="A964" t="s">
        <v>276</v>
      </c>
      <c r="B964" s="358">
        <v>2</v>
      </c>
      <c r="C964" s="358" t="s">
        <v>3387</v>
      </c>
      <c r="D964" s="1109" t="s">
        <v>3417</v>
      </c>
      <c r="E964" s="358" t="s">
        <v>1460</v>
      </c>
      <c r="F964" s="1172" t="s">
        <v>1576</v>
      </c>
      <c r="G964" s="358">
        <f>VLOOKUP($A964,Data!$C:$I,7,FALSE)</f>
        <v>0</v>
      </c>
      <c r="H964" s="438" t="str">
        <f t="shared" si="69"/>
        <v>GV.RR-042</v>
      </c>
      <c r="I964" s="438" t="str">
        <f t="shared" si="70"/>
        <v>GV.RR-0420</v>
      </c>
      <c r="J964" s="1170"/>
    </row>
    <row r="965" spans="1:10" x14ac:dyDescent="0.25">
      <c r="A965" t="s">
        <v>276</v>
      </c>
      <c r="B965" s="358">
        <v>2</v>
      </c>
      <c r="C965" s="358" t="s">
        <v>3387</v>
      </c>
      <c r="D965" s="1109" t="s">
        <v>3405</v>
      </c>
      <c r="E965" s="358" t="s">
        <v>444</v>
      </c>
      <c r="F965" s="1172" t="s">
        <v>1487</v>
      </c>
      <c r="G965" s="358">
        <f>VLOOKUP($A965,Data!$C:$I,7,FALSE)</f>
        <v>0</v>
      </c>
      <c r="H965" s="438" t="str">
        <f t="shared" si="69"/>
        <v>GV.SC-022</v>
      </c>
      <c r="I965" s="438" t="str">
        <f t="shared" si="70"/>
        <v>GV.SC-0220</v>
      </c>
      <c r="J965" s="1170"/>
    </row>
    <row r="966" spans="1:10" x14ac:dyDescent="0.25">
      <c r="A966" t="s">
        <v>276</v>
      </c>
      <c r="B966" s="358">
        <v>2</v>
      </c>
      <c r="C966" s="358" t="s">
        <v>1460</v>
      </c>
      <c r="D966" s="1111" t="s">
        <v>3449</v>
      </c>
      <c r="E966" s="358" t="s">
        <v>1460</v>
      </c>
      <c r="F966" s="1172" t="s">
        <v>1574</v>
      </c>
      <c r="G966" s="358">
        <f>VLOOKUP($A966,Data!$C:$I,7,FALSE)</f>
        <v>0</v>
      </c>
      <c r="H966" s="438" t="str">
        <f t="shared" si="69"/>
        <v>PR.AT-012</v>
      </c>
      <c r="I966" s="438" t="str">
        <f t="shared" si="70"/>
        <v>PR.AT-0120</v>
      </c>
      <c r="J966" s="1170"/>
    </row>
    <row r="967" spans="1:10" x14ac:dyDescent="0.25">
      <c r="A967" t="s">
        <v>276</v>
      </c>
      <c r="B967" s="358">
        <v>2</v>
      </c>
      <c r="C967" s="358" t="s">
        <v>1460</v>
      </c>
      <c r="D967" s="1111" t="s">
        <v>3450</v>
      </c>
      <c r="E967" s="358" t="s">
        <v>1460</v>
      </c>
      <c r="F967" s="1172" t="s">
        <v>1523</v>
      </c>
      <c r="G967" s="358">
        <f>VLOOKUP($A967,Data!$C:$I,7,FALSE)</f>
        <v>0</v>
      </c>
      <c r="H967" s="438" t="str">
        <f t="shared" si="69"/>
        <v>PR.AT-022</v>
      </c>
      <c r="I967" s="438" t="str">
        <f t="shared" si="70"/>
        <v>PR.AT-0220</v>
      </c>
      <c r="J967" s="1170"/>
    </row>
    <row r="968" spans="1:10" x14ac:dyDescent="0.25">
      <c r="A968" t="s">
        <v>276</v>
      </c>
      <c r="B968" s="358">
        <v>2</v>
      </c>
      <c r="C968" s="358" t="s">
        <v>1460</v>
      </c>
      <c r="D968" s="1111" t="s">
        <v>3451</v>
      </c>
      <c r="F968" s="589"/>
      <c r="G968" s="358">
        <f>VLOOKUP($A968,Data!$C:$I,7,FALSE)</f>
        <v>0</v>
      </c>
      <c r="H968" s="438" t="str">
        <f t="shared" si="69"/>
        <v>PR.DS-012</v>
      </c>
      <c r="I968" s="438" t="str">
        <f t="shared" si="70"/>
        <v>PR.DS-0120</v>
      </c>
      <c r="J968" s="1170"/>
    </row>
    <row r="969" spans="1:10" x14ac:dyDescent="0.25">
      <c r="A969" t="s">
        <v>276</v>
      </c>
      <c r="B969" s="358">
        <v>2</v>
      </c>
      <c r="C969" s="358" t="s">
        <v>1460</v>
      </c>
      <c r="D969" s="1111" t="s">
        <v>3452</v>
      </c>
      <c r="E969" s="358" t="s">
        <v>1460</v>
      </c>
      <c r="F969" s="1172" t="s">
        <v>1493</v>
      </c>
      <c r="G969" s="358">
        <f>VLOOKUP($A969,Data!$C:$I,7,FALSE)</f>
        <v>0</v>
      </c>
      <c r="H969" s="438" t="str">
        <f t="shared" si="69"/>
        <v>PR.DS-022</v>
      </c>
      <c r="I969" s="438" t="str">
        <f t="shared" si="70"/>
        <v>PR.DS-0220</v>
      </c>
      <c r="J969" s="1170"/>
    </row>
    <row r="970" spans="1:10" x14ac:dyDescent="0.25">
      <c r="A970" t="s">
        <v>276</v>
      </c>
      <c r="B970" s="358">
        <v>2</v>
      </c>
      <c r="C970" s="358" t="s">
        <v>1460</v>
      </c>
      <c r="D970" s="1111" t="s">
        <v>3453</v>
      </c>
      <c r="F970" s="589"/>
      <c r="G970" s="358">
        <f>VLOOKUP($A970,Data!$C:$I,7,FALSE)</f>
        <v>0</v>
      </c>
      <c r="H970" s="438" t="str">
        <f t="shared" si="69"/>
        <v>PR.DS-102</v>
      </c>
      <c r="I970" s="438" t="str">
        <f t="shared" si="70"/>
        <v>PR.DS-1020</v>
      </c>
      <c r="J970" s="1170"/>
    </row>
    <row r="971" spans="1:10" x14ac:dyDescent="0.25">
      <c r="A971" t="s">
        <v>277</v>
      </c>
      <c r="B971" s="358">
        <v>3</v>
      </c>
      <c r="C971" s="358" t="s">
        <v>3387</v>
      </c>
      <c r="D971" s="1109" t="s">
        <v>3417</v>
      </c>
      <c r="E971" s="358" t="s">
        <v>1460</v>
      </c>
      <c r="F971" s="1172" t="s">
        <v>1576</v>
      </c>
      <c r="G971" s="358">
        <f>VLOOKUP($A971,Data!$C:$I,7,FALSE)</f>
        <v>0</v>
      </c>
      <c r="H971" s="438" t="str">
        <f t="shared" si="69"/>
        <v>GV.RR-043</v>
      </c>
      <c r="I971" s="438" t="str">
        <f t="shared" si="70"/>
        <v>GV.RR-0430</v>
      </c>
      <c r="J971" s="1170"/>
    </row>
    <row r="972" spans="1:10" x14ac:dyDescent="0.25">
      <c r="A972" t="s">
        <v>2572</v>
      </c>
      <c r="B972" s="358">
        <v>3</v>
      </c>
      <c r="C972" s="358" t="s">
        <v>3387</v>
      </c>
      <c r="D972" s="1109" t="s">
        <v>3417</v>
      </c>
      <c r="E972" s="358" t="s">
        <v>1460</v>
      </c>
      <c r="F972" s="1172" t="s">
        <v>1576</v>
      </c>
      <c r="G972" s="358">
        <f>VLOOKUP($A972,Data!$C:$I,7,FALSE)</f>
        <v>0</v>
      </c>
      <c r="H972" s="438" t="str">
        <f t="shared" si="69"/>
        <v>GV.RR-043</v>
      </c>
      <c r="I972" s="438" t="str">
        <f t="shared" si="70"/>
        <v>GV.RR-0430</v>
      </c>
      <c r="J972" s="1170"/>
    </row>
    <row r="973" spans="1:10" x14ac:dyDescent="0.25">
      <c r="A973" t="s">
        <v>278</v>
      </c>
      <c r="B973" s="358">
        <v>1</v>
      </c>
      <c r="C973" s="358" t="s">
        <v>1460</v>
      </c>
      <c r="D973" s="1111" t="s">
        <v>3449</v>
      </c>
      <c r="E973" s="358" t="s">
        <v>1460</v>
      </c>
      <c r="F973" s="1172" t="s">
        <v>1577</v>
      </c>
      <c r="G973" s="358">
        <f>VLOOKUP($A973,Data!$C:$I,7,FALSE)</f>
        <v>0</v>
      </c>
      <c r="H973" s="438" t="str">
        <f t="shared" si="69"/>
        <v>PR.AT-011</v>
      </c>
      <c r="I973" s="438" t="str">
        <f t="shared" si="70"/>
        <v>PR.AT-0110</v>
      </c>
      <c r="J973" s="1170"/>
    </row>
    <row r="974" spans="1:10" x14ac:dyDescent="0.25">
      <c r="A974" t="s">
        <v>279</v>
      </c>
      <c r="B974" s="358">
        <v>2</v>
      </c>
      <c r="C974" s="358" t="s">
        <v>3387</v>
      </c>
      <c r="D974" s="1109" t="s">
        <v>3418</v>
      </c>
      <c r="E974" s="358" t="s">
        <v>444</v>
      </c>
      <c r="F974" s="1172" t="s">
        <v>1520</v>
      </c>
      <c r="G974" s="358">
        <f>VLOOKUP($A974,Data!$C:$I,7,FALSE)</f>
        <v>0</v>
      </c>
      <c r="H974" s="438" t="str">
        <f t="shared" si="69"/>
        <v>GV.PO-012</v>
      </c>
      <c r="I974" s="438" t="str">
        <f t="shared" si="70"/>
        <v>GV.PO-0120</v>
      </c>
      <c r="J974" s="1170"/>
    </row>
    <row r="975" spans="1:10" x14ac:dyDescent="0.25">
      <c r="A975" t="s">
        <v>279</v>
      </c>
      <c r="B975" s="358">
        <v>2</v>
      </c>
      <c r="C975" s="358" t="s">
        <v>3387</v>
      </c>
      <c r="D975" s="1109" t="s">
        <v>3419</v>
      </c>
      <c r="F975" s="589"/>
      <c r="G975" s="358">
        <f>VLOOKUP($A975,Data!$C:$I,7,FALSE)</f>
        <v>0</v>
      </c>
      <c r="H975" s="438" t="str">
        <f t="shared" si="69"/>
        <v>GV.PO-022</v>
      </c>
      <c r="I975" s="438" t="str">
        <f t="shared" si="70"/>
        <v>GV.PO-0220</v>
      </c>
      <c r="J975" s="1170"/>
    </row>
    <row r="976" spans="1:10" x14ac:dyDescent="0.25">
      <c r="A976" t="s">
        <v>281</v>
      </c>
      <c r="B976" s="358">
        <v>2</v>
      </c>
      <c r="C976" s="358" t="s">
        <v>1460</v>
      </c>
      <c r="D976" s="1111" t="s">
        <v>3449</v>
      </c>
      <c r="E976" s="358" t="s">
        <v>1460</v>
      </c>
      <c r="F976" s="1172" t="s">
        <v>1574</v>
      </c>
      <c r="G976" s="358">
        <f>VLOOKUP($A976,Data!$C:$I,7,FALSE)</f>
        <v>0</v>
      </c>
      <c r="H976" s="438" t="str">
        <f t="shared" si="69"/>
        <v>PR.AT-012</v>
      </c>
      <c r="I976" s="438" t="str">
        <f t="shared" si="70"/>
        <v>PR.AT-0120</v>
      </c>
      <c r="J976" s="1170"/>
    </row>
    <row r="977" spans="1:10" x14ac:dyDescent="0.25">
      <c r="A977" t="s">
        <v>284</v>
      </c>
      <c r="B977" s="358">
        <v>1</v>
      </c>
      <c r="C977" s="358" t="s">
        <v>3387</v>
      </c>
      <c r="D977" s="1109" t="s">
        <v>3415</v>
      </c>
      <c r="F977" s="589"/>
      <c r="G977" s="358">
        <f>VLOOKUP($A977,Data!$C:$I,7,FALSE)</f>
        <v>0</v>
      </c>
      <c r="H977" s="438" t="str">
        <f t="shared" si="69"/>
        <v>GV.RR-021</v>
      </c>
      <c r="I977" s="438" t="str">
        <f t="shared" si="70"/>
        <v>GV.RR-0210</v>
      </c>
      <c r="J977" s="1170"/>
    </row>
    <row r="978" spans="1:10" x14ac:dyDescent="0.25">
      <c r="A978" t="s">
        <v>284</v>
      </c>
      <c r="B978" s="358">
        <v>1</v>
      </c>
      <c r="C978" s="358" t="s">
        <v>3387</v>
      </c>
      <c r="D978" s="1109" t="s">
        <v>3417</v>
      </c>
      <c r="E978" s="358" t="s">
        <v>1460</v>
      </c>
      <c r="F978" s="1172" t="s">
        <v>1576</v>
      </c>
      <c r="G978" s="358">
        <f>VLOOKUP($A978,Data!$C:$I,7,FALSE)</f>
        <v>0</v>
      </c>
      <c r="H978" s="438" t="str">
        <f t="shared" si="69"/>
        <v>GV.RR-041</v>
      </c>
      <c r="I978" s="438" t="str">
        <f t="shared" si="70"/>
        <v>GV.RR-0410</v>
      </c>
      <c r="J978" s="1170"/>
    </row>
    <row r="979" spans="1:10" x14ac:dyDescent="0.25">
      <c r="A979" t="s">
        <v>284</v>
      </c>
      <c r="B979" s="358">
        <v>1</v>
      </c>
      <c r="C979" s="358" t="s">
        <v>3387</v>
      </c>
      <c r="D979" s="1109" t="s">
        <v>3405</v>
      </c>
      <c r="E979" s="358" t="s">
        <v>444</v>
      </c>
      <c r="F979" s="1172" t="s">
        <v>1487</v>
      </c>
      <c r="G979" s="358">
        <f>VLOOKUP($A979,Data!$C:$I,7,FALSE)</f>
        <v>0</v>
      </c>
      <c r="H979" s="438" t="str">
        <f t="shared" si="69"/>
        <v>GV.SC-021</v>
      </c>
      <c r="I979" s="438" t="str">
        <f t="shared" si="70"/>
        <v>GV.SC-0210</v>
      </c>
      <c r="J979" s="1170"/>
    </row>
    <row r="980" spans="1:10" x14ac:dyDescent="0.25">
      <c r="A980" t="s">
        <v>284</v>
      </c>
      <c r="B980" s="358">
        <v>1</v>
      </c>
      <c r="C980" s="358" t="s">
        <v>1460</v>
      </c>
      <c r="D980" s="1111" t="s">
        <v>3449</v>
      </c>
      <c r="E980" s="358" t="s">
        <v>1460</v>
      </c>
      <c r="F980" s="1172" t="s">
        <v>1577</v>
      </c>
      <c r="G980" s="358">
        <f>VLOOKUP($A980,Data!$C:$I,7,FALSE)</f>
        <v>0</v>
      </c>
      <c r="H980" s="438" t="str">
        <f t="shared" si="69"/>
        <v>PR.AT-011</v>
      </c>
      <c r="I980" s="438" t="str">
        <f t="shared" si="70"/>
        <v>PR.AT-0110</v>
      </c>
      <c r="J980" s="1170"/>
    </row>
    <row r="981" spans="1:10" x14ac:dyDescent="0.25">
      <c r="A981" t="s">
        <v>285</v>
      </c>
      <c r="B981" s="358">
        <v>1</v>
      </c>
      <c r="C981" s="358" t="s">
        <v>3387</v>
      </c>
      <c r="D981" s="1109" t="s">
        <v>3394</v>
      </c>
      <c r="E981" s="358" t="s">
        <v>444</v>
      </c>
      <c r="F981" s="1173" t="s">
        <v>1534</v>
      </c>
      <c r="G981" s="358">
        <f>VLOOKUP($A981,Data!$C:$I,7,FALSE)</f>
        <v>0</v>
      </c>
      <c r="H981" s="438" t="str">
        <f t="shared" si="69"/>
        <v>GV.OC-031</v>
      </c>
      <c r="I981" s="438" t="str">
        <f t="shared" si="70"/>
        <v>GV.OC-0310</v>
      </c>
      <c r="J981" s="1170"/>
    </row>
    <row r="982" spans="1:10" x14ac:dyDescent="0.25">
      <c r="A982" t="s">
        <v>285</v>
      </c>
      <c r="B982" s="358">
        <v>1</v>
      </c>
      <c r="C982" s="358" t="s">
        <v>3387</v>
      </c>
      <c r="D982" s="1109" t="s">
        <v>3415</v>
      </c>
      <c r="F982" s="589"/>
      <c r="G982" s="358">
        <f>VLOOKUP($A982,Data!$C:$I,7,FALSE)</f>
        <v>0</v>
      </c>
      <c r="H982" s="438" t="str">
        <f t="shared" si="69"/>
        <v>GV.RR-021</v>
      </c>
      <c r="I982" s="438" t="str">
        <f t="shared" si="70"/>
        <v>GV.RR-0210</v>
      </c>
      <c r="J982" s="1170"/>
    </row>
    <row r="983" spans="1:10" x14ac:dyDescent="0.25">
      <c r="A983" t="s">
        <v>285</v>
      </c>
      <c r="B983" s="358">
        <v>1</v>
      </c>
      <c r="C983" s="358" t="s">
        <v>3387</v>
      </c>
      <c r="D983" s="1109" t="s">
        <v>3417</v>
      </c>
      <c r="E983" s="358" t="s">
        <v>1460</v>
      </c>
      <c r="F983" s="1172" t="s">
        <v>1576</v>
      </c>
      <c r="G983" s="358">
        <f>VLOOKUP($A983,Data!$C:$I,7,FALSE)</f>
        <v>0</v>
      </c>
      <c r="H983" s="438" t="str">
        <f t="shared" si="69"/>
        <v>GV.RR-041</v>
      </c>
      <c r="I983" s="438" t="str">
        <f t="shared" si="70"/>
        <v>GV.RR-0410</v>
      </c>
      <c r="J983" s="1170"/>
    </row>
    <row r="984" spans="1:10" x14ac:dyDescent="0.25">
      <c r="A984" t="s">
        <v>285</v>
      </c>
      <c r="B984" s="358">
        <v>1</v>
      </c>
      <c r="C984" s="358" t="s">
        <v>3387</v>
      </c>
      <c r="D984" s="1109" t="s">
        <v>3405</v>
      </c>
      <c r="E984" s="358" t="s">
        <v>444</v>
      </c>
      <c r="F984" s="1172" t="s">
        <v>1487</v>
      </c>
      <c r="G984" s="358">
        <f>VLOOKUP($A984,Data!$C:$I,7,FALSE)</f>
        <v>0</v>
      </c>
      <c r="H984" s="438" t="str">
        <f t="shared" si="69"/>
        <v>GV.SC-021</v>
      </c>
      <c r="I984" s="438" t="str">
        <f t="shared" si="70"/>
        <v>GV.SC-0210</v>
      </c>
      <c r="J984" s="1170"/>
    </row>
    <row r="985" spans="1:10" x14ac:dyDescent="0.25">
      <c r="A985" t="s">
        <v>285</v>
      </c>
      <c r="B985" s="358">
        <v>1</v>
      </c>
      <c r="C985" s="358" t="s">
        <v>1460</v>
      </c>
      <c r="D985" s="1111" t="s">
        <v>3449</v>
      </c>
      <c r="E985" s="358" t="s">
        <v>1460</v>
      </c>
      <c r="F985" s="1172" t="s">
        <v>1577</v>
      </c>
      <c r="G985" s="358">
        <f>VLOOKUP($A985,Data!$C:$I,7,FALSE)</f>
        <v>0</v>
      </c>
      <c r="H985" s="438" t="str">
        <f t="shared" si="69"/>
        <v>PR.AT-011</v>
      </c>
      <c r="I985" s="438" t="str">
        <f t="shared" si="70"/>
        <v>PR.AT-0110</v>
      </c>
      <c r="J985" s="1170"/>
    </row>
    <row r="986" spans="1:10" x14ac:dyDescent="0.25">
      <c r="A986" t="s">
        <v>285</v>
      </c>
      <c r="B986" s="358">
        <v>1</v>
      </c>
      <c r="C986" s="358" t="s">
        <v>1460</v>
      </c>
      <c r="D986" s="1111" t="s">
        <v>3450</v>
      </c>
      <c r="E986" s="358" t="s">
        <v>1460</v>
      </c>
      <c r="F986" s="1172" t="s">
        <v>1575</v>
      </c>
      <c r="G986" s="358">
        <f>VLOOKUP($A986,Data!$C:$I,7,FALSE)</f>
        <v>0</v>
      </c>
      <c r="H986" s="438" t="str">
        <f t="shared" si="69"/>
        <v>PR.AT-021</v>
      </c>
      <c r="I986" s="438" t="str">
        <f t="shared" si="70"/>
        <v>PR.AT-0210</v>
      </c>
      <c r="J986" s="1170"/>
    </row>
    <row r="987" spans="1:10" x14ac:dyDescent="0.25">
      <c r="A987" t="s">
        <v>286</v>
      </c>
      <c r="B987" s="358">
        <v>2</v>
      </c>
      <c r="C987" s="358" t="s">
        <v>3387</v>
      </c>
      <c r="D987" s="1109" t="s">
        <v>3393</v>
      </c>
      <c r="F987" s="589"/>
      <c r="G987" s="358">
        <f>VLOOKUP($A987,Data!$C:$I,7,FALSE)</f>
        <v>0</v>
      </c>
      <c r="H987" s="438" t="str">
        <f t="shared" si="69"/>
        <v>GV.OC-022</v>
      </c>
      <c r="I987" s="438" t="str">
        <f t="shared" si="70"/>
        <v>GV.OC-0220</v>
      </c>
      <c r="J987" s="1170"/>
    </row>
    <row r="988" spans="1:10" x14ac:dyDescent="0.25">
      <c r="A988" t="s">
        <v>286</v>
      </c>
      <c r="B988" s="358">
        <v>2</v>
      </c>
      <c r="C988" s="358" t="s">
        <v>3387</v>
      </c>
      <c r="D988" s="1109" t="s">
        <v>3394</v>
      </c>
      <c r="E988" s="358" t="s">
        <v>444</v>
      </c>
      <c r="F988" s="1172" t="s">
        <v>1534</v>
      </c>
      <c r="G988" s="358">
        <f>VLOOKUP($A988,Data!$C:$I,7,FALSE)</f>
        <v>0</v>
      </c>
      <c r="H988" s="438" t="str">
        <f t="shared" si="69"/>
        <v>GV.OC-032</v>
      </c>
      <c r="I988" s="438" t="str">
        <f t="shared" si="70"/>
        <v>GV.OC-0320</v>
      </c>
      <c r="J988" s="1170"/>
    </row>
    <row r="989" spans="1:10" x14ac:dyDescent="0.25">
      <c r="A989" t="s">
        <v>286</v>
      </c>
      <c r="B989" s="358">
        <v>2</v>
      </c>
      <c r="C989" s="358" t="s">
        <v>3387</v>
      </c>
      <c r="D989" s="1109" t="s">
        <v>3415</v>
      </c>
      <c r="F989" s="589"/>
      <c r="G989" s="358">
        <f>VLOOKUP($A989,Data!$C:$I,7,FALSE)</f>
        <v>0</v>
      </c>
      <c r="H989" s="438" t="str">
        <f t="shared" si="69"/>
        <v>GV.RR-022</v>
      </c>
      <c r="I989" s="438" t="str">
        <f t="shared" si="70"/>
        <v>GV.RR-0220</v>
      </c>
      <c r="J989" s="1170"/>
    </row>
    <row r="990" spans="1:10" x14ac:dyDescent="0.25">
      <c r="A990" t="s">
        <v>286</v>
      </c>
      <c r="B990" s="358">
        <v>2</v>
      </c>
      <c r="C990" s="358" t="s">
        <v>3387</v>
      </c>
      <c r="D990" s="1109" t="s">
        <v>3417</v>
      </c>
      <c r="E990" s="358" t="s">
        <v>1460</v>
      </c>
      <c r="F990" s="1172" t="s">
        <v>1576</v>
      </c>
      <c r="G990" s="358">
        <f>VLOOKUP($A990,Data!$C:$I,7,FALSE)</f>
        <v>0</v>
      </c>
      <c r="H990" s="438" t="str">
        <f t="shared" si="69"/>
        <v>GV.RR-042</v>
      </c>
      <c r="I990" s="438" t="str">
        <f t="shared" si="70"/>
        <v>GV.RR-0420</v>
      </c>
      <c r="J990" s="1170"/>
    </row>
    <row r="991" spans="1:10" x14ac:dyDescent="0.25">
      <c r="A991" t="s">
        <v>286</v>
      </c>
      <c r="B991" s="358">
        <v>2</v>
      </c>
      <c r="C991" s="358" t="s">
        <v>3387</v>
      </c>
      <c r="D991" s="1109" t="s">
        <v>3405</v>
      </c>
      <c r="E991" s="358" t="s">
        <v>444</v>
      </c>
      <c r="F991" s="1172" t="s">
        <v>1487</v>
      </c>
      <c r="G991" s="358">
        <f>VLOOKUP($A991,Data!$C:$I,7,FALSE)</f>
        <v>0</v>
      </c>
      <c r="H991" s="438" t="str">
        <f t="shared" si="69"/>
        <v>GV.SC-022</v>
      </c>
      <c r="I991" s="438" t="str">
        <f t="shared" si="70"/>
        <v>GV.SC-0220</v>
      </c>
      <c r="J991" s="1170"/>
    </row>
    <row r="992" spans="1:10" x14ac:dyDescent="0.25">
      <c r="A992" t="s">
        <v>286</v>
      </c>
      <c r="B992" s="358">
        <v>2</v>
      </c>
      <c r="C992" s="358" t="s">
        <v>1460</v>
      </c>
      <c r="D992" s="1111" t="s">
        <v>3449</v>
      </c>
      <c r="E992" s="358" t="s">
        <v>1460</v>
      </c>
      <c r="F992" s="1172" t="s">
        <v>1574</v>
      </c>
      <c r="G992" s="358">
        <f>VLOOKUP($A992,Data!$C:$I,7,FALSE)</f>
        <v>0</v>
      </c>
      <c r="H992" s="438" t="str">
        <f t="shared" si="69"/>
        <v>PR.AT-012</v>
      </c>
      <c r="I992" s="438" t="str">
        <f t="shared" si="70"/>
        <v>PR.AT-0120</v>
      </c>
      <c r="J992" s="1170"/>
    </row>
    <row r="993" spans="1:10" x14ac:dyDescent="0.25">
      <c r="A993" t="s">
        <v>286</v>
      </c>
      <c r="B993" s="358">
        <v>2</v>
      </c>
      <c r="C993" s="358" t="s">
        <v>1460</v>
      </c>
      <c r="D993" s="1111" t="s">
        <v>3450</v>
      </c>
      <c r="E993" s="358" t="s">
        <v>1460</v>
      </c>
      <c r="F993" s="1172" t="s">
        <v>1573</v>
      </c>
      <c r="G993" s="358">
        <f>VLOOKUP($A993,Data!$C:$I,7,FALSE)</f>
        <v>0</v>
      </c>
      <c r="H993" s="438" t="str">
        <f t="shared" si="69"/>
        <v>PR.AT-022</v>
      </c>
      <c r="I993" s="438" t="str">
        <f t="shared" si="70"/>
        <v>PR.AT-0220</v>
      </c>
      <c r="J993" s="1170"/>
    </row>
    <row r="994" spans="1:10" x14ac:dyDescent="0.25">
      <c r="A994" t="s">
        <v>287</v>
      </c>
      <c r="B994" s="358">
        <v>2</v>
      </c>
      <c r="C994" s="358" t="s">
        <v>3387</v>
      </c>
      <c r="D994" s="1109" t="s">
        <v>3415</v>
      </c>
      <c r="F994" s="589"/>
      <c r="G994" s="358">
        <f>VLOOKUP($A994,Data!$C:$I,7,FALSE)</f>
        <v>0</v>
      </c>
      <c r="H994" s="438" t="str">
        <f t="shared" si="69"/>
        <v>GV.RR-022</v>
      </c>
      <c r="I994" s="438" t="str">
        <f t="shared" si="70"/>
        <v>GV.RR-0220</v>
      </c>
      <c r="J994" s="1170"/>
    </row>
    <row r="995" spans="1:10" x14ac:dyDescent="0.25">
      <c r="A995" t="s">
        <v>287</v>
      </c>
      <c r="B995" s="358">
        <v>2</v>
      </c>
      <c r="C995" s="358" t="s">
        <v>3387</v>
      </c>
      <c r="D995" s="1109" t="s">
        <v>3417</v>
      </c>
      <c r="E995" s="358" t="s">
        <v>1460</v>
      </c>
      <c r="F995" s="1172" t="s">
        <v>1576</v>
      </c>
      <c r="G995" s="358">
        <f>VLOOKUP($A995,Data!$C:$I,7,FALSE)</f>
        <v>0</v>
      </c>
      <c r="H995" s="438" t="str">
        <f t="shared" si="69"/>
        <v>GV.RR-042</v>
      </c>
      <c r="I995" s="438" t="str">
        <f t="shared" si="70"/>
        <v>GV.RR-0420</v>
      </c>
      <c r="J995" s="1170"/>
    </row>
    <row r="996" spans="1:10" x14ac:dyDescent="0.25">
      <c r="A996" t="s">
        <v>287</v>
      </c>
      <c r="B996" s="358">
        <v>2</v>
      </c>
      <c r="C996" s="358" t="s">
        <v>3387</v>
      </c>
      <c r="D996" s="1109" t="s">
        <v>3405</v>
      </c>
      <c r="E996" s="358" t="s">
        <v>444</v>
      </c>
      <c r="F996" s="1172" t="s">
        <v>1487</v>
      </c>
      <c r="G996" s="358">
        <f>VLOOKUP($A996,Data!$C:$I,7,FALSE)</f>
        <v>0</v>
      </c>
      <c r="H996" s="438" t="str">
        <f t="shared" si="69"/>
        <v>GV.SC-022</v>
      </c>
      <c r="I996" s="438" t="str">
        <f t="shared" si="70"/>
        <v>GV.SC-0220</v>
      </c>
      <c r="J996" s="1170"/>
    </row>
    <row r="997" spans="1:10" x14ac:dyDescent="0.25">
      <c r="A997" t="s">
        <v>287</v>
      </c>
      <c r="B997" s="358">
        <v>2</v>
      </c>
      <c r="C997" s="358" t="s">
        <v>1460</v>
      </c>
      <c r="D997" s="1111" t="s">
        <v>3449</v>
      </c>
      <c r="E997" s="358" t="s">
        <v>1460</v>
      </c>
      <c r="F997" s="1172" t="s">
        <v>1577</v>
      </c>
      <c r="G997" s="358">
        <f>VLOOKUP($A997,Data!$C:$I,7,FALSE)</f>
        <v>0</v>
      </c>
      <c r="H997" s="438" t="str">
        <f t="shared" si="69"/>
        <v>PR.AT-012</v>
      </c>
      <c r="I997" s="438" t="str">
        <f t="shared" si="70"/>
        <v>PR.AT-0120</v>
      </c>
      <c r="J997" s="1170"/>
    </row>
    <row r="998" spans="1:10" x14ac:dyDescent="0.25">
      <c r="A998" t="s">
        <v>287</v>
      </c>
      <c r="B998" s="358">
        <v>2</v>
      </c>
      <c r="C998" s="358" t="s">
        <v>1460</v>
      </c>
      <c r="D998" s="1111" t="s">
        <v>3450</v>
      </c>
      <c r="E998" s="358" t="s">
        <v>1460</v>
      </c>
      <c r="F998" s="1173" t="s">
        <v>1523</v>
      </c>
      <c r="G998" s="358">
        <f>VLOOKUP($A998,Data!$C:$I,7,FALSE)</f>
        <v>0</v>
      </c>
      <c r="H998" s="438" t="str">
        <f t="shared" si="69"/>
        <v>PR.AT-022</v>
      </c>
      <c r="I998" s="438" t="str">
        <f t="shared" si="70"/>
        <v>PR.AT-0220</v>
      </c>
      <c r="J998" s="1170"/>
    </row>
    <row r="999" spans="1:10" x14ac:dyDescent="0.25">
      <c r="A999" t="s">
        <v>288</v>
      </c>
      <c r="B999" s="358">
        <v>3</v>
      </c>
      <c r="C999" s="358" t="s">
        <v>3387</v>
      </c>
      <c r="D999" s="1109" t="s">
        <v>3393</v>
      </c>
      <c r="F999" s="589"/>
      <c r="G999" s="358">
        <f>VLOOKUP($A999,Data!$C:$I,7,FALSE)</f>
        <v>0</v>
      </c>
      <c r="H999" s="438" t="str">
        <f t="shared" si="69"/>
        <v>GV.OC-023</v>
      </c>
      <c r="I999" s="438" t="str">
        <f t="shared" si="70"/>
        <v>GV.OC-0230</v>
      </c>
      <c r="J999" s="1170"/>
    </row>
    <row r="1000" spans="1:10" x14ac:dyDescent="0.25">
      <c r="A1000" t="s">
        <v>288</v>
      </c>
      <c r="B1000" s="358">
        <v>3</v>
      </c>
      <c r="C1000" s="358" t="s">
        <v>3387</v>
      </c>
      <c r="D1000" s="1109" t="s">
        <v>3415</v>
      </c>
      <c r="F1000" s="589"/>
      <c r="G1000" s="358">
        <f>VLOOKUP($A1000,Data!$C:$I,7,FALSE)</f>
        <v>0</v>
      </c>
      <c r="H1000" s="438" t="str">
        <f t="shared" si="69"/>
        <v>GV.RR-023</v>
      </c>
      <c r="I1000" s="438" t="str">
        <f t="shared" si="70"/>
        <v>GV.RR-0230</v>
      </c>
      <c r="J1000" s="1170"/>
    </row>
    <row r="1001" spans="1:10" x14ac:dyDescent="0.25">
      <c r="A1001" t="s">
        <v>288</v>
      </c>
      <c r="B1001" s="358">
        <v>3</v>
      </c>
      <c r="C1001" s="358" t="s">
        <v>3387</v>
      </c>
      <c r="D1001" s="1109" t="s">
        <v>3417</v>
      </c>
      <c r="E1001" s="358" t="s">
        <v>1460</v>
      </c>
      <c r="F1001" s="1172" t="s">
        <v>1576</v>
      </c>
      <c r="G1001" s="358">
        <f>VLOOKUP($A1001,Data!$C:$I,7,FALSE)</f>
        <v>0</v>
      </c>
      <c r="H1001" s="438" t="str">
        <f t="shared" si="69"/>
        <v>GV.RR-043</v>
      </c>
      <c r="I1001" s="438" t="str">
        <f t="shared" si="70"/>
        <v>GV.RR-0430</v>
      </c>
      <c r="J1001" s="1170"/>
    </row>
    <row r="1002" spans="1:10" x14ac:dyDescent="0.25">
      <c r="A1002" t="s">
        <v>289</v>
      </c>
      <c r="B1002" s="358">
        <v>3</v>
      </c>
      <c r="C1002" s="358" t="s">
        <v>3387</v>
      </c>
      <c r="D1002" s="1109" t="s">
        <v>3417</v>
      </c>
      <c r="E1002" s="358" t="s">
        <v>1460</v>
      </c>
      <c r="F1002" s="1172" t="s">
        <v>1576</v>
      </c>
      <c r="G1002" s="358">
        <f>VLOOKUP($A1002,Data!$C:$I,7,FALSE)</f>
        <v>0</v>
      </c>
      <c r="H1002" s="438" t="str">
        <f t="shared" si="69"/>
        <v>GV.RR-043</v>
      </c>
      <c r="I1002" s="438" t="str">
        <f t="shared" si="70"/>
        <v>GV.RR-0430</v>
      </c>
      <c r="J1002" s="1170"/>
    </row>
    <row r="1003" spans="1:10" x14ac:dyDescent="0.25">
      <c r="A1003" t="s">
        <v>290</v>
      </c>
      <c r="B1003" s="358">
        <v>1</v>
      </c>
      <c r="C1003" s="358" t="s">
        <v>3387</v>
      </c>
      <c r="D1003" s="1109" t="s">
        <v>3417</v>
      </c>
      <c r="E1003" s="358" t="s">
        <v>1460</v>
      </c>
      <c r="F1003" s="1172" t="s">
        <v>1576</v>
      </c>
      <c r="G1003" s="358">
        <f>VLOOKUP($A1003,Data!$C:$I,7,FALSE)</f>
        <v>0</v>
      </c>
      <c r="H1003" s="438" t="str">
        <f t="shared" si="69"/>
        <v>GV.RR-041</v>
      </c>
      <c r="I1003" s="438" t="str">
        <f t="shared" si="70"/>
        <v>GV.RR-0410</v>
      </c>
      <c r="J1003" s="1170"/>
    </row>
    <row r="1004" spans="1:10" x14ac:dyDescent="0.25">
      <c r="A1004" t="s">
        <v>290</v>
      </c>
      <c r="B1004" s="358">
        <v>1</v>
      </c>
      <c r="C1004" s="358" t="s">
        <v>1460</v>
      </c>
      <c r="D1004" s="1111" t="s">
        <v>3449</v>
      </c>
      <c r="E1004" s="358" t="s">
        <v>1460</v>
      </c>
      <c r="F1004" s="1174" t="s">
        <v>1577</v>
      </c>
      <c r="G1004" s="358">
        <f>VLOOKUP($A1004,Data!$C:$I,7,FALSE)</f>
        <v>0</v>
      </c>
      <c r="H1004" s="438" t="str">
        <f t="shared" si="69"/>
        <v>PR.AT-011</v>
      </c>
      <c r="I1004" s="438" t="str">
        <f t="shared" si="70"/>
        <v>PR.AT-0110</v>
      </c>
      <c r="J1004" s="1170"/>
    </row>
    <row r="1005" spans="1:10" x14ac:dyDescent="0.25">
      <c r="A1005" t="s">
        <v>291</v>
      </c>
      <c r="B1005" s="358">
        <v>1</v>
      </c>
      <c r="C1005" s="358" t="s">
        <v>3387</v>
      </c>
      <c r="D1005" s="1109" t="s">
        <v>3417</v>
      </c>
      <c r="E1005" s="358" t="s">
        <v>1460</v>
      </c>
      <c r="F1005" s="1172" t="s">
        <v>1576</v>
      </c>
      <c r="G1005" s="358">
        <f>VLOOKUP($A1005,Data!$C:$I,7,FALSE)</f>
        <v>0</v>
      </c>
      <c r="H1005" s="438" t="str">
        <f t="shared" si="69"/>
        <v>GV.RR-041</v>
      </c>
      <c r="I1005" s="438" t="str">
        <f t="shared" si="70"/>
        <v>GV.RR-0410</v>
      </c>
      <c r="J1005" s="1170"/>
    </row>
    <row r="1006" spans="1:10" x14ac:dyDescent="0.25">
      <c r="A1006" t="s">
        <v>292</v>
      </c>
      <c r="B1006" s="358">
        <v>2</v>
      </c>
      <c r="C1006" s="358" t="s">
        <v>3387</v>
      </c>
      <c r="D1006" s="1109" t="s">
        <v>3417</v>
      </c>
      <c r="E1006" s="358" t="s">
        <v>1460</v>
      </c>
      <c r="F1006" s="1172" t="s">
        <v>1576</v>
      </c>
      <c r="G1006" s="358">
        <f>VLOOKUP($A1006,Data!$C:$I,7,FALSE)</f>
        <v>0</v>
      </c>
      <c r="H1006" s="438" t="str">
        <f t="shared" si="69"/>
        <v>GV.RR-042</v>
      </c>
      <c r="I1006" s="438" t="str">
        <f t="shared" si="70"/>
        <v>GV.RR-0420</v>
      </c>
      <c r="J1006" s="1170"/>
    </row>
    <row r="1007" spans="1:10" x14ac:dyDescent="0.25">
      <c r="A1007" t="s">
        <v>293</v>
      </c>
      <c r="B1007" s="358">
        <v>2</v>
      </c>
      <c r="C1007" s="358" t="s">
        <v>3387</v>
      </c>
      <c r="D1007" s="1109" t="s">
        <v>3417</v>
      </c>
      <c r="E1007" s="358" t="s">
        <v>1460</v>
      </c>
      <c r="F1007" s="1172" t="s">
        <v>1576</v>
      </c>
      <c r="G1007" s="358">
        <f>VLOOKUP($A1007,Data!$C:$I,7,FALSE)</f>
        <v>0</v>
      </c>
      <c r="H1007" s="438" t="str">
        <f t="shared" si="69"/>
        <v>GV.RR-042</v>
      </c>
      <c r="I1007" s="438" t="str">
        <f t="shared" si="70"/>
        <v>GV.RR-0420</v>
      </c>
      <c r="J1007" s="1170"/>
    </row>
    <row r="1008" spans="1:10" x14ac:dyDescent="0.25">
      <c r="A1008" t="s">
        <v>293</v>
      </c>
      <c r="B1008" s="358">
        <v>2</v>
      </c>
      <c r="C1008" s="358" t="s">
        <v>1460</v>
      </c>
      <c r="D1008" s="1111" t="s">
        <v>3449</v>
      </c>
      <c r="E1008" s="358" t="s">
        <v>1462</v>
      </c>
      <c r="F1008" s="1172" t="s">
        <v>1529</v>
      </c>
      <c r="G1008" s="358">
        <f>VLOOKUP($A1008,Data!$C:$I,7,FALSE)</f>
        <v>0</v>
      </c>
      <c r="H1008" s="438" t="str">
        <f t="shared" si="69"/>
        <v>PR.AT-012</v>
      </c>
      <c r="I1008" s="438" t="str">
        <f t="shared" si="70"/>
        <v>PR.AT-0120</v>
      </c>
      <c r="J1008" s="1170"/>
    </row>
    <row r="1009" spans="1:10" x14ac:dyDescent="0.25">
      <c r="A1009" t="s">
        <v>293</v>
      </c>
      <c r="B1009" s="358">
        <v>2</v>
      </c>
      <c r="C1009" s="358" t="s">
        <v>1460</v>
      </c>
      <c r="D1009" s="1111" t="s">
        <v>3450</v>
      </c>
      <c r="E1009" s="358" t="s">
        <v>1460</v>
      </c>
      <c r="F1009" s="1173" t="s">
        <v>1575</v>
      </c>
      <c r="G1009" s="358">
        <f>VLOOKUP($A1009,Data!$C:$I,7,FALSE)</f>
        <v>0</v>
      </c>
      <c r="H1009" s="438" t="str">
        <f t="shared" si="69"/>
        <v>PR.AT-022</v>
      </c>
      <c r="I1009" s="438" t="str">
        <f t="shared" si="70"/>
        <v>PR.AT-0220</v>
      </c>
      <c r="J1009" s="1170"/>
    </row>
    <row r="1010" spans="1:10" x14ac:dyDescent="0.25">
      <c r="A1010" t="s">
        <v>2574</v>
      </c>
      <c r="B1010" s="358">
        <v>3</v>
      </c>
      <c r="C1010" s="358" t="s">
        <v>3387</v>
      </c>
      <c r="D1010" s="1109" t="s">
        <v>3417</v>
      </c>
      <c r="E1010" s="358" t="s">
        <v>1460</v>
      </c>
      <c r="F1010" s="1172" t="s">
        <v>1576</v>
      </c>
      <c r="G1010" s="358">
        <f>VLOOKUP($A1010,Data!$C:$I,7,FALSE)</f>
        <v>0</v>
      </c>
      <c r="H1010" s="438" t="str">
        <f t="shared" si="69"/>
        <v>GV.RR-043</v>
      </c>
      <c r="I1010" s="438" t="str">
        <f t="shared" si="70"/>
        <v>GV.RR-0430</v>
      </c>
      <c r="J1010" s="1170"/>
    </row>
    <row r="1011" spans="1:10" x14ac:dyDescent="0.25">
      <c r="A1011" t="s">
        <v>2574</v>
      </c>
      <c r="B1011" s="358">
        <v>3</v>
      </c>
      <c r="C1011" s="358" t="s">
        <v>1460</v>
      </c>
      <c r="D1011" s="1111" t="s">
        <v>3449</v>
      </c>
      <c r="E1011" s="358" t="s">
        <v>1460</v>
      </c>
      <c r="F1011" s="1173" t="s">
        <v>1574</v>
      </c>
      <c r="G1011" s="358">
        <f>VLOOKUP($A1011,Data!$C:$I,7,FALSE)</f>
        <v>0</v>
      </c>
      <c r="H1011" s="438" t="str">
        <f t="shared" si="69"/>
        <v>PR.AT-013</v>
      </c>
      <c r="I1011" s="438" t="str">
        <f t="shared" si="70"/>
        <v>PR.AT-0130</v>
      </c>
      <c r="J1011" s="1170"/>
    </row>
    <row r="1012" spans="1:10" x14ac:dyDescent="0.25">
      <c r="A1012" t="s">
        <v>295</v>
      </c>
      <c r="B1012" s="358">
        <v>2</v>
      </c>
      <c r="C1012" s="358" t="s">
        <v>3387</v>
      </c>
      <c r="D1012" s="1109" t="s">
        <v>3417</v>
      </c>
      <c r="E1012" s="358" t="s">
        <v>1460</v>
      </c>
      <c r="F1012" s="1172" t="s">
        <v>1576</v>
      </c>
      <c r="G1012" s="358">
        <f>VLOOKUP($A1012,Data!$C:$I,7,FALSE)</f>
        <v>0</v>
      </c>
      <c r="H1012" s="438" t="str">
        <f t="shared" si="69"/>
        <v>GV.RR-042</v>
      </c>
      <c r="I1012" s="438" t="str">
        <f t="shared" si="70"/>
        <v>GV.RR-0420</v>
      </c>
      <c r="J1012" s="1170"/>
    </row>
    <row r="1013" spans="1:10" x14ac:dyDescent="0.25">
      <c r="A1013" t="s">
        <v>297</v>
      </c>
      <c r="B1013" s="358">
        <v>3</v>
      </c>
      <c r="C1013" s="358" t="s">
        <v>3387</v>
      </c>
      <c r="D1013" s="1109" t="s">
        <v>3394</v>
      </c>
      <c r="E1013" s="358" t="s">
        <v>444</v>
      </c>
      <c r="F1013" s="1172" t="s">
        <v>1534</v>
      </c>
      <c r="G1013" s="358">
        <f>VLOOKUP($A1013,Data!$C:$I,7,FALSE)</f>
        <v>0</v>
      </c>
      <c r="H1013" s="438" t="str">
        <f t="shared" si="69"/>
        <v>GV.OC-033</v>
      </c>
      <c r="I1013" s="438" t="str">
        <f t="shared" si="70"/>
        <v>GV.OC-0330</v>
      </c>
      <c r="J1013" s="1170"/>
    </row>
    <row r="1014" spans="1:10" x14ac:dyDescent="0.25">
      <c r="A1014" t="s">
        <v>297</v>
      </c>
      <c r="B1014" s="358">
        <v>3</v>
      </c>
      <c r="C1014" s="358" t="s">
        <v>3387</v>
      </c>
      <c r="D1014" s="1109" t="s">
        <v>3418</v>
      </c>
      <c r="E1014" s="358" t="s">
        <v>444</v>
      </c>
      <c r="F1014" s="1172" t="s">
        <v>1520</v>
      </c>
      <c r="G1014" s="358">
        <f>VLOOKUP($A1014,Data!$C:$I,7,FALSE)</f>
        <v>0</v>
      </c>
      <c r="H1014" s="438" t="str">
        <f t="shared" si="69"/>
        <v>GV.PO-013</v>
      </c>
      <c r="I1014" s="438" t="str">
        <f t="shared" si="70"/>
        <v>GV.PO-0130</v>
      </c>
      <c r="J1014" s="1170"/>
    </row>
    <row r="1015" spans="1:10" x14ac:dyDescent="0.25">
      <c r="A1015" t="s">
        <v>297</v>
      </c>
      <c r="B1015" s="358">
        <v>3</v>
      </c>
      <c r="C1015" s="358" t="s">
        <v>3387</v>
      </c>
      <c r="D1015" s="1109" t="s">
        <v>3419</v>
      </c>
      <c r="F1015" s="589"/>
      <c r="G1015" s="358">
        <f>VLOOKUP($A1015,Data!$C:$I,7,FALSE)</f>
        <v>0</v>
      </c>
      <c r="H1015" s="438" t="str">
        <f t="shared" si="69"/>
        <v>GV.PO-023</v>
      </c>
      <c r="I1015" s="438" t="str">
        <f t="shared" si="70"/>
        <v>GV.PO-0230</v>
      </c>
      <c r="J1015" s="1170"/>
    </row>
    <row r="1016" spans="1:10" x14ac:dyDescent="0.25">
      <c r="A1016" t="s">
        <v>298</v>
      </c>
      <c r="B1016" s="358">
        <v>3</v>
      </c>
      <c r="C1016" s="358" t="s">
        <v>3387</v>
      </c>
      <c r="D1016" s="1109" t="s">
        <v>3393</v>
      </c>
      <c r="F1016" s="589"/>
      <c r="G1016" s="358">
        <f>VLOOKUP($A1016,Data!$C:$I,7,FALSE)</f>
        <v>0</v>
      </c>
      <c r="H1016" s="438" t="str">
        <f t="shared" si="69"/>
        <v>GV.OC-023</v>
      </c>
      <c r="I1016" s="438" t="str">
        <f t="shared" si="70"/>
        <v>GV.OC-0230</v>
      </c>
      <c r="J1016" s="1170"/>
    </row>
    <row r="1017" spans="1:10" x14ac:dyDescent="0.25">
      <c r="A1017" t="s">
        <v>298</v>
      </c>
      <c r="B1017" s="358">
        <v>3</v>
      </c>
      <c r="C1017" s="358" t="s">
        <v>3387</v>
      </c>
      <c r="D1017" s="1109" t="s">
        <v>3394</v>
      </c>
      <c r="E1017" s="358" t="s">
        <v>444</v>
      </c>
      <c r="F1017" s="1172" t="s">
        <v>1534</v>
      </c>
      <c r="G1017" s="358">
        <f>VLOOKUP($A1017,Data!$C:$I,7,FALSE)</f>
        <v>0</v>
      </c>
      <c r="H1017" s="438" t="str">
        <f t="shared" si="69"/>
        <v>GV.OC-033</v>
      </c>
      <c r="I1017" s="438" t="str">
        <f t="shared" si="70"/>
        <v>GV.OC-0330</v>
      </c>
      <c r="J1017" s="1170"/>
    </row>
    <row r="1018" spans="1:10" x14ac:dyDescent="0.25">
      <c r="A1018" t="s">
        <v>298</v>
      </c>
      <c r="B1018" s="358">
        <v>3</v>
      </c>
      <c r="C1018" s="358" t="s">
        <v>3387</v>
      </c>
      <c r="D1018" s="1109" t="s">
        <v>3418</v>
      </c>
      <c r="E1018" s="358" t="s">
        <v>444</v>
      </c>
      <c r="F1018" s="1172" t="s">
        <v>1520</v>
      </c>
      <c r="G1018" s="358">
        <f>VLOOKUP($A1018,Data!$C:$I,7,FALSE)</f>
        <v>0</v>
      </c>
      <c r="H1018" s="438" t="str">
        <f t="shared" si="69"/>
        <v>GV.PO-013</v>
      </c>
      <c r="I1018" s="438" t="str">
        <f t="shared" si="70"/>
        <v>GV.PO-0130</v>
      </c>
      <c r="J1018" s="1170"/>
    </row>
    <row r="1019" spans="1:10" x14ac:dyDescent="0.25">
      <c r="A1019" t="s">
        <v>298</v>
      </c>
      <c r="B1019" s="358">
        <v>3</v>
      </c>
      <c r="C1019" s="358" t="s">
        <v>3387</v>
      </c>
      <c r="D1019" s="1109" t="s">
        <v>3419</v>
      </c>
      <c r="F1019" s="589"/>
      <c r="G1019" s="358">
        <f>VLOOKUP($A1019,Data!$C:$I,7,FALSE)</f>
        <v>0</v>
      </c>
      <c r="H1019" s="438" t="str">
        <f t="shared" si="69"/>
        <v>GV.PO-023</v>
      </c>
      <c r="I1019" s="438" t="str">
        <f t="shared" si="70"/>
        <v>GV.PO-0230</v>
      </c>
      <c r="J1019" s="1170"/>
    </row>
    <row r="1020" spans="1:10" x14ac:dyDescent="0.25">
      <c r="A1020" t="s">
        <v>298</v>
      </c>
      <c r="B1020" s="358">
        <v>3</v>
      </c>
      <c r="C1020" s="358" t="s">
        <v>3387</v>
      </c>
      <c r="D1020" s="1109" t="s">
        <v>3415</v>
      </c>
      <c r="F1020" s="589"/>
      <c r="G1020" s="358">
        <f>VLOOKUP($A1020,Data!$C:$I,7,FALSE)</f>
        <v>0</v>
      </c>
      <c r="H1020" s="438" t="str">
        <f t="shared" si="69"/>
        <v>GV.RR-023</v>
      </c>
      <c r="I1020" s="438" t="str">
        <f t="shared" si="70"/>
        <v>GV.RR-0230</v>
      </c>
      <c r="J1020" s="1170"/>
    </row>
    <row r="1021" spans="1:10" x14ac:dyDescent="0.25">
      <c r="A1021" t="s">
        <v>298</v>
      </c>
      <c r="B1021" s="358">
        <v>3</v>
      </c>
      <c r="C1021" s="358" t="s">
        <v>3387</v>
      </c>
      <c r="D1021" s="1109" t="s">
        <v>3405</v>
      </c>
      <c r="E1021" s="358" t="s">
        <v>444</v>
      </c>
      <c r="F1021" s="1172" t="s">
        <v>1487</v>
      </c>
      <c r="G1021" s="358">
        <f>VLOOKUP($A1021,Data!$C:$I,7,FALSE)</f>
        <v>0</v>
      </c>
      <c r="H1021" s="438" t="str">
        <f t="shared" si="69"/>
        <v>GV.SC-023</v>
      </c>
      <c r="I1021" s="438" t="str">
        <f t="shared" si="70"/>
        <v>GV.SC-0230</v>
      </c>
      <c r="J1021" s="1170"/>
    </row>
    <row r="1022" spans="1:10" x14ac:dyDescent="0.25">
      <c r="A1022" t="s">
        <v>298</v>
      </c>
      <c r="B1022" s="358">
        <v>3</v>
      </c>
      <c r="C1022" s="358" t="s">
        <v>1460</v>
      </c>
      <c r="D1022" s="1111" t="s">
        <v>3449</v>
      </c>
      <c r="E1022" s="358" t="s">
        <v>1462</v>
      </c>
      <c r="F1022" s="1172" t="s">
        <v>1529</v>
      </c>
      <c r="G1022" s="358">
        <f>VLOOKUP($A1022,Data!$C:$I,7,FALSE)</f>
        <v>0</v>
      </c>
      <c r="H1022" s="438" t="str">
        <f t="shared" si="69"/>
        <v>PR.AT-013</v>
      </c>
      <c r="I1022" s="438" t="str">
        <f t="shared" si="70"/>
        <v>PR.AT-0130</v>
      </c>
      <c r="J1022" s="1170"/>
    </row>
    <row r="1023" spans="1:10" x14ac:dyDescent="0.25">
      <c r="A1023" t="s">
        <v>298</v>
      </c>
      <c r="B1023" s="358">
        <v>3</v>
      </c>
      <c r="C1023" s="358" t="s">
        <v>1460</v>
      </c>
      <c r="D1023" s="1111" t="s">
        <v>3450</v>
      </c>
      <c r="E1023" s="358" t="s">
        <v>1460</v>
      </c>
      <c r="F1023" s="1172" t="s">
        <v>1573</v>
      </c>
      <c r="G1023" s="358">
        <f>VLOOKUP($A1023,Data!$C:$I,7,FALSE)</f>
        <v>0</v>
      </c>
      <c r="H1023" s="438" t="str">
        <f t="shared" si="69"/>
        <v>PR.AT-023</v>
      </c>
      <c r="I1023" s="438" t="str">
        <f t="shared" si="70"/>
        <v>PR.AT-0230</v>
      </c>
      <c r="J1023" s="1170"/>
    </row>
    <row r="1024" spans="1:10" x14ac:dyDescent="0.25">
      <c r="A1024" t="s">
        <v>299</v>
      </c>
      <c r="B1024" s="358">
        <v>3</v>
      </c>
      <c r="C1024" s="358" t="s">
        <v>1460</v>
      </c>
      <c r="D1024" s="1111" t="s">
        <v>3449</v>
      </c>
      <c r="E1024" s="358" t="s">
        <v>1460</v>
      </c>
      <c r="F1024" s="1172" t="s">
        <v>1574</v>
      </c>
      <c r="G1024" s="358">
        <f>VLOOKUP($A1024,Data!$C:$I,7,FALSE)</f>
        <v>0</v>
      </c>
      <c r="H1024" s="438" t="str">
        <f t="shared" si="69"/>
        <v>PR.AT-013</v>
      </c>
      <c r="I1024" s="438" t="str">
        <f t="shared" si="70"/>
        <v>PR.AT-0130</v>
      </c>
      <c r="J1024" s="1170"/>
    </row>
    <row r="1025" spans="1:10" x14ac:dyDescent="0.25">
      <c r="A1025" t="s">
        <v>300</v>
      </c>
      <c r="B1025" s="358">
        <v>3</v>
      </c>
      <c r="C1025" s="358" t="s">
        <v>444</v>
      </c>
      <c r="D1025" s="1110" t="s">
        <v>3441</v>
      </c>
      <c r="E1025" s="358" t="s">
        <v>1460</v>
      </c>
      <c r="F1025" s="1172" t="s">
        <v>1710</v>
      </c>
      <c r="G1025" s="358">
        <f>VLOOKUP($A1025,Data!$C:$I,7,FALSE)</f>
        <v>0</v>
      </c>
      <c r="H1025" s="438" t="str">
        <f t="shared" si="69"/>
        <v>ID.IM-033</v>
      </c>
      <c r="I1025" s="438" t="str">
        <f t="shared" si="70"/>
        <v>ID.IM-0330</v>
      </c>
      <c r="J1025" s="1170"/>
    </row>
  </sheetData>
  <sheetProtection autoFilter="0"/>
  <autoFilter ref="A1:I1025" xr:uid="{00000000-0009-0000-0000-00001B000000}">
    <sortState xmlns:xlrd2="http://schemas.microsoft.com/office/spreadsheetml/2017/richdata2" ref="A2:I1025">
      <sortCondition ref="A1:A813"/>
    </sortState>
  </autoFilter>
  <mergeCells count="1">
    <mergeCell ref="AA4:AA29"/>
  </mergeCells>
  <conditionalFormatting sqref="F2:F813">
    <cfRule type="containsText" dxfId="14" priority="6" operator="containsText" text="RC">
      <formula>NOT(ISERROR(SEARCH("RC",F2)))</formula>
    </cfRule>
    <cfRule type="containsText" dxfId="13" priority="7" operator="containsText" text="RS">
      <formula>NOT(ISERROR(SEARCH("RS",F2)))</formula>
    </cfRule>
    <cfRule type="containsText" dxfId="12" priority="8" operator="containsText" text="DE">
      <formula>NOT(ISERROR(SEARCH("DE",F2)))</formula>
    </cfRule>
    <cfRule type="containsText" dxfId="11" priority="9" operator="containsText" text="PR">
      <formula>NOT(ISERROR(SEARCH("PR",F2)))</formula>
    </cfRule>
    <cfRule type="containsText" dxfId="10" priority="10" operator="containsText" text="ID">
      <formula>NOT(ISERROR(SEARCH("ID",F2)))</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9A13B-68DD-4D13-81DE-9DF3D7213101}">
  <sheetPr codeName="Sheet37">
    <tabColor theme="7"/>
  </sheetPr>
  <dimension ref="A1:K17"/>
  <sheetViews>
    <sheetView zoomScale="98" zoomScaleNormal="98" workbookViewId="0">
      <selection activeCell="E9" sqref="E9"/>
    </sheetView>
  </sheetViews>
  <sheetFormatPr defaultColWidth="8.7265625" defaultRowHeight="13.8" x14ac:dyDescent="0.25"/>
  <cols>
    <col min="1" max="1" width="2.6328125" style="397" customWidth="1"/>
    <col min="2" max="2" width="3.7265625" style="397" customWidth="1"/>
    <col min="3" max="3" width="18.1796875" style="397" customWidth="1"/>
    <col min="4" max="4" width="12.54296875" style="397" customWidth="1"/>
    <col min="5" max="5" width="65.453125" style="397" customWidth="1"/>
    <col min="6" max="6" width="3.6328125" style="397" customWidth="1"/>
    <col min="7" max="7" width="2.6328125" style="397" customWidth="1"/>
    <col min="8" max="8" width="8.7265625" style="397"/>
    <col min="9" max="9" width="2.6328125" style="397" customWidth="1"/>
    <col min="10" max="10" width="80.6328125" style="397" customWidth="1"/>
    <col min="11" max="11" width="2.54296875" style="397" customWidth="1"/>
    <col min="12" max="16384" width="8.7265625" style="397"/>
  </cols>
  <sheetData>
    <row r="1" spans="1:11" x14ac:dyDescent="0.25">
      <c r="A1" s="134"/>
      <c r="B1" s="134"/>
      <c r="C1" s="134"/>
      <c r="D1" s="134"/>
      <c r="E1" s="134"/>
      <c r="F1" s="134"/>
      <c r="G1" s="134"/>
      <c r="I1" s="3"/>
      <c r="J1" s="3"/>
      <c r="K1" s="3"/>
    </row>
    <row r="2" spans="1:11" x14ac:dyDescent="0.25">
      <c r="A2" s="251"/>
      <c r="B2" s="511"/>
      <c r="C2" s="512" t="s">
        <v>1892</v>
      </c>
      <c r="D2" s="512" t="s">
        <v>1893</v>
      </c>
      <c r="E2" s="512" t="s">
        <v>1894</v>
      </c>
      <c r="F2" s="513"/>
      <c r="G2" s="251"/>
      <c r="I2" s="6"/>
      <c r="J2" s="585" t="s">
        <v>1882</v>
      </c>
      <c r="K2" s="6"/>
    </row>
    <row r="3" spans="1:11" s="577" customFormat="1" ht="22.95" customHeight="1" thickBot="1" x14ac:dyDescent="0.3">
      <c r="A3" s="134"/>
      <c r="B3" s="574"/>
      <c r="C3" s="575" t="str">
        <f>IF(VLOOKUP(C2,Languages!$A:$D,1,TRUE)=C2,VLOOKUP(C2,Languages!$A:$D,Summary!$C$7,TRUE),NA())</f>
        <v>Nimi</v>
      </c>
      <c r="D3" s="575" t="str">
        <f>IF(VLOOKUP(D2,Languages!$A:$D,1,TRUE)=D2,VLOOKUP(D2,Languages!$A:$D,Summary!$C$7,TRUE),NA())</f>
        <v>Päiväys</v>
      </c>
      <c r="E3" s="575" t="str">
        <f>IF(VLOOKUP(E2,Languages!$A:$D,1,TRUE)=E2,VLOOKUP(E2,Languages!$A:$D,Summary!$C$7,TRUE),NA())</f>
        <v>Kommentit</v>
      </c>
      <c r="F3" s="576"/>
      <c r="G3" s="134"/>
      <c r="I3" s="3"/>
      <c r="J3" s="586"/>
      <c r="K3" s="6"/>
    </row>
    <row r="4" spans="1:11" x14ac:dyDescent="0.25">
      <c r="A4" s="165"/>
      <c r="B4" s="514"/>
      <c r="C4" s="520"/>
      <c r="D4" s="520"/>
      <c r="E4" s="520"/>
      <c r="F4" s="515"/>
      <c r="G4" s="261"/>
      <c r="I4" s="3"/>
      <c r="J4" s="1332" t="s">
        <v>3521</v>
      </c>
      <c r="K4" s="6"/>
    </row>
    <row r="5" spans="1:11" s="525" customFormat="1" ht="19.95" customHeight="1" x14ac:dyDescent="0.25">
      <c r="A5" s="521"/>
      <c r="B5" s="522"/>
      <c r="C5" s="526"/>
      <c r="D5" s="527">
        <v>45356</v>
      </c>
      <c r="E5" s="528" t="s">
        <v>3533</v>
      </c>
      <c r="F5" s="523"/>
      <c r="G5" s="524"/>
      <c r="I5" s="3"/>
      <c r="J5" s="1332"/>
      <c r="K5" s="6"/>
    </row>
    <row r="6" spans="1:11" s="525" customFormat="1" ht="19.95" customHeight="1" x14ac:dyDescent="0.25">
      <c r="A6" s="521"/>
      <c r="B6" s="522"/>
      <c r="C6" s="526"/>
      <c r="D6" s="527">
        <v>45418</v>
      </c>
      <c r="E6" s="528" t="s">
        <v>3578</v>
      </c>
      <c r="F6" s="523"/>
      <c r="G6" s="524"/>
      <c r="I6" s="3"/>
      <c r="J6" s="1332"/>
      <c r="K6" s="6"/>
    </row>
    <row r="7" spans="1:11" s="525" customFormat="1" ht="19.95" customHeight="1" x14ac:dyDescent="0.25">
      <c r="A7" s="521"/>
      <c r="B7" s="522"/>
      <c r="C7" s="526"/>
      <c r="D7" s="527">
        <v>45603</v>
      </c>
      <c r="E7" s="528" t="s">
        <v>3870</v>
      </c>
      <c r="F7" s="523"/>
      <c r="G7" s="524"/>
      <c r="I7" s="3"/>
      <c r="J7" s="1332"/>
      <c r="K7" s="6"/>
    </row>
    <row r="8" spans="1:11" s="525" customFormat="1" ht="19.95" customHeight="1" x14ac:dyDescent="0.25">
      <c r="A8" s="521"/>
      <c r="B8" s="522"/>
      <c r="C8" s="526"/>
      <c r="D8" s="529"/>
      <c r="E8" s="528" t="s">
        <v>3871</v>
      </c>
      <c r="F8" s="523"/>
      <c r="G8" s="524"/>
      <c r="I8" s="12"/>
      <c r="J8" s="1332"/>
      <c r="K8" s="12"/>
    </row>
    <row r="9" spans="1:11" s="525" customFormat="1" ht="19.95" customHeight="1" x14ac:dyDescent="0.25">
      <c r="A9" s="521"/>
      <c r="B9" s="522"/>
      <c r="C9" s="526"/>
      <c r="D9" s="529"/>
      <c r="E9" s="528"/>
      <c r="F9" s="523"/>
      <c r="G9" s="524"/>
      <c r="I9" s="12"/>
      <c r="J9" s="1332"/>
      <c r="K9" s="12"/>
    </row>
    <row r="10" spans="1:11" s="525" customFormat="1" ht="19.95" customHeight="1" x14ac:dyDescent="0.25">
      <c r="A10" s="521"/>
      <c r="B10" s="522"/>
      <c r="C10" s="526"/>
      <c r="D10" s="529"/>
      <c r="E10" s="528"/>
      <c r="F10" s="523"/>
      <c r="G10" s="524"/>
      <c r="I10" s="12"/>
      <c r="J10" s="1332"/>
      <c r="K10" s="12"/>
    </row>
    <row r="11" spans="1:11" s="525" customFormat="1" ht="19.95" customHeight="1" x14ac:dyDescent="0.25">
      <c r="A11" s="521"/>
      <c r="B11" s="522"/>
      <c r="C11" s="526"/>
      <c r="D11" s="529"/>
      <c r="E11" s="528"/>
      <c r="F11" s="523"/>
      <c r="G11" s="524"/>
      <c r="I11" s="12"/>
      <c r="J11" s="1332"/>
      <c r="K11" s="12"/>
    </row>
    <row r="12" spans="1:11" s="525" customFormat="1" ht="19.95" customHeight="1" x14ac:dyDescent="0.25">
      <c r="A12" s="521"/>
      <c r="B12" s="522"/>
      <c r="C12" s="526"/>
      <c r="D12" s="529"/>
      <c r="E12" s="528"/>
      <c r="F12" s="523"/>
      <c r="G12" s="524"/>
      <c r="I12" s="12"/>
      <c r="J12" s="1332"/>
      <c r="K12" s="12"/>
    </row>
    <row r="13" spans="1:11" s="525" customFormat="1" ht="19.95" customHeight="1" x14ac:dyDescent="0.25">
      <c r="A13" s="521"/>
      <c r="B13" s="522"/>
      <c r="C13" s="526"/>
      <c r="D13" s="529"/>
      <c r="E13" s="528"/>
      <c r="F13" s="523"/>
      <c r="G13" s="524"/>
      <c r="I13" s="12"/>
      <c r="J13" s="1332"/>
      <c r="K13" s="12"/>
    </row>
    <row r="14" spans="1:11" s="525" customFormat="1" ht="19.95" customHeight="1" x14ac:dyDescent="0.25">
      <c r="A14" s="521"/>
      <c r="B14" s="522"/>
      <c r="C14" s="526"/>
      <c r="D14" s="529"/>
      <c r="E14" s="528"/>
      <c r="F14" s="523"/>
      <c r="G14" s="524"/>
      <c r="I14" s="12"/>
      <c r="J14" s="1332"/>
      <c r="K14" s="12"/>
    </row>
    <row r="15" spans="1:11" s="525" customFormat="1" ht="19.95" customHeight="1" x14ac:dyDescent="0.25">
      <c r="A15" s="521"/>
      <c r="B15" s="522"/>
      <c r="C15" s="526"/>
      <c r="D15" s="529"/>
      <c r="E15" s="528"/>
      <c r="F15" s="523"/>
      <c r="G15" s="524"/>
      <c r="I15" s="12"/>
      <c r="J15" s="1332"/>
      <c r="K15" s="12"/>
    </row>
    <row r="16" spans="1:11" x14ac:dyDescent="0.25">
      <c r="A16" s="235"/>
      <c r="B16" s="516"/>
      <c r="C16" s="517"/>
      <c r="D16" s="518"/>
      <c r="E16" s="518"/>
      <c r="F16" s="519"/>
      <c r="G16" s="235"/>
      <c r="I16" s="12"/>
      <c r="K16" s="12"/>
    </row>
    <row r="17" spans="1:11" x14ac:dyDescent="0.25">
      <c r="A17" s="235"/>
      <c r="B17" s="235"/>
      <c r="C17" s="235"/>
      <c r="D17" s="235"/>
      <c r="E17" s="235"/>
      <c r="F17" s="235"/>
      <c r="G17" s="235"/>
      <c r="I17" s="12"/>
      <c r="J17" s="12"/>
      <c r="K17" s="12"/>
    </row>
  </sheetData>
  <sheetProtection sheet="1" objects="1" scenarios="1"/>
  <mergeCells count="1">
    <mergeCell ref="J4:J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FFC000"/>
  </sheetPr>
  <dimension ref="A1:U488"/>
  <sheetViews>
    <sheetView showGridLines="0" zoomScaleNormal="100" workbookViewId="0"/>
  </sheetViews>
  <sheetFormatPr defaultColWidth="9.1796875" defaultRowHeight="13.95" customHeight="1" x14ac:dyDescent="0.25"/>
  <cols>
    <col min="1" max="2" width="1.6328125" style="139" customWidth="1"/>
    <col min="3" max="3" width="21.36328125" style="139" customWidth="1"/>
    <col min="4" max="4" width="15.08984375" style="139" customWidth="1"/>
    <col min="5" max="5" width="25.6328125" style="139" customWidth="1"/>
    <col min="6" max="6" width="15.6328125" style="139" customWidth="1"/>
    <col min="7" max="7" width="20.81640625" style="139" customWidth="1"/>
    <col min="8" max="8" width="15.6328125" style="139" customWidth="1"/>
    <col min="9" max="9" width="5.6328125" style="139" customWidth="1"/>
    <col min="10" max="11" width="15.6328125" style="139" customWidth="1"/>
    <col min="12" max="12" width="5.6328125" style="139" customWidth="1"/>
    <col min="13" max="14" width="15.6328125" style="139" customWidth="1"/>
    <col min="15" max="15" width="5.6328125" style="139" customWidth="1"/>
    <col min="16" max="16" width="1.6328125" style="139" customWidth="1"/>
    <col min="17" max="17" width="1.6328125" style="269" customWidth="1"/>
    <col min="18" max="18" width="9.1796875" style="245"/>
    <col min="19" max="19" width="3.08984375" style="245" customWidth="1"/>
    <col min="20" max="20" width="80.6328125" style="245" customWidth="1"/>
    <col min="21" max="21" width="2.453125" style="245" customWidth="1"/>
    <col min="22" max="16384" width="9.1796875" style="245"/>
  </cols>
  <sheetData>
    <row r="1" spans="1:21" s="139" customFormat="1" ht="13.95" customHeight="1" x14ac:dyDescent="0.25">
      <c r="A1" s="134"/>
      <c r="B1" s="134"/>
      <c r="C1" s="134"/>
      <c r="D1" s="134"/>
      <c r="E1" s="134"/>
      <c r="F1" s="134"/>
      <c r="G1" s="134"/>
      <c r="H1" s="134"/>
      <c r="I1" s="134"/>
      <c r="J1" s="134"/>
      <c r="K1" s="134"/>
      <c r="L1" s="134"/>
      <c r="M1" s="134"/>
      <c r="N1" s="134"/>
      <c r="O1" s="134"/>
      <c r="P1" s="134"/>
      <c r="Q1" s="261"/>
      <c r="S1" s="542"/>
      <c r="T1" s="542"/>
      <c r="U1" s="543"/>
    </row>
    <row r="2" spans="1:21" s="254" customFormat="1" ht="18" customHeight="1" x14ac:dyDescent="0.25">
      <c r="A2" s="251"/>
      <c r="B2" s="141"/>
      <c r="C2" s="143"/>
      <c r="D2" s="143"/>
      <c r="E2" s="143"/>
      <c r="F2" s="143"/>
      <c r="G2" s="143"/>
      <c r="H2" s="143"/>
      <c r="I2" s="143"/>
      <c r="J2" s="143"/>
      <c r="K2" s="143"/>
      <c r="L2" s="143"/>
      <c r="M2" s="143"/>
      <c r="N2" s="143"/>
      <c r="O2" s="143"/>
      <c r="P2" s="300"/>
      <c r="Q2" s="261"/>
      <c r="S2" s="542"/>
      <c r="T2" s="631" t="s">
        <v>1882</v>
      </c>
      <c r="U2" s="543"/>
    </row>
    <row r="3" spans="1:21" s="139" customFormat="1" ht="18" customHeight="1" x14ac:dyDescent="0.25">
      <c r="A3" s="134"/>
      <c r="B3" s="156"/>
      <c r="C3" s="256"/>
      <c r="D3" s="256"/>
      <c r="E3" s="256"/>
      <c r="F3" s="256"/>
      <c r="G3" s="256"/>
      <c r="H3" s="256"/>
      <c r="I3" s="256"/>
      <c r="J3" s="256"/>
      <c r="K3" s="256"/>
      <c r="L3" s="256"/>
      <c r="M3" s="256"/>
      <c r="N3" s="256"/>
      <c r="O3" s="256"/>
      <c r="P3" s="260"/>
      <c r="Q3" s="261"/>
      <c r="S3" s="542"/>
      <c r="T3" s="632"/>
      <c r="U3" s="543"/>
    </row>
    <row r="4" spans="1:21" s="139" customFormat="1" ht="30" customHeight="1" x14ac:dyDescent="0.25">
      <c r="A4" s="134"/>
      <c r="B4" s="156"/>
      <c r="C4" s="301" t="str">
        <f>IF(VLOOKUP("KM80",Languages!$A:$D,1,TRUE)="KM80",VLOOKUP("KM80",Languages!$A:$D,Summary!$C$7,TRUE),NA())</f>
        <v>Arviointitulosten ja vertailutiedon tuonti</v>
      </c>
      <c r="D4" s="256"/>
      <c r="E4" s="256"/>
      <c r="F4" s="256"/>
      <c r="G4" s="256"/>
      <c r="H4" s="256"/>
      <c r="I4" s="256"/>
      <c r="J4" s="301"/>
      <c r="K4" s="256"/>
      <c r="L4" s="256"/>
      <c r="M4" s="256"/>
      <c r="N4" s="256"/>
      <c r="O4" s="256"/>
      <c r="P4" s="260"/>
      <c r="Q4" s="261"/>
      <c r="S4" s="542"/>
      <c r="T4" s="1324" t="s">
        <v>3577</v>
      </c>
      <c r="U4" s="543"/>
    </row>
    <row r="5" spans="1:21" s="139" customFormat="1" ht="13.95" customHeight="1" x14ac:dyDescent="0.25">
      <c r="A5" s="134"/>
      <c r="B5" s="156"/>
      <c r="C5" s="256"/>
      <c r="D5" s="256"/>
      <c r="E5" s="256"/>
      <c r="F5" s="256"/>
      <c r="G5" s="256"/>
      <c r="H5" s="256"/>
      <c r="I5" s="256"/>
      <c r="J5" s="256"/>
      <c r="K5" s="256"/>
      <c r="L5" s="256"/>
      <c r="M5" s="256"/>
      <c r="N5" s="256"/>
      <c r="O5" s="256"/>
      <c r="P5" s="260"/>
      <c r="Q5" s="261"/>
      <c r="S5" s="542"/>
      <c r="T5" s="1324"/>
      <c r="U5" s="543"/>
    </row>
    <row r="6" spans="1:21" s="305" customFormat="1" ht="13.95" customHeight="1" x14ac:dyDescent="0.25">
      <c r="A6" s="134"/>
      <c r="B6" s="302"/>
      <c r="C6" s="1327" t="str">
        <f>IF(VLOOKUP("KM50",Languages!$A:$D,1,TRUE)="KM50",VLOOKUP("KM50",Languages!$A:$D,Summary!$C$7,TRUE),NA())</f>
        <v>Aiemmat arviointitulokset (arviointivälilehdille)</v>
      </c>
      <c r="D6" s="1327"/>
      <c r="E6" s="1327"/>
      <c r="F6" s="332"/>
      <c r="G6" s="332"/>
      <c r="H6" s="332"/>
      <c r="I6" s="332"/>
      <c r="J6" s="1327" t="str">
        <f>IF(VLOOKUP("KM51",Languages!$A:$D,1,TRUE)="KM51",VLOOKUP("KM51",Languages!$A:$D,Summary!$C$7,TRUE),NA())</f>
        <v>Aiemmat arviointitulokset (raporteille)</v>
      </c>
      <c r="K6" s="1327"/>
      <c r="L6" s="1327"/>
      <c r="M6" s="1327" t="str">
        <f>IF(VLOOKUP("KM52",Languages!$A:$D,1,TRUE)="KM52",VLOOKUP("KM52",Languages!$A:$D,Summary!$C$7,TRUE),NA())</f>
        <v>Vertailutulokset (raporteille)</v>
      </c>
      <c r="N6" s="1327"/>
      <c r="O6" s="1327"/>
      <c r="P6" s="304"/>
      <c r="Q6" s="272"/>
      <c r="S6" s="542"/>
      <c r="T6" s="1324"/>
      <c r="U6" s="542"/>
    </row>
    <row r="7" spans="1:21" s="139" customFormat="1" ht="22.95" customHeight="1" x14ac:dyDescent="0.25">
      <c r="A7" s="134"/>
      <c r="B7" s="156"/>
      <c r="C7" s="348" t="str">
        <f>IF(VLOOKUP("KM82",Languages!$A:$D,1,TRUE)="KM82",VLOOKUP("KM82",Languages!$A:$D,Summary!$C$7,TRUE),NA())</f>
        <v>Tähän syötetyt tulokset näkyvät Kybermittarin arviointiosioissa nykyisten arvioiden vieressä (sarakkeissa O-S).</v>
      </c>
      <c r="D7" s="331"/>
      <c r="E7" s="331"/>
      <c r="F7" s="331"/>
      <c r="G7" s="331"/>
      <c r="H7" s="331"/>
      <c r="I7" s="331"/>
      <c r="J7" s="1328" t="str">
        <f>IF(VLOOKUP("KM54",Languages!$A:$D,1,TRUE)="KM54",VLOOKUP("KM54",Languages!$A:$D,Summary!$C$7,TRUE),NA())</f>
        <v>Tähän taulukkoon syötetyt vertailutiedot esitetään raporteissa.</v>
      </c>
      <c r="K7" s="1328"/>
      <c r="L7" s="348"/>
      <c r="M7" s="1328" t="str">
        <f>IF(VLOOKUP("KM55",Languages!$A:$D,1,TRUE)="KM55",VLOOKUP("KM55",Languages!$A:$D,Summary!$C$7,TRUE),NA())</f>
        <v>Tähän taulukkoon syötetyt vertailutiedot esitetään raporteissa.</v>
      </c>
      <c r="N7" s="1328"/>
      <c r="O7" s="348"/>
      <c r="P7" s="260"/>
      <c r="Q7" s="261"/>
      <c r="S7" s="542"/>
      <c r="T7" s="1324"/>
      <c r="U7" s="542"/>
    </row>
    <row r="8" spans="1:21" s="139" customFormat="1" ht="13.95" customHeight="1" thickBot="1" x14ac:dyDescent="0.3">
      <c r="A8" s="134"/>
      <c r="B8" s="156"/>
      <c r="C8" s="256"/>
      <c r="D8" s="256"/>
      <c r="E8" s="256"/>
      <c r="F8" s="256"/>
      <c r="G8" s="256"/>
      <c r="H8" s="256"/>
      <c r="I8" s="256"/>
      <c r="J8" s="1329"/>
      <c r="K8" s="1329"/>
      <c r="L8" s="256"/>
      <c r="M8" s="1329"/>
      <c r="N8" s="1329"/>
      <c r="O8" s="256"/>
      <c r="P8" s="260"/>
      <c r="Q8" s="272"/>
      <c r="S8" s="542"/>
      <c r="T8" s="1324"/>
      <c r="U8" s="542"/>
    </row>
    <row r="9" spans="1:21" ht="13.95" customHeight="1" thickBot="1" x14ac:dyDescent="0.3">
      <c r="A9" s="165"/>
      <c r="B9" s="259"/>
      <c r="C9" s="1322"/>
      <c r="D9" s="1326"/>
      <c r="E9" s="1326"/>
      <c r="F9" s="1326"/>
      <c r="G9" s="1326"/>
      <c r="H9" s="1323"/>
      <c r="I9" s="306"/>
      <c r="J9" s="1322" t="str">
        <f>IF(VLOOKUP("KM61",Languages!$A:$D,1,TRUE)="KM61",VLOOKUP("KM61",Languages!$A:$D,Summary!$C$7,TRUE),NA())</f>
        <v>Johdon kypsyysraportti (R1)</v>
      </c>
      <c r="K9" s="1323"/>
      <c r="L9" s="306"/>
      <c r="M9" s="1322" t="str">
        <f>IF(VLOOKUP("KM61",Languages!$A:$D,1,TRUE)="KM61",VLOOKUP("KM61",Languages!$A:$D,Summary!$C$7,TRUE),NA())</f>
        <v>Johdon kypsyysraportti (R1)</v>
      </c>
      <c r="N9" s="1323"/>
      <c r="O9" s="306"/>
      <c r="P9" s="260"/>
      <c r="Q9" s="261"/>
      <c r="S9" s="542"/>
      <c r="T9" s="1324"/>
      <c r="U9" s="542"/>
    </row>
    <row r="10" spans="1:21" ht="13.95" customHeight="1" x14ac:dyDescent="0.25">
      <c r="A10" s="165"/>
      <c r="B10" s="259"/>
      <c r="C10" s="256"/>
      <c r="D10" s="256"/>
      <c r="E10" s="256"/>
      <c r="F10" s="256"/>
      <c r="G10" s="256"/>
      <c r="H10" s="256"/>
      <c r="I10" s="306"/>
      <c r="J10" s="256"/>
      <c r="K10" s="256"/>
      <c r="L10" s="256"/>
      <c r="M10" s="256"/>
      <c r="N10" s="256"/>
      <c r="O10" s="306"/>
      <c r="P10" s="260"/>
      <c r="Q10" s="261"/>
      <c r="S10" s="542"/>
      <c r="T10" s="1324"/>
      <c r="U10" s="542"/>
    </row>
    <row r="11" spans="1:21" ht="13.95" customHeight="1" thickBot="1" x14ac:dyDescent="0.3">
      <c r="A11" s="165"/>
      <c r="B11" s="290"/>
      <c r="C11" s="350" t="s">
        <v>1445</v>
      </c>
      <c r="D11" s="597" t="s">
        <v>1444</v>
      </c>
      <c r="E11" s="597" t="s">
        <v>1446</v>
      </c>
      <c r="F11" s="597" t="s">
        <v>1447</v>
      </c>
      <c r="G11" s="597" t="s">
        <v>1448</v>
      </c>
      <c r="H11" s="598" t="s">
        <v>1449</v>
      </c>
      <c r="I11" s="307"/>
      <c r="J11" s="308" t="s">
        <v>1450</v>
      </c>
      <c r="K11" s="349" t="s">
        <v>1451</v>
      </c>
      <c r="L11" s="306"/>
      <c r="M11" s="308" t="s">
        <v>1450</v>
      </c>
      <c r="N11" s="349" t="s">
        <v>1451</v>
      </c>
      <c r="O11" s="307"/>
      <c r="P11" s="260"/>
      <c r="Q11" s="261"/>
      <c r="S11" s="542"/>
      <c r="T11" s="1324"/>
      <c r="U11" s="542"/>
    </row>
    <row r="12" spans="1:21" ht="15" customHeight="1" x14ac:dyDescent="0.25">
      <c r="A12" s="165"/>
      <c r="B12" s="290"/>
      <c r="C12" s="595" t="s">
        <v>619</v>
      </c>
      <c r="D12" s="725"/>
      <c r="E12" s="726" t="s">
        <v>1407</v>
      </c>
      <c r="F12" s="725" t="s">
        <v>1407</v>
      </c>
      <c r="G12" s="725" t="s">
        <v>1407</v>
      </c>
      <c r="H12" s="725"/>
      <c r="I12" s="307"/>
      <c r="J12" s="309" t="s">
        <v>1465</v>
      </c>
      <c r="K12" s="435"/>
      <c r="L12" s="306"/>
      <c r="M12" s="309" t="s">
        <v>1465</v>
      </c>
      <c r="N12" s="435"/>
      <c r="O12" s="307"/>
      <c r="P12" s="260"/>
      <c r="Q12" s="261"/>
      <c r="S12" s="542"/>
      <c r="T12" s="1324"/>
      <c r="U12" s="542"/>
    </row>
    <row r="13" spans="1:21" ht="15" customHeight="1" x14ac:dyDescent="0.25">
      <c r="A13" s="165"/>
      <c r="B13" s="259"/>
      <c r="C13" s="595" t="s">
        <v>616</v>
      </c>
      <c r="D13" s="725"/>
      <c r="E13" s="725" t="s">
        <v>1407</v>
      </c>
      <c r="F13" s="725" t="s">
        <v>1407</v>
      </c>
      <c r="G13" s="725" t="s">
        <v>1407</v>
      </c>
      <c r="H13" s="725"/>
      <c r="I13" s="306"/>
      <c r="J13" s="309" t="s">
        <v>1466</v>
      </c>
      <c r="K13" s="436"/>
      <c r="L13" s="307"/>
      <c r="M13" s="309" t="s">
        <v>1466</v>
      </c>
      <c r="N13" s="436"/>
      <c r="O13" s="306"/>
      <c r="P13" s="260"/>
      <c r="Q13" s="261"/>
      <c r="S13" s="542"/>
      <c r="T13" s="1324"/>
      <c r="U13" s="542"/>
    </row>
    <row r="14" spans="1:21" ht="15" customHeight="1" x14ac:dyDescent="0.25">
      <c r="A14" s="165"/>
      <c r="B14" s="259"/>
      <c r="C14" s="595" t="s">
        <v>2468</v>
      </c>
      <c r="D14" s="727"/>
      <c r="E14" s="725" t="s">
        <v>1407</v>
      </c>
      <c r="F14" s="727" t="s">
        <v>1407</v>
      </c>
      <c r="G14" s="727" t="s">
        <v>1407</v>
      </c>
      <c r="H14" s="725"/>
      <c r="I14" s="306"/>
      <c r="J14" s="309" t="s">
        <v>1467</v>
      </c>
      <c r="K14" s="437"/>
      <c r="L14" s="307"/>
      <c r="M14" s="309" t="s">
        <v>1467</v>
      </c>
      <c r="N14" s="437"/>
      <c r="O14" s="306"/>
      <c r="P14" s="260"/>
      <c r="Q14" s="261"/>
      <c r="S14" s="542"/>
      <c r="T14" s="1324"/>
      <c r="U14" s="542"/>
    </row>
    <row r="15" spans="1:21" ht="15" customHeight="1" x14ac:dyDescent="0.25">
      <c r="A15" s="165"/>
      <c r="B15" s="259"/>
      <c r="C15" s="595" t="s">
        <v>2524</v>
      </c>
      <c r="D15" s="727"/>
      <c r="E15" s="725" t="s">
        <v>1407</v>
      </c>
      <c r="F15" s="727" t="s">
        <v>1407</v>
      </c>
      <c r="G15" s="727" t="s">
        <v>1407</v>
      </c>
      <c r="H15" s="725"/>
      <c r="I15" s="306"/>
      <c r="J15" s="309" t="s">
        <v>1468</v>
      </c>
      <c r="K15" s="436"/>
      <c r="L15" s="306"/>
      <c r="M15" s="309" t="s">
        <v>1468</v>
      </c>
      <c r="N15" s="436"/>
      <c r="O15" s="306"/>
      <c r="P15" s="260"/>
      <c r="Q15" s="261"/>
      <c r="S15" s="542"/>
      <c r="T15" s="1324"/>
      <c r="U15" s="542"/>
    </row>
    <row r="16" spans="1:21" ht="15" customHeight="1" x14ac:dyDescent="0.25">
      <c r="A16" s="165"/>
      <c r="B16" s="259"/>
      <c r="C16" s="595" t="s">
        <v>617</v>
      </c>
      <c r="D16" s="725"/>
      <c r="E16" s="725" t="s">
        <v>1407</v>
      </c>
      <c r="F16" s="725" t="s">
        <v>1407</v>
      </c>
      <c r="G16" s="725" t="s">
        <v>1407</v>
      </c>
      <c r="H16" s="725"/>
      <c r="I16" s="306"/>
      <c r="J16" s="309" t="s">
        <v>1469</v>
      </c>
      <c r="K16" s="437"/>
      <c r="L16" s="306"/>
      <c r="M16" s="309" t="s">
        <v>1469</v>
      </c>
      <c r="N16" s="437"/>
      <c r="O16" s="306"/>
      <c r="P16" s="260"/>
      <c r="Q16" s="261"/>
      <c r="S16" s="542"/>
      <c r="T16" s="1325"/>
      <c r="U16" s="542"/>
    </row>
    <row r="17" spans="1:21" ht="15" customHeight="1" thickBot="1" x14ac:dyDescent="0.3">
      <c r="A17" s="165"/>
      <c r="B17" s="259"/>
      <c r="C17" s="595" t="s">
        <v>618</v>
      </c>
      <c r="D17" s="725"/>
      <c r="E17" s="725" t="s">
        <v>1407</v>
      </c>
      <c r="F17" s="725" t="s">
        <v>1407</v>
      </c>
      <c r="G17" s="725" t="s">
        <v>1407</v>
      </c>
      <c r="H17" s="725"/>
      <c r="I17" s="306"/>
      <c r="J17" s="309"/>
      <c r="K17" s="256"/>
      <c r="L17" s="306"/>
      <c r="M17" s="256"/>
      <c r="N17" s="256"/>
      <c r="O17" s="306"/>
      <c r="P17" s="260"/>
      <c r="Q17" s="261"/>
      <c r="S17" s="542"/>
      <c r="T17" s="542"/>
      <c r="U17" s="542"/>
    </row>
    <row r="18" spans="1:21" ht="15" customHeight="1" thickBot="1" x14ac:dyDescent="0.3">
      <c r="A18" s="165"/>
      <c r="B18" s="259"/>
      <c r="C18" s="595" t="s">
        <v>1853</v>
      </c>
      <c r="D18" s="725"/>
      <c r="E18" s="725" t="s">
        <v>1407</v>
      </c>
      <c r="F18" s="725" t="s">
        <v>1407</v>
      </c>
      <c r="G18" s="725" t="s">
        <v>1407</v>
      </c>
      <c r="H18" s="725"/>
      <c r="I18" s="306"/>
      <c r="J18" s="1322" t="str">
        <f>IF(VLOOKUP("KM60",Languages!$A:$D,1,TRUE)="KM60",VLOOKUP("KM60",Languages!$A:$D,Summary!$C$7,TRUE),NA())</f>
        <v>Kybermittarin kypsyysraportti (R2)</v>
      </c>
      <c r="K18" s="1323"/>
      <c r="L18" s="306"/>
      <c r="M18" s="1322" t="str">
        <f>IF(VLOOKUP("KM60",Languages!$A:$D,1,TRUE)="KM60",VLOOKUP("KM60",Languages!$A:$D,Summary!$C$7,TRUE),NA())</f>
        <v>Kybermittarin kypsyysraportti (R2)</v>
      </c>
      <c r="N18" s="1323"/>
      <c r="O18" s="306"/>
      <c r="P18" s="260"/>
      <c r="Q18" s="261"/>
    </row>
    <row r="19" spans="1:21" ht="15" customHeight="1" x14ac:dyDescent="0.25">
      <c r="A19" s="165"/>
      <c r="B19" s="259"/>
      <c r="C19" s="595" t="s">
        <v>1854</v>
      </c>
      <c r="D19" s="735"/>
      <c r="E19" s="725" t="s">
        <v>1407</v>
      </c>
      <c r="F19" s="725" t="s">
        <v>1407</v>
      </c>
      <c r="G19" s="725" t="s">
        <v>1407</v>
      </c>
      <c r="H19" s="725"/>
      <c r="I19" s="306"/>
      <c r="J19" s="256"/>
      <c r="K19" s="256"/>
      <c r="L19" s="306"/>
      <c r="M19" s="256"/>
      <c r="N19" s="256"/>
      <c r="O19" s="306"/>
      <c r="P19" s="260"/>
      <c r="Q19" s="261"/>
    </row>
    <row r="20" spans="1:21" ht="15" customHeight="1" thickBot="1" x14ac:dyDescent="0.3">
      <c r="A20" s="165"/>
      <c r="B20" s="259"/>
      <c r="C20" s="904" t="s">
        <v>3571</v>
      </c>
      <c r="D20" s="903"/>
      <c r="E20" s="895"/>
      <c r="F20" s="903"/>
      <c r="G20" s="895"/>
      <c r="H20" s="902"/>
      <c r="I20" s="306"/>
      <c r="J20" s="308" t="s">
        <v>1450</v>
      </c>
      <c r="K20" s="349" t="s">
        <v>1451</v>
      </c>
      <c r="L20" s="306"/>
      <c r="M20" s="308" t="s">
        <v>1450</v>
      </c>
      <c r="N20" s="349" t="s">
        <v>1451</v>
      </c>
      <c r="O20" s="306"/>
      <c r="P20" s="260"/>
      <c r="Q20" s="261"/>
    </row>
    <row r="21" spans="1:21" ht="15" customHeight="1" x14ac:dyDescent="0.25">
      <c r="A21" s="165"/>
      <c r="B21" s="259"/>
      <c r="C21" s="904" t="s">
        <v>3572</v>
      </c>
      <c r="D21" s="903"/>
      <c r="E21" s="895"/>
      <c r="F21" s="903"/>
      <c r="G21" s="895"/>
      <c r="H21" s="902"/>
      <c r="I21" s="306"/>
      <c r="J21" s="867" t="s">
        <v>54</v>
      </c>
      <c r="K21" s="311"/>
      <c r="L21" s="306"/>
      <c r="M21" s="867" t="s">
        <v>54</v>
      </c>
      <c r="N21" s="311"/>
      <c r="O21" s="306"/>
      <c r="P21" s="260"/>
      <c r="Q21" s="261"/>
    </row>
    <row r="22" spans="1:21" ht="15" customHeight="1" x14ac:dyDescent="0.25">
      <c r="A22" s="165"/>
      <c r="B22" s="259"/>
      <c r="C22" s="904" t="s">
        <v>3573</v>
      </c>
      <c r="D22" s="903"/>
      <c r="E22" s="895"/>
      <c r="F22" s="903"/>
      <c r="G22" s="895"/>
      <c r="H22" s="902"/>
      <c r="I22" s="306"/>
      <c r="J22" s="867" t="s">
        <v>46</v>
      </c>
      <c r="K22" s="310"/>
      <c r="L22" s="306"/>
      <c r="M22" s="867" t="s">
        <v>46</v>
      </c>
      <c r="N22" s="310"/>
      <c r="O22" s="306"/>
      <c r="P22" s="260"/>
      <c r="Q22" s="261"/>
    </row>
    <row r="23" spans="1:21" ht="15" customHeight="1" x14ac:dyDescent="0.25">
      <c r="A23" s="165"/>
      <c r="B23" s="259"/>
      <c r="C23" s="904" t="s">
        <v>3574</v>
      </c>
      <c r="D23" s="903"/>
      <c r="E23" s="895"/>
      <c r="F23" s="903"/>
      <c r="G23" s="895"/>
      <c r="H23" s="902"/>
      <c r="I23" s="306"/>
      <c r="J23" s="867" t="s">
        <v>62</v>
      </c>
      <c r="K23" s="312"/>
      <c r="L23" s="256"/>
      <c r="M23" s="867" t="s">
        <v>62</v>
      </c>
      <c r="N23" s="312"/>
      <c r="O23" s="256"/>
      <c r="P23" s="260"/>
      <c r="Q23" s="261"/>
    </row>
    <row r="24" spans="1:21" ht="15" customHeight="1" x14ac:dyDescent="0.25">
      <c r="A24" s="165"/>
      <c r="B24" s="259"/>
      <c r="C24" s="904" t="s">
        <v>3575</v>
      </c>
      <c r="D24" s="903"/>
      <c r="E24" s="895"/>
      <c r="F24" s="903"/>
      <c r="G24" s="895"/>
      <c r="H24" s="902"/>
      <c r="I24" s="306"/>
      <c r="J24" s="867" t="s">
        <v>0</v>
      </c>
      <c r="K24" s="310"/>
      <c r="L24" s="256"/>
      <c r="M24" s="867" t="s">
        <v>0</v>
      </c>
      <c r="N24" s="310"/>
      <c r="O24" s="256"/>
      <c r="P24" s="260"/>
      <c r="Q24" s="261"/>
    </row>
    <row r="25" spans="1:21" ht="15" customHeight="1" x14ac:dyDescent="0.25">
      <c r="A25" s="165"/>
      <c r="B25" s="259"/>
      <c r="C25" s="904" t="s">
        <v>3576</v>
      </c>
      <c r="D25" s="903"/>
      <c r="E25" s="895"/>
      <c r="F25" s="903"/>
      <c r="G25" s="895"/>
      <c r="H25" s="902"/>
      <c r="I25" s="306"/>
      <c r="J25" s="867" t="s">
        <v>57</v>
      </c>
      <c r="K25" s="312"/>
      <c r="L25" s="256"/>
      <c r="M25" s="867" t="s">
        <v>57</v>
      </c>
      <c r="N25" s="312"/>
      <c r="O25" s="441"/>
      <c r="P25" s="260"/>
      <c r="Q25" s="261"/>
    </row>
    <row r="26" spans="1:21" ht="15" customHeight="1" x14ac:dyDescent="0.25">
      <c r="A26" s="165"/>
      <c r="B26" s="259"/>
      <c r="C26" s="898" t="s">
        <v>1848</v>
      </c>
      <c r="D26" s="899"/>
      <c r="E26" s="900"/>
      <c r="F26" s="901"/>
      <c r="G26" s="901"/>
      <c r="H26" s="900"/>
      <c r="I26" s="306"/>
      <c r="J26" s="867" t="s">
        <v>65</v>
      </c>
      <c r="K26" s="310"/>
      <c r="L26" s="256"/>
      <c r="M26" s="867" t="s">
        <v>65</v>
      </c>
      <c r="N26" s="310"/>
      <c r="O26" s="348"/>
      <c r="P26" s="260"/>
      <c r="Q26" s="261"/>
    </row>
    <row r="27" spans="1:21" ht="15" customHeight="1" x14ac:dyDescent="0.25">
      <c r="A27" s="165"/>
      <c r="B27" s="259"/>
      <c r="C27" s="898" t="s">
        <v>1849</v>
      </c>
      <c r="D27" s="899"/>
      <c r="E27" s="900"/>
      <c r="F27" s="901"/>
      <c r="G27" s="901"/>
      <c r="H27" s="900"/>
      <c r="I27" s="306"/>
      <c r="J27" s="867" t="s">
        <v>67</v>
      </c>
      <c r="K27" s="312"/>
      <c r="L27" s="256"/>
      <c r="M27" s="867" t="s">
        <v>67</v>
      </c>
      <c r="N27" s="312"/>
      <c r="O27" s="256"/>
      <c r="P27" s="260"/>
      <c r="Q27" s="261"/>
    </row>
    <row r="28" spans="1:21" ht="15" customHeight="1" x14ac:dyDescent="0.25">
      <c r="A28" s="165"/>
      <c r="B28" s="259"/>
      <c r="C28" s="898" t="s">
        <v>1852</v>
      </c>
      <c r="D28" s="899"/>
      <c r="E28" s="900"/>
      <c r="F28" s="901"/>
      <c r="G28" s="901"/>
      <c r="H28" s="900"/>
      <c r="I28" s="306"/>
      <c r="J28" s="867" t="s">
        <v>2538</v>
      </c>
      <c r="K28" s="310"/>
      <c r="L28" s="256"/>
      <c r="M28" s="867" t="s">
        <v>2538</v>
      </c>
      <c r="N28" s="310"/>
      <c r="O28" s="306"/>
      <c r="P28" s="260"/>
      <c r="Q28" s="261"/>
    </row>
    <row r="29" spans="1:21" ht="15" customHeight="1" x14ac:dyDescent="0.25">
      <c r="A29" s="165"/>
      <c r="B29" s="259"/>
      <c r="C29" s="898" t="s">
        <v>1851</v>
      </c>
      <c r="D29" s="899"/>
      <c r="E29" s="900"/>
      <c r="F29" s="901"/>
      <c r="G29" s="901"/>
      <c r="H29" s="900"/>
      <c r="I29" s="306"/>
      <c r="J29" s="867" t="s">
        <v>72</v>
      </c>
      <c r="K29" s="312"/>
      <c r="L29" s="256"/>
      <c r="M29" s="867" t="s">
        <v>72</v>
      </c>
      <c r="N29" s="312"/>
      <c r="O29" s="306"/>
      <c r="P29" s="260"/>
      <c r="Q29" s="261"/>
    </row>
    <row r="30" spans="1:21" ht="15" customHeight="1" x14ac:dyDescent="0.25">
      <c r="A30" s="165"/>
      <c r="B30" s="259"/>
      <c r="C30" s="898" t="s">
        <v>1850</v>
      </c>
      <c r="D30" s="899"/>
      <c r="E30" s="900"/>
      <c r="F30" s="901"/>
      <c r="G30" s="901"/>
      <c r="H30" s="900"/>
      <c r="I30" s="306"/>
      <c r="J30" s="867" t="s">
        <v>75</v>
      </c>
      <c r="K30" s="310"/>
      <c r="L30" s="256"/>
      <c r="M30" s="867" t="s">
        <v>75</v>
      </c>
      <c r="N30" s="310"/>
      <c r="O30" s="307"/>
      <c r="P30" s="260"/>
      <c r="Q30" s="261"/>
    </row>
    <row r="31" spans="1:21" ht="15" customHeight="1" thickBot="1" x14ac:dyDescent="0.3">
      <c r="A31" s="165"/>
      <c r="B31" s="259"/>
      <c r="C31" s="1105" t="s">
        <v>57</v>
      </c>
      <c r="D31" s="728"/>
      <c r="E31" s="728"/>
      <c r="F31" s="728"/>
      <c r="G31" s="728"/>
      <c r="H31" s="728"/>
      <c r="I31" s="306"/>
      <c r="J31" s="867" t="s">
        <v>77</v>
      </c>
      <c r="K31" s="313"/>
      <c r="L31" s="256"/>
      <c r="M31" s="867" t="s">
        <v>77</v>
      </c>
      <c r="N31" s="313"/>
      <c r="O31" s="307"/>
      <c r="P31" s="260"/>
      <c r="Q31" s="261"/>
    </row>
    <row r="32" spans="1:21" ht="15" customHeight="1" thickBot="1" x14ac:dyDescent="0.3">
      <c r="A32" s="165"/>
      <c r="B32" s="259"/>
      <c r="C32" s="1105" t="s">
        <v>59</v>
      </c>
      <c r="D32" s="728"/>
      <c r="E32" s="728"/>
      <c r="F32" s="728"/>
      <c r="G32" s="728"/>
      <c r="H32" s="728"/>
      <c r="I32" s="306"/>
      <c r="J32" s="256"/>
      <c r="K32" s="256"/>
      <c r="L32" s="256"/>
      <c r="M32" s="306"/>
      <c r="N32" s="306"/>
      <c r="O32" s="306"/>
      <c r="P32" s="260"/>
      <c r="Q32" s="261"/>
    </row>
    <row r="33" spans="1:17" ht="15" customHeight="1" thickBot="1" x14ac:dyDescent="0.3">
      <c r="A33" s="165"/>
      <c r="B33" s="259"/>
      <c r="C33" s="1105" t="s">
        <v>61</v>
      </c>
      <c r="D33" s="728"/>
      <c r="E33" s="728"/>
      <c r="F33" s="728"/>
      <c r="G33" s="728"/>
      <c r="H33" s="728"/>
      <c r="I33" s="306"/>
      <c r="J33" s="1322" t="s">
        <v>3569</v>
      </c>
      <c r="K33" s="1323"/>
      <c r="L33" s="306"/>
      <c r="M33" s="1322" t="s">
        <v>3569</v>
      </c>
      <c r="N33" s="1323"/>
      <c r="O33" s="306"/>
      <c r="P33" s="260"/>
      <c r="Q33" s="261"/>
    </row>
    <row r="34" spans="1:17" ht="15" customHeight="1" x14ac:dyDescent="0.25">
      <c r="A34" s="165"/>
      <c r="B34" s="259"/>
      <c r="C34" s="1105" t="s">
        <v>64</v>
      </c>
      <c r="D34" s="728"/>
      <c r="E34" s="728"/>
      <c r="F34" s="728"/>
      <c r="G34" s="728"/>
      <c r="H34" s="728"/>
      <c r="I34" s="306"/>
      <c r="J34" s="256"/>
      <c r="K34" s="256"/>
      <c r="L34" s="256"/>
      <c r="M34" s="256"/>
      <c r="N34" s="256"/>
      <c r="O34" s="306"/>
      <c r="P34" s="260"/>
      <c r="Q34" s="261"/>
    </row>
    <row r="35" spans="1:17" ht="15" customHeight="1" x14ac:dyDescent="0.25">
      <c r="A35" s="165"/>
      <c r="B35" s="259"/>
      <c r="C35" s="1105" t="s">
        <v>984</v>
      </c>
      <c r="D35" s="728"/>
      <c r="E35" s="728"/>
      <c r="F35" s="728"/>
      <c r="G35" s="728"/>
      <c r="H35" s="728"/>
      <c r="I35" s="306"/>
      <c r="J35" s="308" t="s">
        <v>1450</v>
      </c>
      <c r="K35" s="349" t="s">
        <v>1451</v>
      </c>
      <c r="L35" s="306"/>
      <c r="M35" s="308" t="s">
        <v>1450</v>
      </c>
      <c r="N35" s="349" t="s">
        <v>1451</v>
      </c>
      <c r="O35" s="306"/>
      <c r="P35" s="260"/>
      <c r="Q35" s="261"/>
    </row>
    <row r="36" spans="1:17" ht="15" customHeight="1" x14ac:dyDescent="0.25">
      <c r="A36" s="165"/>
      <c r="B36" s="259"/>
      <c r="C36" s="1105" t="s">
        <v>75</v>
      </c>
      <c r="D36" s="728"/>
      <c r="E36" s="728"/>
      <c r="F36" s="728"/>
      <c r="G36" s="728"/>
      <c r="H36" s="728"/>
      <c r="I36" s="306"/>
      <c r="J36" s="867" t="s">
        <v>3539</v>
      </c>
      <c r="K36" s="868"/>
      <c r="L36" s="306"/>
      <c r="M36" s="867" t="s">
        <v>3539</v>
      </c>
      <c r="N36" s="868"/>
      <c r="O36" s="306"/>
      <c r="P36" s="260"/>
      <c r="Q36" s="261"/>
    </row>
    <row r="37" spans="1:17" ht="15" customHeight="1" x14ac:dyDescent="0.25">
      <c r="A37" s="165"/>
      <c r="B37" s="259"/>
      <c r="C37" s="1105" t="s">
        <v>113</v>
      </c>
      <c r="D37" s="728"/>
      <c r="E37" s="728"/>
      <c r="F37" s="728"/>
      <c r="G37" s="728"/>
      <c r="H37" s="728"/>
      <c r="I37" s="306"/>
      <c r="J37" s="867" t="s">
        <v>1465</v>
      </c>
      <c r="K37" s="869"/>
      <c r="L37" s="307"/>
      <c r="M37" s="867" t="s">
        <v>1465</v>
      </c>
      <c r="N37" s="872"/>
      <c r="O37" s="306"/>
      <c r="P37" s="260"/>
      <c r="Q37" s="261"/>
    </row>
    <row r="38" spans="1:17" ht="15" customHeight="1" x14ac:dyDescent="0.25">
      <c r="A38" s="165"/>
      <c r="B38" s="259"/>
      <c r="C38" s="1105" t="s">
        <v>116</v>
      </c>
      <c r="D38" s="728"/>
      <c r="E38" s="728"/>
      <c r="F38" s="728"/>
      <c r="G38" s="728"/>
      <c r="H38" s="728"/>
      <c r="I38" s="306"/>
      <c r="J38" s="867" t="s">
        <v>1466</v>
      </c>
      <c r="K38" s="870"/>
      <c r="L38" s="307"/>
      <c r="M38" s="867" t="s">
        <v>1466</v>
      </c>
      <c r="N38" s="873"/>
      <c r="O38" s="306"/>
      <c r="P38" s="260"/>
      <c r="Q38" s="261"/>
    </row>
    <row r="39" spans="1:17" ht="15" customHeight="1" x14ac:dyDescent="0.25">
      <c r="A39" s="165"/>
      <c r="B39" s="259"/>
      <c r="C39" s="1105" t="s">
        <v>119</v>
      </c>
      <c r="D39" s="728"/>
      <c r="E39" s="728"/>
      <c r="F39" s="728"/>
      <c r="G39" s="728"/>
      <c r="H39" s="728"/>
      <c r="I39" s="306"/>
      <c r="J39" s="867" t="s">
        <v>1467</v>
      </c>
      <c r="K39" s="869"/>
      <c r="L39" s="306"/>
      <c r="M39" s="867" t="s">
        <v>1467</v>
      </c>
      <c r="N39" s="872"/>
      <c r="O39" s="306"/>
      <c r="P39" s="260"/>
      <c r="Q39" s="261"/>
    </row>
    <row r="40" spans="1:17" ht="15" customHeight="1" x14ac:dyDescent="0.25">
      <c r="A40" s="165"/>
      <c r="B40" s="259"/>
      <c r="C40" s="1105" t="s">
        <v>122</v>
      </c>
      <c r="D40" s="728"/>
      <c r="E40" s="728"/>
      <c r="F40" s="728"/>
      <c r="G40" s="728"/>
      <c r="H40" s="728"/>
      <c r="I40" s="306"/>
      <c r="J40" s="867" t="s">
        <v>1468</v>
      </c>
      <c r="K40" s="870"/>
      <c r="L40" s="306"/>
      <c r="M40" s="867" t="s">
        <v>1468</v>
      </c>
      <c r="N40" s="873"/>
      <c r="O40" s="306"/>
      <c r="P40" s="260"/>
      <c r="Q40" s="261"/>
    </row>
    <row r="41" spans="1:17" ht="15" customHeight="1" x14ac:dyDescent="0.25">
      <c r="A41" s="165"/>
      <c r="B41" s="259"/>
      <c r="C41" s="1105" t="s">
        <v>125</v>
      </c>
      <c r="D41" s="728"/>
      <c r="E41" s="728"/>
      <c r="F41" s="728"/>
      <c r="G41" s="728"/>
      <c r="H41" s="728"/>
      <c r="I41" s="306"/>
      <c r="J41" s="867" t="s">
        <v>1469</v>
      </c>
      <c r="K41" s="871"/>
      <c r="L41" s="256"/>
      <c r="M41" s="867" t="s">
        <v>1469</v>
      </c>
      <c r="N41" s="874"/>
      <c r="O41" s="306"/>
      <c r="P41" s="260"/>
      <c r="Q41" s="261"/>
    </row>
    <row r="42" spans="1:17" ht="15" customHeight="1" x14ac:dyDescent="0.25">
      <c r="A42" s="165"/>
      <c r="B42" s="259"/>
      <c r="C42" s="1105" t="s">
        <v>994</v>
      </c>
      <c r="D42" s="728"/>
      <c r="E42" s="728"/>
      <c r="F42" s="728"/>
      <c r="G42" s="728"/>
      <c r="H42" s="728"/>
      <c r="I42" s="306"/>
      <c r="J42" s="256"/>
      <c r="K42" s="256"/>
      <c r="L42" s="256"/>
      <c r="M42" s="306"/>
      <c r="N42" s="306"/>
      <c r="O42" s="256"/>
      <c r="P42" s="260"/>
      <c r="Q42" s="261"/>
    </row>
    <row r="43" spans="1:17" ht="15" customHeight="1" x14ac:dyDescent="0.25">
      <c r="A43" s="165"/>
      <c r="B43" s="259"/>
      <c r="C43" s="1105" t="s">
        <v>46</v>
      </c>
      <c r="D43" s="728"/>
      <c r="E43" s="728"/>
      <c r="F43" s="728"/>
      <c r="G43" s="728"/>
      <c r="H43" s="728"/>
      <c r="I43" s="306"/>
      <c r="J43" s="256"/>
      <c r="K43" s="256"/>
      <c r="L43" s="256"/>
      <c r="M43" s="256"/>
      <c r="N43" s="256"/>
      <c r="O43" s="256"/>
      <c r="P43" s="260"/>
      <c r="Q43" s="261"/>
    </row>
    <row r="44" spans="1:17" ht="15" customHeight="1" x14ac:dyDescent="0.25">
      <c r="A44" s="165"/>
      <c r="B44" s="259"/>
      <c r="C44" s="1105" t="s">
        <v>48</v>
      </c>
      <c r="D44" s="728"/>
      <c r="E44" s="728"/>
      <c r="F44" s="728"/>
      <c r="G44" s="728"/>
      <c r="H44" s="728"/>
      <c r="I44" s="306"/>
      <c r="J44" s="256"/>
      <c r="K44" s="256"/>
      <c r="L44" s="256"/>
      <c r="M44" s="256"/>
      <c r="N44" s="256"/>
      <c r="O44" s="256"/>
      <c r="P44" s="260"/>
      <c r="Q44" s="261"/>
    </row>
    <row r="45" spans="1:17" ht="15" customHeight="1" x14ac:dyDescent="0.25">
      <c r="A45" s="165"/>
      <c r="B45" s="259"/>
      <c r="C45" s="1105" t="s">
        <v>50</v>
      </c>
      <c r="D45" s="728"/>
      <c r="E45" s="728"/>
      <c r="F45" s="728"/>
      <c r="G45" s="728"/>
      <c r="H45" s="728"/>
      <c r="I45" s="306"/>
      <c r="J45" s="256"/>
      <c r="K45" s="256"/>
      <c r="L45" s="256"/>
      <c r="M45" s="256"/>
      <c r="N45" s="256"/>
      <c r="O45" s="256"/>
      <c r="P45" s="260"/>
      <c r="Q45" s="261"/>
    </row>
    <row r="46" spans="1:17" ht="15" customHeight="1" x14ac:dyDescent="0.25">
      <c r="A46" s="165"/>
      <c r="B46" s="259"/>
      <c r="C46" s="1105" t="s">
        <v>52</v>
      </c>
      <c r="D46" s="728"/>
      <c r="E46" s="728"/>
      <c r="F46" s="728"/>
      <c r="G46" s="728"/>
      <c r="H46" s="728"/>
      <c r="I46" s="306"/>
      <c r="J46" s="256"/>
      <c r="K46" s="256"/>
      <c r="L46" s="256"/>
      <c r="M46" s="256"/>
      <c r="N46" s="256"/>
      <c r="O46" s="256"/>
      <c r="P46" s="260"/>
      <c r="Q46" s="261"/>
    </row>
    <row r="47" spans="1:17" ht="15" customHeight="1" x14ac:dyDescent="0.25">
      <c r="A47" s="165"/>
      <c r="B47" s="259"/>
      <c r="C47" s="1105" t="s">
        <v>53</v>
      </c>
      <c r="D47" s="728"/>
      <c r="E47" s="728"/>
      <c r="F47" s="728"/>
      <c r="G47" s="728"/>
      <c r="H47" s="728"/>
      <c r="I47" s="306"/>
      <c r="J47" s="256"/>
      <c r="K47" s="256"/>
      <c r="L47" s="256"/>
      <c r="M47" s="256"/>
      <c r="N47" s="256"/>
      <c r="O47" s="256"/>
      <c r="P47" s="260"/>
      <c r="Q47" s="261"/>
    </row>
    <row r="48" spans="1:17" ht="15" customHeight="1" x14ac:dyDescent="0.25">
      <c r="A48" s="165"/>
      <c r="B48" s="259"/>
      <c r="C48" s="1105" t="s">
        <v>55</v>
      </c>
      <c r="D48" s="728"/>
      <c r="E48" s="728"/>
      <c r="F48" s="728"/>
      <c r="G48" s="728"/>
      <c r="H48" s="728"/>
      <c r="I48" s="306"/>
      <c r="J48" s="256"/>
      <c r="K48" s="256"/>
      <c r="L48" s="256"/>
      <c r="M48" s="256"/>
      <c r="N48" s="256"/>
      <c r="O48" s="256"/>
      <c r="P48" s="260"/>
      <c r="Q48" s="261"/>
    </row>
    <row r="49" spans="1:17" ht="15" customHeight="1" x14ac:dyDescent="0.25">
      <c r="A49" s="165"/>
      <c r="B49" s="259"/>
      <c r="C49" s="1105" t="s">
        <v>54</v>
      </c>
      <c r="D49" s="728"/>
      <c r="E49" s="728"/>
      <c r="F49" s="728"/>
      <c r="G49" s="728"/>
      <c r="H49" s="728"/>
      <c r="I49" s="306"/>
      <c r="J49" s="256"/>
      <c r="K49" s="256"/>
      <c r="L49" s="256"/>
      <c r="M49" s="256"/>
      <c r="N49" s="256"/>
      <c r="O49" s="256"/>
      <c r="P49" s="260"/>
      <c r="Q49" s="261"/>
    </row>
    <row r="50" spans="1:17" ht="15" customHeight="1" x14ac:dyDescent="0.25">
      <c r="A50" s="165"/>
      <c r="B50" s="259"/>
      <c r="C50" s="1105" t="s">
        <v>145</v>
      </c>
      <c r="D50" s="728"/>
      <c r="E50" s="728"/>
      <c r="F50" s="728"/>
      <c r="G50" s="728"/>
      <c r="H50" s="728"/>
      <c r="I50" s="306"/>
      <c r="J50" s="256"/>
      <c r="K50" s="256"/>
      <c r="L50" s="256"/>
      <c r="M50" s="256"/>
      <c r="N50" s="256"/>
      <c r="O50" s="256"/>
      <c r="P50" s="260"/>
      <c r="Q50" s="261"/>
    </row>
    <row r="51" spans="1:17" ht="15" customHeight="1" x14ac:dyDescent="0.25">
      <c r="A51" s="165"/>
      <c r="B51" s="259"/>
      <c r="C51" s="1105" t="s">
        <v>147</v>
      </c>
      <c r="D51" s="728"/>
      <c r="E51" s="728"/>
      <c r="F51" s="728"/>
      <c r="G51" s="728"/>
      <c r="H51" s="728"/>
      <c r="I51" s="306"/>
      <c r="J51" s="256"/>
      <c r="K51" s="256"/>
      <c r="L51" s="256"/>
      <c r="M51" s="256"/>
      <c r="N51" s="256"/>
      <c r="O51" s="256"/>
      <c r="P51" s="260"/>
      <c r="Q51" s="261"/>
    </row>
    <row r="52" spans="1:17" ht="15" customHeight="1" x14ac:dyDescent="0.25">
      <c r="A52" s="165"/>
      <c r="B52" s="259"/>
      <c r="C52" s="1105" t="s">
        <v>149</v>
      </c>
      <c r="D52" s="728"/>
      <c r="E52" s="728"/>
      <c r="F52" s="728"/>
      <c r="G52" s="728"/>
      <c r="H52" s="728"/>
      <c r="I52" s="306"/>
      <c r="J52" s="256"/>
      <c r="K52" s="256"/>
      <c r="L52" s="256"/>
      <c r="M52" s="256"/>
      <c r="N52" s="256"/>
      <c r="O52" s="256"/>
      <c r="P52" s="260"/>
      <c r="Q52" s="261"/>
    </row>
    <row r="53" spans="1:17" ht="15" customHeight="1" x14ac:dyDescent="0.25">
      <c r="A53" s="165"/>
      <c r="B53" s="259"/>
      <c r="C53" s="1105" t="s">
        <v>77</v>
      </c>
      <c r="D53" s="728"/>
      <c r="E53" s="728"/>
      <c r="F53" s="728"/>
      <c r="G53" s="728"/>
      <c r="H53" s="728"/>
      <c r="I53" s="306"/>
      <c r="J53" s="256"/>
      <c r="K53" s="256"/>
      <c r="L53" s="256"/>
      <c r="M53" s="256"/>
      <c r="N53" s="256"/>
      <c r="O53" s="256"/>
      <c r="P53" s="260"/>
      <c r="Q53" s="261"/>
    </row>
    <row r="54" spans="1:17" ht="15" customHeight="1" x14ac:dyDescent="0.25">
      <c r="A54" s="165"/>
      <c r="B54" s="259"/>
      <c r="C54" s="1105" t="s">
        <v>130</v>
      </c>
      <c r="D54" s="728"/>
      <c r="E54" s="728"/>
      <c r="F54" s="728"/>
      <c r="G54" s="728"/>
      <c r="H54" s="728"/>
      <c r="I54" s="306"/>
      <c r="J54" s="256"/>
      <c r="K54" s="256"/>
      <c r="L54" s="256"/>
      <c r="M54" s="256"/>
      <c r="N54" s="256"/>
      <c r="O54" s="256"/>
      <c r="P54" s="260"/>
      <c r="Q54" s="261"/>
    </row>
    <row r="55" spans="1:17" ht="15" customHeight="1" x14ac:dyDescent="0.25">
      <c r="A55" s="165"/>
      <c r="B55" s="259"/>
      <c r="C55" s="1105" t="s">
        <v>133</v>
      </c>
      <c r="D55" s="728"/>
      <c r="E55" s="728"/>
      <c r="F55" s="728"/>
      <c r="G55" s="728"/>
      <c r="H55" s="728"/>
      <c r="I55" s="306"/>
      <c r="J55" s="256"/>
      <c r="K55" s="256"/>
      <c r="L55" s="256"/>
      <c r="M55" s="256"/>
      <c r="N55" s="256"/>
      <c r="O55" s="256"/>
      <c r="P55" s="260"/>
      <c r="Q55" s="261"/>
    </row>
    <row r="56" spans="1:17" ht="15" customHeight="1" x14ac:dyDescent="0.25">
      <c r="A56" s="165"/>
      <c r="B56" s="259"/>
      <c r="C56" s="1105" t="s">
        <v>136</v>
      </c>
      <c r="D56" s="728"/>
      <c r="E56" s="728"/>
      <c r="F56" s="728"/>
      <c r="G56" s="728"/>
      <c r="H56" s="728"/>
      <c r="I56" s="306"/>
      <c r="J56" s="256"/>
      <c r="K56" s="256"/>
      <c r="L56" s="256"/>
      <c r="M56" s="256"/>
      <c r="N56" s="256"/>
      <c r="O56" s="256"/>
      <c r="P56" s="260"/>
      <c r="Q56" s="261"/>
    </row>
    <row r="57" spans="1:17" ht="15" customHeight="1" x14ac:dyDescent="0.25">
      <c r="A57" s="165"/>
      <c r="B57" s="259"/>
      <c r="C57" s="1105" t="s">
        <v>67</v>
      </c>
      <c r="D57" s="728"/>
      <c r="E57" s="728"/>
      <c r="F57" s="728"/>
      <c r="G57" s="728"/>
      <c r="H57" s="728"/>
      <c r="I57" s="306"/>
      <c r="J57" s="256"/>
      <c r="K57" s="256"/>
      <c r="L57" s="256"/>
      <c r="M57" s="256"/>
      <c r="N57" s="256"/>
      <c r="O57" s="256"/>
      <c r="P57" s="260"/>
      <c r="Q57" s="261"/>
    </row>
    <row r="58" spans="1:17" ht="15" customHeight="1" x14ac:dyDescent="0.25">
      <c r="A58" s="165"/>
      <c r="B58" s="259"/>
      <c r="C58" s="1105" t="s">
        <v>88</v>
      </c>
      <c r="D58" s="728"/>
      <c r="E58" s="728"/>
      <c r="F58" s="728"/>
      <c r="G58" s="728"/>
      <c r="H58" s="728"/>
      <c r="I58" s="306"/>
      <c r="J58" s="256"/>
      <c r="K58" s="256"/>
      <c r="L58" s="256"/>
      <c r="M58" s="256"/>
      <c r="N58" s="256"/>
      <c r="O58" s="256"/>
      <c r="P58" s="260"/>
      <c r="Q58" s="261"/>
    </row>
    <row r="59" spans="1:17" ht="15" customHeight="1" x14ac:dyDescent="0.25">
      <c r="A59" s="165"/>
      <c r="B59" s="259"/>
      <c r="C59" s="1105" t="s">
        <v>90</v>
      </c>
      <c r="D59" s="728"/>
      <c r="E59" s="728"/>
      <c r="F59" s="728"/>
      <c r="G59" s="728"/>
      <c r="H59" s="728"/>
      <c r="I59" s="306"/>
      <c r="J59" s="256"/>
      <c r="K59" s="256"/>
      <c r="L59" s="256"/>
      <c r="M59" s="256"/>
      <c r="N59" s="256"/>
      <c r="O59" s="256"/>
      <c r="P59" s="260"/>
      <c r="Q59" s="261"/>
    </row>
    <row r="60" spans="1:17" ht="15" customHeight="1" x14ac:dyDescent="0.25">
      <c r="A60" s="165"/>
      <c r="B60" s="259"/>
      <c r="C60" s="1105" t="s">
        <v>92</v>
      </c>
      <c r="D60" s="728"/>
      <c r="E60" s="728"/>
      <c r="F60" s="728"/>
      <c r="G60" s="728"/>
      <c r="H60" s="728"/>
      <c r="I60" s="306"/>
      <c r="J60" s="256"/>
      <c r="K60" s="256"/>
      <c r="L60" s="256"/>
      <c r="M60" s="256"/>
      <c r="N60" s="256"/>
      <c r="O60" s="256"/>
      <c r="P60" s="260"/>
      <c r="Q60" s="261"/>
    </row>
    <row r="61" spans="1:17" ht="15" customHeight="1" x14ac:dyDescent="0.25">
      <c r="A61" s="165"/>
      <c r="B61" s="259"/>
      <c r="C61" s="1105" t="s">
        <v>94</v>
      </c>
      <c r="D61" s="728"/>
      <c r="E61" s="728"/>
      <c r="F61" s="728"/>
      <c r="G61" s="728"/>
      <c r="H61" s="728"/>
      <c r="I61" s="306"/>
      <c r="J61" s="256"/>
      <c r="K61" s="256"/>
      <c r="L61" s="256"/>
      <c r="M61" s="256"/>
      <c r="N61" s="256"/>
      <c r="O61" s="256"/>
      <c r="P61" s="260"/>
      <c r="Q61" s="261"/>
    </row>
    <row r="62" spans="1:17" ht="15" customHeight="1" x14ac:dyDescent="0.25">
      <c r="A62" s="165"/>
      <c r="B62" s="259"/>
      <c r="C62" s="1105" t="s">
        <v>992</v>
      </c>
      <c r="D62" s="728"/>
      <c r="E62" s="728"/>
      <c r="F62" s="728"/>
      <c r="G62" s="728"/>
      <c r="H62" s="728"/>
      <c r="I62" s="306"/>
      <c r="J62" s="256"/>
      <c r="K62" s="256"/>
      <c r="L62" s="256"/>
      <c r="M62" s="256"/>
      <c r="N62" s="256"/>
      <c r="O62" s="256"/>
      <c r="P62" s="260"/>
      <c r="Q62" s="261"/>
    </row>
    <row r="63" spans="1:17" ht="15" customHeight="1" x14ac:dyDescent="0.25">
      <c r="A63" s="165"/>
      <c r="B63" s="259"/>
      <c r="C63" s="1105" t="s">
        <v>0</v>
      </c>
      <c r="D63" s="728"/>
      <c r="E63" s="728"/>
      <c r="F63" s="728"/>
      <c r="G63" s="728"/>
      <c r="H63" s="728"/>
      <c r="I63" s="306"/>
      <c r="J63" s="256"/>
      <c r="K63" s="256"/>
      <c r="L63" s="256"/>
      <c r="M63" s="256"/>
      <c r="N63" s="256"/>
      <c r="O63" s="256"/>
      <c r="P63" s="260"/>
      <c r="Q63" s="261"/>
    </row>
    <row r="64" spans="1:17" ht="15" customHeight="1" x14ac:dyDescent="0.25">
      <c r="A64" s="165"/>
      <c r="B64" s="259"/>
      <c r="C64" s="1105" t="s">
        <v>38</v>
      </c>
      <c r="D64" s="728"/>
      <c r="E64" s="728"/>
      <c r="F64" s="728"/>
      <c r="G64" s="728"/>
      <c r="H64" s="728"/>
      <c r="I64" s="306"/>
      <c r="J64" s="256"/>
      <c r="K64" s="256"/>
      <c r="L64" s="256"/>
      <c r="M64" s="256"/>
      <c r="N64" s="256"/>
      <c r="O64" s="256"/>
      <c r="P64" s="260"/>
      <c r="Q64" s="261"/>
    </row>
    <row r="65" spans="1:17" ht="15" customHeight="1" x14ac:dyDescent="0.25">
      <c r="A65" s="165"/>
      <c r="B65" s="259"/>
      <c r="C65" s="1105" t="s">
        <v>42</v>
      </c>
      <c r="D65" s="728"/>
      <c r="E65" s="728"/>
      <c r="F65" s="728"/>
      <c r="G65" s="728"/>
      <c r="H65" s="728"/>
      <c r="I65" s="306"/>
      <c r="J65" s="256"/>
      <c r="K65" s="256"/>
      <c r="L65" s="256"/>
      <c r="M65" s="256"/>
      <c r="N65" s="256"/>
      <c r="O65" s="256"/>
      <c r="P65" s="260"/>
      <c r="Q65" s="261"/>
    </row>
    <row r="66" spans="1:17" ht="15" customHeight="1" x14ac:dyDescent="0.25">
      <c r="A66" s="165"/>
      <c r="B66" s="259"/>
      <c r="C66" s="1105" t="s">
        <v>44</v>
      </c>
      <c r="D66" s="728"/>
      <c r="E66" s="728"/>
      <c r="F66" s="728"/>
      <c r="G66" s="728"/>
      <c r="H66" s="728"/>
      <c r="I66" s="306"/>
      <c r="J66" s="256"/>
      <c r="K66" s="256"/>
      <c r="L66" s="256"/>
      <c r="M66" s="256"/>
      <c r="N66" s="256"/>
      <c r="O66" s="256"/>
      <c r="P66" s="260"/>
      <c r="Q66" s="261"/>
    </row>
    <row r="67" spans="1:17" ht="15" customHeight="1" x14ac:dyDescent="0.25">
      <c r="A67" s="165"/>
      <c r="B67" s="259"/>
      <c r="C67" s="1105" t="s">
        <v>982</v>
      </c>
      <c r="D67" s="728"/>
      <c r="E67" s="728"/>
      <c r="F67" s="728"/>
      <c r="G67" s="728"/>
      <c r="H67" s="728"/>
      <c r="I67" s="306"/>
      <c r="J67" s="256"/>
      <c r="K67" s="256"/>
      <c r="L67" s="256"/>
      <c r="M67" s="256"/>
      <c r="N67" s="256"/>
      <c r="O67" s="256"/>
      <c r="P67" s="260"/>
      <c r="Q67" s="261"/>
    </row>
    <row r="68" spans="1:17" ht="15" customHeight="1" x14ac:dyDescent="0.25">
      <c r="A68" s="165"/>
      <c r="B68" s="259"/>
      <c r="C68" s="1105" t="s">
        <v>983</v>
      </c>
      <c r="D68" s="728"/>
      <c r="E68" s="728"/>
      <c r="F68" s="728"/>
      <c r="G68" s="728"/>
      <c r="H68" s="728"/>
      <c r="I68" s="306"/>
      <c r="J68" s="256"/>
      <c r="K68" s="256"/>
      <c r="L68" s="256"/>
      <c r="M68" s="256"/>
      <c r="N68" s="256"/>
      <c r="O68" s="256"/>
      <c r="P68" s="260"/>
      <c r="Q68" s="261"/>
    </row>
    <row r="69" spans="1:17" ht="15" customHeight="1" x14ac:dyDescent="0.25">
      <c r="A69" s="165"/>
      <c r="B69" s="259"/>
      <c r="C69" s="1105" t="s">
        <v>65</v>
      </c>
      <c r="D69" s="728"/>
      <c r="E69" s="728"/>
      <c r="F69" s="728"/>
      <c r="G69" s="728"/>
      <c r="H69" s="728"/>
      <c r="I69" s="306"/>
      <c r="J69" s="256"/>
      <c r="K69" s="256"/>
      <c r="L69" s="256"/>
      <c r="M69" s="256"/>
      <c r="N69" s="256"/>
      <c r="O69" s="256"/>
      <c r="P69" s="260"/>
      <c r="Q69" s="261"/>
    </row>
    <row r="70" spans="1:17" ht="15" customHeight="1" x14ac:dyDescent="0.25">
      <c r="A70" s="165"/>
      <c r="B70" s="259"/>
      <c r="C70" s="1105" t="s">
        <v>79</v>
      </c>
      <c r="D70" s="728"/>
      <c r="E70" s="728"/>
      <c r="F70" s="728"/>
      <c r="G70" s="728"/>
      <c r="H70" s="728"/>
      <c r="I70" s="306"/>
      <c r="J70" s="256"/>
      <c r="K70" s="256"/>
      <c r="L70" s="256"/>
      <c r="M70" s="256"/>
      <c r="N70" s="256"/>
      <c r="O70" s="256"/>
      <c r="P70" s="260"/>
      <c r="Q70" s="261"/>
    </row>
    <row r="71" spans="1:17" ht="15" customHeight="1" x14ac:dyDescent="0.25">
      <c r="A71" s="165"/>
      <c r="B71" s="259"/>
      <c r="C71" s="1105" t="s">
        <v>81</v>
      </c>
      <c r="D71" s="728"/>
      <c r="E71" s="728"/>
      <c r="F71" s="728"/>
      <c r="G71" s="728"/>
      <c r="H71" s="728"/>
      <c r="I71" s="306"/>
      <c r="J71" s="256"/>
      <c r="K71" s="256"/>
      <c r="L71" s="256"/>
      <c r="M71" s="256"/>
      <c r="N71" s="256"/>
      <c r="O71" s="256"/>
      <c r="P71" s="260"/>
      <c r="Q71" s="261"/>
    </row>
    <row r="72" spans="1:17" ht="15" customHeight="1" x14ac:dyDescent="0.25">
      <c r="A72" s="165"/>
      <c r="B72" s="259"/>
      <c r="C72" s="1105" t="s">
        <v>83</v>
      </c>
      <c r="D72" s="728"/>
      <c r="E72" s="728"/>
      <c r="F72" s="728"/>
      <c r="G72" s="728"/>
      <c r="H72" s="728"/>
      <c r="I72" s="306"/>
      <c r="J72" s="256"/>
      <c r="K72" s="256"/>
      <c r="L72" s="256"/>
      <c r="M72" s="256"/>
      <c r="N72" s="256"/>
      <c r="O72" s="256"/>
      <c r="P72" s="260"/>
      <c r="Q72" s="261"/>
    </row>
    <row r="73" spans="1:17" ht="15" customHeight="1" x14ac:dyDescent="0.25">
      <c r="A73" s="165"/>
      <c r="B73" s="259"/>
      <c r="C73" s="1105" t="s">
        <v>85</v>
      </c>
      <c r="D73" s="728"/>
      <c r="E73" s="728"/>
      <c r="F73" s="728"/>
      <c r="G73" s="728"/>
      <c r="H73" s="728"/>
      <c r="I73" s="306"/>
      <c r="J73" s="256"/>
      <c r="K73" s="256"/>
      <c r="L73" s="256"/>
      <c r="M73" s="256"/>
      <c r="N73" s="256"/>
      <c r="O73" s="256"/>
      <c r="P73" s="260"/>
      <c r="Q73" s="261"/>
    </row>
    <row r="74" spans="1:17" ht="15" customHeight="1" x14ac:dyDescent="0.25">
      <c r="A74" s="165"/>
      <c r="B74" s="259"/>
      <c r="C74" s="1105" t="s">
        <v>2538</v>
      </c>
      <c r="D74" s="728"/>
      <c r="E74" s="728"/>
      <c r="F74" s="728"/>
      <c r="G74" s="728"/>
      <c r="H74" s="728"/>
      <c r="I74" s="306"/>
      <c r="J74" s="256"/>
      <c r="K74" s="256"/>
      <c r="L74" s="256"/>
      <c r="M74" s="256"/>
      <c r="N74" s="256"/>
      <c r="O74" s="256"/>
      <c r="P74" s="260"/>
      <c r="Q74" s="261"/>
    </row>
    <row r="75" spans="1:17" ht="15" customHeight="1" x14ac:dyDescent="0.25">
      <c r="A75" s="165"/>
      <c r="B75" s="259"/>
      <c r="C75" s="1105" t="s">
        <v>2540</v>
      </c>
      <c r="D75" s="728"/>
      <c r="E75" s="728"/>
      <c r="F75" s="728"/>
      <c r="G75" s="728"/>
      <c r="H75" s="728"/>
      <c r="I75" s="306"/>
      <c r="J75" s="256"/>
      <c r="K75" s="256"/>
      <c r="L75" s="256"/>
      <c r="M75" s="256"/>
      <c r="N75" s="256"/>
      <c r="O75" s="256"/>
      <c r="P75" s="260"/>
      <c r="Q75" s="261"/>
    </row>
    <row r="76" spans="1:17" ht="15" customHeight="1" x14ac:dyDescent="0.25">
      <c r="A76" s="165"/>
      <c r="B76" s="259"/>
      <c r="C76" s="1105" t="s">
        <v>2548</v>
      </c>
      <c r="D76" s="728"/>
      <c r="E76" s="728"/>
      <c r="F76" s="728"/>
      <c r="G76" s="728"/>
      <c r="H76" s="728"/>
      <c r="I76" s="306"/>
      <c r="J76" s="256"/>
      <c r="K76" s="256"/>
      <c r="L76" s="256"/>
      <c r="M76" s="256"/>
      <c r="N76" s="256"/>
      <c r="O76" s="256"/>
      <c r="P76" s="260"/>
      <c r="Q76" s="261"/>
    </row>
    <row r="77" spans="1:17" ht="15" customHeight="1" x14ac:dyDescent="0.25">
      <c r="A77" s="165"/>
      <c r="B77" s="259"/>
      <c r="C77" s="1105" t="s">
        <v>2563</v>
      </c>
      <c r="D77" s="728"/>
      <c r="E77" s="728"/>
      <c r="F77" s="728"/>
      <c r="G77" s="728"/>
      <c r="H77" s="728"/>
      <c r="I77" s="306"/>
      <c r="J77" s="256"/>
      <c r="K77" s="256"/>
      <c r="L77" s="256"/>
      <c r="M77" s="256"/>
      <c r="N77" s="256"/>
      <c r="O77" s="256"/>
      <c r="P77" s="260"/>
      <c r="Q77" s="261"/>
    </row>
    <row r="78" spans="1:17" ht="15" customHeight="1" x14ac:dyDescent="0.25">
      <c r="A78" s="165"/>
      <c r="B78" s="259"/>
      <c r="C78" s="1105" t="s">
        <v>62</v>
      </c>
      <c r="D78" s="728"/>
      <c r="E78" s="728"/>
      <c r="F78" s="728"/>
      <c r="G78" s="728"/>
      <c r="H78" s="728"/>
      <c r="I78" s="306"/>
      <c r="J78" s="256"/>
      <c r="K78" s="256"/>
      <c r="L78" s="256"/>
      <c r="M78" s="256"/>
      <c r="N78" s="256"/>
      <c r="O78" s="256"/>
      <c r="P78" s="260"/>
      <c r="Q78" s="261"/>
    </row>
    <row r="79" spans="1:17" ht="15" customHeight="1" x14ac:dyDescent="0.25">
      <c r="A79" s="165"/>
      <c r="B79" s="259"/>
      <c r="C79" s="1105" t="s">
        <v>69</v>
      </c>
      <c r="D79" s="728"/>
      <c r="E79" s="728"/>
      <c r="F79" s="728"/>
      <c r="G79" s="728"/>
      <c r="H79" s="728"/>
      <c r="I79" s="306"/>
      <c r="J79" s="256"/>
      <c r="K79" s="256"/>
      <c r="L79" s="256"/>
      <c r="M79" s="256"/>
      <c r="N79" s="256"/>
      <c r="O79" s="256"/>
      <c r="P79" s="260"/>
      <c r="Q79" s="261"/>
    </row>
    <row r="80" spans="1:17" ht="15" customHeight="1" x14ac:dyDescent="0.25">
      <c r="A80" s="165"/>
      <c r="B80" s="259"/>
      <c r="C80" s="1105" t="s">
        <v>71</v>
      </c>
      <c r="D80" s="728"/>
      <c r="E80" s="728"/>
      <c r="F80" s="728"/>
      <c r="G80" s="728"/>
      <c r="H80" s="728"/>
      <c r="I80" s="306"/>
      <c r="J80" s="256"/>
      <c r="K80" s="256"/>
      <c r="L80" s="256"/>
      <c r="M80" s="256"/>
      <c r="N80" s="256"/>
      <c r="O80" s="256"/>
      <c r="P80" s="260"/>
      <c r="Q80" s="261"/>
    </row>
    <row r="81" spans="1:17" ht="15" customHeight="1" x14ac:dyDescent="0.25">
      <c r="A81" s="165"/>
      <c r="B81" s="259"/>
      <c r="C81" s="1105" t="s">
        <v>74</v>
      </c>
      <c r="D81" s="728"/>
      <c r="E81" s="728"/>
      <c r="F81" s="728"/>
      <c r="G81" s="728"/>
      <c r="H81" s="728"/>
      <c r="I81" s="306"/>
      <c r="J81" s="256"/>
      <c r="K81" s="256"/>
      <c r="L81" s="256"/>
      <c r="M81" s="256"/>
      <c r="N81" s="256"/>
      <c r="O81" s="256"/>
      <c r="P81" s="260"/>
      <c r="Q81" s="261"/>
    </row>
    <row r="82" spans="1:17" ht="15" customHeight="1" x14ac:dyDescent="0.25">
      <c r="A82" s="165"/>
      <c r="B82" s="259"/>
      <c r="C82" s="1105" t="s">
        <v>72</v>
      </c>
      <c r="D82" s="728"/>
      <c r="E82" s="728"/>
      <c r="F82" s="728"/>
      <c r="G82" s="728"/>
      <c r="H82" s="728"/>
      <c r="I82" s="306"/>
      <c r="J82" s="256"/>
      <c r="K82" s="256"/>
      <c r="L82" s="256"/>
      <c r="M82" s="256"/>
      <c r="N82" s="256"/>
      <c r="O82" s="256"/>
      <c r="P82" s="260"/>
      <c r="Q82" s="261"/>
    </row>
    <row r="83" spans="1:17" ht="15" customHeight="1" x14ac:dyDescent="0.25">
      <c r="A83" s="165"/>
      <c r="B83" s="259"/>
      <c r="C83" s="1105" t="s">
        <v>102</v>
      </c>
      <c r="D83" s="728"/>
      <c r="E83" s="728"/>
      <c r="F83" s="728"/>
      <c r="G83" s="728"/>
      <c r="H83" s="728"/>
      <c r="I83" s="306"/>
      <c r="J83" s="256"/>
      <c r="K83" s="256"/>
      <c r="L83" s="256"/>
      <c r="M83" s="256"/>
      <c r="N83" s="256"/>
      <c r="O83" s="256"/>
      <c r="P83" s="260"/>
      <c r="Q83" s="261"/>
    </row>
    <row r="84" spans="1:17" ht="15" customHeight="1" x14ac:dyDescent="0.25">
      <c r="A84" s="165"/>
      <c r="B84" s="259"/>
      <c r="C84" s="1105" t="s">
        <v>104</v>
      </c>
      <c r="D84" s="728"/>
      <c r="E84" s="728"/>
      <c r="F84" s="728"/>
      <c r="G84" s="728"/>
      <c r="H84" s="728"/>
      <c r="I84" s="306"/>
      <c r="J84" s="256"/>
      <c r="K84" s="256"/>
      <c r="L84" s="256"/>
      <c r="M84" s="256"/>
      <c r="N84" s="256"/>
      <c r="O84" s="256"/>
      <c r="P84" s="260"/>
      <c r="Q84" s="261"/>
    </row>
    <row r="85" spans="1:17" ht="15" customHeight="1" x14ac:dyDescent="0.25">
      <c r="A85" s="165"/>
      <c r="B85" s="259"/>
      <c r="C85" s="1105" t="s">
        <v>106</v>
      </c>
      <c r="D85" s="728"/>
      <c r="E85" s="728"/>
      <c r="F85" s="728"/>
      <c r="G85" s="728"/>
      <c r="H85" s="728"/>
      <c r="I85" s="306"/>
      <c r="J85" s="256"/>
      <c r="K85" s="256"/>
      <c r="L85" s="256"/>
      <c r="M85" s="256"/>
      <c r="N85" s="256"/>
      <c r="O85" s="256"/>
      <c r="P85" s="260"/>
      <c r="Q85" s="261"/>
    </row>
    <row r="86" spans="1:17" ht="15" customHeight="1" x14ac:dyDescent="0.25">
      <c r="A86" s="165"/>
      <c r="B86" s="259"/>
      <c r="C86" s="1105" t="s">
        <v>108</v>
      </c>
      <c r="D86" s="728"/>
      <c r="E86" s="728"/>
      <c r="F86" s="728"/>
      <c r="G86" s="728"/>
      <c r="H86" s="728"/>
      <c r="I86" s="306"/>
      <c r="J86" s="256"/>
      <c r="K86" s="256"/>
      <c r="L86" s="256"/>
      <c r="M86" s="256"/>
      <c r="N86" s="256"/>
      <c r="O86" s="256"/>
      <c r="P86" s="260"/>
      <c r="Q86" s="261"/>
    </row>
    <row r="87" spans="1:17" ht="15" customHeight="1" x14ac:dyDescent="0.25">
      <c r="A87" s="165"/>
      <c r="B87" s="259"/>
      <c r="C87" s="1105" t="s">
        <v>110</v>
      </c>
      <c r="D87" s="728"/>
      <c r="E87" s="728"/>
      <c r="F87" s="728"/>
      <c r="G87" s="728"/>
      <c r="H87" s="728"/>
      <c r="I87" s="306"/>
      <c r="J87" s="256"/>
      <c r="K87" s="256"/>
      <c r="L87" s="256"/>
      <c r="M87" s="256"/>
      <c r="N87" s="256"/>
      <c r="O87" s="256"/>
      <c r="P87" s="260"/>
      <c r="Q87" s="261"/>
    </row>
    <row r="88" spans="1:17" ht="13.95" customHeight="1" x14ac:dyDescent="0.25">
      <c r="A88" s="165"/>
      <c r="B88" s="259"/>
      <c r="C88" s="309" t="s">
        <v>148</v>
      </c>
      <c r="D88" s="729"/>
      <c r="E88" s="729"/>
      <c r="F88" s="729"/>
      <c r="G88" s="729"/>
      <c r="H88" s="1114"/>
      <c r="I88" s="306"/>
      <c r="J88" s="256"/>
      <c r="K88" s="256"/>
      <c r="L88" s="256"/>
      <c r="M88" s="256"/>
      <c r="N88" s="256"/>
      <c r="O88" s="256"/>
      <c r="P88" s="260"/>
      <c r="Q88" s="261"/>
    </row>
    <row r="89" spans="1:17" ht="13.95" customHeight="1" x14ac:dyDescent="0.25">
      <c r="A89" s="165"/>
      <c r="B89" s="259"/>
      <c r="C89" s="309" t="s">
        <v>150</v>
      </c>
      <c r="D89" s="729"/>
      <c r="E89" s="729"/>
      <c r="F89" s="729"/>
      <c r="G89" s="729"/>
      <c r="H89" s="729"/>
      <c r="I89" s="306"/>
      <c r="J89" s="256"/>
      <c r="K89" s="256"/>
      <c r="L89" s="256"/>
      <c r="M89" s="256"/>
      <c r="N89" s="256"/>
      <c r="O89" s="256"/>
      <c r="P89" s="260"/>
      <c r="Q89" s="261"/>
    </row>
    <row r="90" spans="1:17" ht="13.95" customHeight="1" x14ac:dyDescent="0.25">
      <c r="A90" s="165"/>
      <c r="B90" s="259"/>
      <c r="C90" s="309" t="s">
        <v>151</v>
      </c>
      <c r="D90" s="729"/>
      <c r="E90" s="729"/>
      <c r="F90" s="729"/>
      <c r="G90" s="729"/>
      <c r="H90" s="729"/>
      <c r="I90" s="306"/>
      <c r="J90" s="256"/>
      <c r="K90" s="256"/>
      <c r="L90" s="256"/>
      <c r="M90" s="256"/>
      <c r="N90" s="256"/>
      <c r="O90" s="256"/>
      <c r="P90" s="260"/>
      <c r="Q90" s="261"/>
    </row>
    <row r="91" spans="1:17" ht="13.95" customHeight="1" x14ac:dyDescent="0.25">
      <c r="A91" s="165"/>
      <c r="B91" s="259"/>
      <c r="C91" s="309" t="s">
        <v>152</v>
      </c>
      <c r="D91" s="729"/>
      <c r="E91" s="729"/>
      <c r="F91" s="729"/>
      <c r="G91" s="729"/>
      <c r="H91" s="729"/>
      <c r="I91" s="306"/>
      <c r="J91" s="256"/>
      <c r="K91" s="256"/>
      <c r="L91" s="256"/>
      <c r="M91" s="256"/>
      <c r="N91" s="256"/>
      <c r="O91" s="256"/>
      <c r="P91" s="260"/>
      <c r="Q91" s="261"/>
    </row>
    <row r="92" spans="1:17" ht="13.95" customHeight="1" x14ac:dyDescent="0.25">
      <c r="A92" s="165"/>
      <c r="B92" s="259"/>
      <c r="C92" s="309" t="s">
        <v>153</v>
      </c>
      <c r="D92" s="729"/>
      <c r="E92" s="729"/>
      <c r="F92" s="729"/>
      <c r="G92" s="729"/>
      <c r="H92" s="729"/>
      <c r="I92" s="306"/>
      <c r="J92" s="256"/>
      <c r="K92" s="256"/>
      <c r="L92" s="256"/>
      <c r="M92" s="256"/>
      <c r="N92" s="256"/>
      <c r="O92" s="256"/>
      <c r="P92" s="260"/>
      <c r="Q92" s="261"/>
    </row>
    <row r="93" spans="1:17" ht="13.95" customHeight="1" x14ac:dyDescent="0.25">
      <c r="A93" s="165"/>
      <c r="B93" s="259"/>
      <c r="C93" s="309" t="s">
        <v>154</v>
      </c>
      <c r="D93" s="729"/>
      <c r="E93" s="729"/>
      <c r="F93" s="729"/>
      <c r="G93" s="729"/>
      <c r="H93" s="729"/>
      <c r="I93" s="306"/>
      <c r="J93" s="256"/>
      <c r="K93" s="256"/>
      <c r="L93" s="256"/>
      <c r="M93" s="256"/>
      <c r="N93" s="256"/>
      <c r="O93" s="256"/>
      <c r="P93" s="260"/>
      <c r="Q93" s="261"/>
    </row>
    <row r="94" spans="1:17" ht="13.95" customHeight="1" x14ac:dyDescent="0.25">
      <c r="A94" s="165"/>
      <c r="B94" s="259"/>
      <c r="C94" s="309" t="s">
        <v>155</v>
      </c>
      <c r="D94" s="729"/>
      <c r="E94" s="729"/>
      <c r="F94" s="729"/>
      <c r="G94" s="729"/>
      <c r="H94" s="729"/>
      <c r="I94" s="306"/>
      <c r="J94" s="256"/>
      <c r="K94" s="256"/>
      <c r="L94" s="256"/>
      <c r="M94" s="256"/>
      <c r="N94" s="256"/>
      <c r="O94" s="256"/>
      <c r="P94" s="260"/>
      <c r="Q94" s="261"/>
    </row>
    <row r="95" spans="1:17" ht="13.95" customHeight="1" x14ac:dyDescent="0.25">
      <c r="A95" s="165"/>
      <c r="B95" s="259"/>
      <c r="C95" s="309" t="s">
        <v>2525</v>
      </c>
      <c r="D95" s="729"/>
      <c r="E95" s="729"/>
      <c r="F95" s="729"/>
      <c r="G95" s="729"/>
      <c r="H95" s="729"/>
      <c r="I95" s="306"/>
      <c r="J95" s="256"/>
      <c r="K95" s="256"/>
      <c r="L95" s="256"/>
      <c r="M95" s="256"/>
      <c r="N95" s="256"/>
      <c r="O95" s="256"/>
      <c r="P95" s="260"/>
      <c r="Q95" s="261"/>
    </row>
    <row r="96" spans="1:17" ht="13.95" customHeight="1" x14ac:dyDescent="0.25">
      <c r="A96" s="165"/>
      <c r="B96" s="259"/>
      <c r="C96" s="309" t="s">
        <v>2526</v>
      </c>
      <c r="D96" s="729"/>
      <c r="E96" s="729"/>
      <c r="F96" s="729"/>
      <c r="G96" s="729"/>
      <c r="H96" s="729"/>
      <c r="I96" s="306"/>
      <c r="J96" s="256"/>
      <c r="K96" s="256"/>
      <c r="L96" s="256"/>
      <c r="M96" s="256"/>
      <c r="N96" s="256"/>
      <c r="O96" s="256"/>
      <c r="P96" s="260"/>
      <c r="Q96" s="261"/>
    </row>
    <row r="97" spans="1:17" ht="13.95" customHeight="1" x14ac:dyDescent="0.25">
      <c r="A97" s="165"/>
      <c r="B97" s="259"/>
      <c r="C97" s="309" t="s">
        <v>2527</v>
      </c>
      <c r="D97" s="729"/>
      <c r="E97" s="729"/>
      <c r="F97" s="729"/>
      <c r="G97" s="729"/>
      <c r="H97" s="729"/>
      <c r="I97" s="306"/>
      <c r="J97" s="256"/>
      <c r="K97" s="256"/>
      <c r="L97" s="256"/>
      <c r="M97" s="256"/>
      <c r="N97" s="256"/>
      <c r="O97" s="256"/>
      <c r="P97" s="260"/>
      <c r="Q97" s="261"/>
    </row>
    <row r="98" spans="1:17" ht="13.95" customHeight="1" x14ac:dyDescent="0.25">
      <c r="A98" s="165"/>
      <c r="B98" s="259"/>
      <c r="C98" s="309" t="s">
        <v>156</v>
      </c>
      <c r="D98" s="729"/>
      <c r="E98" s="729"/>
      <c r="F98" s="729"/>
      <c r="G98" s="729"/>
      <c r="H98" s="729"/>
      <c r="I98" s="306"/>
      <c r="J98" s="256"/>
      <c r="K98" s="256"/>
      <c r="L98" s="256"/>
      <c r="M98" s="256"/>
      <c r="N98" s="256"/>
      <c r="O98" s="256"/>
      <c r="P98" s="260"/>
      <c r="Q98" s="261"/>
    </row>
    <row r="99" spans="1:17" ht="13.95" customHeight="1" x14ac:dyDescent="0.25">
      <c r="A99" s="165"/>
      <c r="B99" s="259"/>
      <c r="C99" s="309" t="s">
        <v>157</v>
      </c>
      <c r="D99" s="729"/>
      <c r="E99" s="729"/>
      <c r="F99" s="729"/>
      <c r="G99" s="729"/>
      <c r="H99" s="729"/>
      <c r="I99" s="306"/>
      <c r="J99" s="256"/>
      <c r="K99" s="256"/>
      <c r="L99" s="256"/>
      <c r="M99" s="256"/>
      <c r="N99" s="256"/>
      <c r="O99" s="256"/>
      <c r="P99" s="260"/>
      <c r="Q99" s="261"/>
    </row>
    <row r="100" spans="1:17" ht="13.95" customHeight="1" x14ac:dyDescent="0.25">
      <c r="A100" s="165"/>
      <c r="B100" s="259"/>
      <c r="C100" s="309" t="s">
        <v>158</v>
      </c>
      <c r="D100" s="729"/>
      <c r="E100" s="729"/>
      <c r="F100" s="729"/>
      <c r="G100" s="729"/>
      <c r="H100" s="729"/>
      <c r="I100" s="306"/>
      <c r="J100" s="256"/>
      <c r="K100" s="256"/>
      <c r="L100" s="256"/>
      <c r="M100" s="256"/>
      <c r="N100" s="256"/>
      <c r="O100" s="256"/>
      <c r="P100" s="260"/>
      <c r="Q100" s="261"/>
    </row>
    <row r="101" spans="1:17" ht="13.95" customHeight="1" x14ac:dyDescent="0.25">
      <c r="A101" s="165"/>
      <c r="B101" s="259"/>
      <c r="C101" s="309" t="s">
        <v>159</v>
      </c>
      <c r="D101" s="729"/>
      <c r="E101" s="729"/>
      <c r="F101" s="729"/>
      <c r="G101" s="729"/>
      <c r="H101" s="729"/>
      <c r="I101" s="306"/>
      <c r="J101" s="256"/>
      <c r="K101" s="256"/>
      <c r="L101" s="256"/>
      <c r="M101" s="256"/>
      <c r="N101" s="256"/>
      <c r="O101" s="256"/>
      <c r="P101" s="260"/>
      <c r="Q101" s="261"/>
    </row>
    <row r="102" spans="1:17" ht="13.95" customHeight="1" x14ac:dyDescent="0.25">
      <c r="A102" s="165"/>
      <c r="B102" s="259"/>
      <c r="C102" s="309" t="s">
        <v>160</v>
      </c>
      <c r="D102" s="729"/>
      <c r="E102" s="729"/>
      <c r="F102" s="729"/>
      <c r="G102" s="729"/>
      <c r="H102" s="729"/>
      <c r="I102" s="306"/>
      <c r="J102" s="256"/>
      <c r="K102" s="256"/>
      <c r="L102" s="256"/>
      <c r="M102" s="256"/>
      <c r="N102" s="256"/>
      <c r="O102" s="256"/>
      <c r="P102" s="260"/>
      <c r="Q102" s="261"/>
    </row>
    <row r="103" spans="1:17" ht="13.95" customHeight="1" x14ac:dyDescent="0.25">
      <c r="A103" s="165"/>
      <c r="B103" s="259"/>
      <c r="C103" s="309" t="s">
        <v>161</v>
      </c>
      <c r="D103" s="729"/>
      <c r="E103" s="729"/>
      <c r="F103" s="729"/>
      <c r="G103" s="729"/>
      <c r="H103" s="729"/>
      <c r="I103" s="306"/>
      <c r="J103" s="256"/>
      <c r="K103" s="256"/>
      <c r="L103" s="256"/>
      <c r="M103" s="256"/>
      <c r="N103" s="256"/>
      <c r="O103" s="256"/>
      <c r="P103" s="260"/>
      <c r="Q103" s="261"/>
    </row>
    <row r="104" spans="1:17" ht="13.95" customHeight="1" x14ac:dyDescent="0.25">
      <c r="A104" s="165"/>
      <c r="B104" s="259"/>
      <c r="C104" s="309" t="s">
        <v>162</v>
      </c>
      <c r="D104" s="729"/>
      <c r="E104" s="729"/>
      <c r="F104" s="729"/>
      <c r="G104" s="729"/>
      <c r="H104" s="729"/>
      <c r="I104" s="306"/>
      <c r="J104" s="256"/>
      <c r="K104" s="256"/>
      <c r="L104" s="256"/>
      <c r="M104" s="256"/>
      <c r="N104" s="256"/>
      <c r="O104" s="256"/>
      <c r="P104" s="260"/>
      <c r="Q104" s="261"/>
    </row>
    <row r="105" spans="1:17" ht="13.95" customHeight="1" x14ac:dyDescent="0.25">
      <c r="A105" s="165"/>
      <c r="B105" s="259"/>
      <c r="C105" s="309" t="s">
        <v>164</v>
      </c>
      <c r="D105" s="729"/>
      <c r="E105" s="729"/>
      <c r="F105" s="729"/>
      <c r="G105" s="729"/>
      <c r="H105" s="729"/>
      <c r="I105" s="306"/>
      <c r="J105" s="256"/>
      <c r="K105" s="256"/>
      <c r="L105" s="256"/>
      <c r="M105" s="256"/>
      <c r="N105" s="256"/>
      <c r="O105" s="256"/>
      <c r="P105" s="260"/>
      <c r="Q105" s="261"/>
    </row>
    <row r="106" spans="1:17" ht="13.95" customHeight="1" x14ac:dyDescent="0.25">
      <c r="A106" s="165"/>
      <c r="B106" s="259"/>
      <c r="C106" s="309" t="s">
        <v>931</v>
      </c>
      <c r="D106" s="729"/>
      <c r="E106" s="729"/>
      <c r="F106" s="729"/>
      <c r="G106" s="729"/>
      <c r="H106" s="729"/>
      <c r="I106" s="306"/>
      <c r="J106" s="256"/>
      <c r="K106" s="256"/>
      <c r="L106" s="256"/>
      <c r="M106" s="256"/>
      <c r="N106" s="256"/>
      <c r="O106" s="256"/>
      <c r="P106" s="260"/>
      <c r="Q106" s="261"/>
    </row>
    <row r="107" spans="1:17" ht="13.95" customHeight="1" x14ac:dyDescent="0.25">
      <c r="A107" s="165"/>
      <c r="B107" s="259"/>
      <c r="C107" s="309" t="s">
        <v>166</v>
      </c>
      <c r="D107" s="729"/>
      <c r="E107" s="729"/>
      <c r="F107" s="729"/>
      <c r="G107" s="729"/>
      <c r="H107" s="729"/>
      <c r="I107" s="306"/>
      <c r="J107" s="256"/>
      <c r="K107" s="256"/>
      <c r="L107" s="256"/>
      <c r="M107" s="256"/>
      <c r="N107" s="256"/>
      <c r="O107" s="256"/>
      <c r="P107" s="260"/>
      <c r="Q107" s="261"/>
    </row>
    <row r="108" spans="1:17" ht="13.95" customHeight="1" x14ac:dyDescent="0.25">
      <c r="A108" s="165"/>
      <c r="B108" s="259"/>
      <c r="C108" s="309" t="s">
        <v>167</v>
      </c>
      <c r="D108" s="729"/>
      <c r="E108" s="729"/>
      <c r="F108" s="729"/>
      <c r="G108" s="729"/>
      <c r="H108" s="729"/>
      <c r="I108" s="306"/>
      <c r="J108" s="256"/>
      <c r="K108" s="256"/>
      <c r="L108" s="256"/>
      <c r="M108" s="256"/>
      <c r="N108" s="256"/>
      <c r="O108" s="256"/>
      <c r="P108" s="260"/>
      <c r="Q108" s="261"/>
    </row>
    <row r="109" spans="1:17" ht="13.95" customHeight="1" x14ac:dyDescent="0.25">
      <c r="A109" s="165"/>
      <c r="B109" s="259"/>
      <c r="C109" s="309" t="s">
        <v>168</v>
      </c>
      <c r="D109" s="729"/>
      <c r="E109" s="729"/>
      <c r="F109" s="729"/>
      <c r="G109" s="729"/>
      <c r="H109" s="729"/>
      <c r="I109" s="306"/>
      <c r="J109" s="256"/>
      <c r="K109" s="256"/>
      <c r="L109" s="256"/>
      <c r="M109" s="256"/>
      <c r="N109" s="256"/>
      <c r="O109" s="256"/>
      <c r="P109" s="260"/>
      <c r="Q109" s="261"/>
    </row>
    <row r="110" spans="1:17" ht="13.95" customHeight="1" x14ac:dyDescent="0.25">
      <c r="A110" s="165"/>
      <c r="B110" s="259"/>
      <c r="C110" s="309" t="s">
        <v>169</v>
      </c>
      <c r="D110" s="729"/>
      <c r="E110" s="729"/>
      <c r="F110" s="729"/>
      <c r="G110" s="729"/>
      <c r="H110" s="729"/>
      <c r="I110" s="306"/>
      <c r="J110" s="256"/>
      <c r="K110" s="256"/>
      <c r="L110" s="256"/>
      <c r="M110" s="256"/>
      <c r="N110" s="256"/>
      <c r="O110" s="256"/>
      <c r="P110" s="260"/>
      <c r="Q110" s="261"/>
    </row>
    <row r="111" spans="1:17" ht="13.95" customHeight="1" x14ac:dyDescent="0.25">
      <c r="A111" s="165"/>
      <c r="B111" s="259"/>
      <c r="C111" s="309" t="s">
        <v>170</v>
      </c>
      <c r="D111" s="729"/>
      <c r="E111" s="729"/>
      <c r="F111" s="729"/>
      <c r="G111" s="729"/>
      <c r="H111" s="729"/>
      <c r="I111" s="306"/>
      <c r="J111" s="256"/>
      <c r="K111" s="256"/>
      <c r="L111" s="256"/>
      <c r="M111" s="256"/>
      <c r="N111" s="256"/>
      <c r="O111" s="256"/>
      <c r="P111" s="260"/>
      <c r="Q111" s="261"/>
    </row>
    <row r="112" spans="1:17" ht="13.95" customHeight="1" x14ac:dyDescent="0.25">
      <c r="A112" s="165"/>
      <c r="B112" s="259"/>
      <c r="C112" s="309" t="s">
        <v>171</v>
      </c>
      <c r="D112" s="729"/>
      <c r="E112" s="729"/>
      <c r="F112" s="729"/>
      <c r="G112" s="729"/>
      <c r="H112" s="729"/>
      <c r="I112" s="306"/>
      <c r="J112" s="256"/>
      <c r="K112" s="256"/>
      <c r="L112" s="256"/>
      <c r="M112" s="256"/>
      <c r="N112" s="256"/>
      <c r="O112" s="256"/>
      <c r="P112" s="260"/>
      <c r="Q112" s="261"/>
    </row>
    <row r="113" spans="1:17" ht="13.95" customHeight="1" x14ac:dyDescent="0.25">
      <c r="A113" s="165"/>
      <c r="B113" s="259"/>
      <c r="C113" s="309" t="s">
        <v>172</v>
      </c>
      <c r="D113" s="729"/>
      <c r="E113" s="729"/>
      <c r="F113" s="729"/>
      <c r="G113" s="729"/>
      <c r="H113" s="729"/>
      <c r="I113" s="306"/>
      <c r="J113" s="256"/>
      <c r="K113" s="256"/>
      <c r="L113" s="256"/>
      <c r="M113" s="256"/>
      <c r="N113" s="256"/>
      <c r="O113" s="256"/>
      <c r="P113" s="260"/>
      <c r="Q113" s="261"/>
    </row>
    <row r="114" spans="1:17" ht="13.95" customHeight="1" x14ac:dyDescent="0.25">
      <c r="A114" s="165"/>
      <c r="B114" s="259"/>
      <c r="C114" s="309" t="s">
        <v>932</v>
      </c>
      <c r="D114" s="729"/>
      <c r="E114" s="729"/>
      <c r="F114" s="729"/>
      <c r="G114" s="729"/>
      <c r="H114" s="729"/>
      <c r="I114" s="306"/>
      <c r="J114" s="256"/>
      <c r="K114" s="256"/>
      <c r="L114" s="256"/>
      <c r="M114" s="256"/>
      <c r="N114" s="256"/>
      <c r="O114" s="256"/>
      <c r="P114" s="260"/>
      <c r="Q114" s="261"/>
    </row>
    <row r="115" spans="1:17" ht="13.95" customHeight="1" x14ac:dyDescent="0.25">
      <c r="A115" s="165"/>
      <c r="B115" s="259"/>
      <c r="C115" s="309" t="s">
        <v>933</v>
      </c>
      <c r="D115" s="729"/>
      <c r="E115" s="729"/>
      <c r="F115" s="729"/>
      <c r="G115" s="729"/>
      <c r="H115" s="729"/>
      <c r="I115" s="306"/>
      <c r="J115" s="256"/>
      <c r="K115" s="256"/>
      <c r="L115" s="256"/>
      <c r="M115" s="256"/>
      <c r="N115" s="256"/>
      <c r="O115" s="256"/>
      <c r="P115" s="260"/>
      <c r="Q115" s="261"/>
    </row>
    <row r="116" spans="1:17" ht="13.95" customHeight="1" x14ac:dyDescent="0.25">
      <c r="A116" s="165"/>
      <c r="B116" s="259"/>
      <c r="C116" s="309" t="s">
        <v>2528</v>
      </c>
      <c r="D116" s="729"/>
      <c r="E116" s="729"/>
      <c r="F116" s="729"/>
      <c r="G116" s="729"/>
      <c r="H116" s="729"/>
      <c r="I116" s="306"/>
      <c r="J116" s="256"/>
      <c r="K116" s="256"/>
      <c r="L116" s="256"/>
      <c r="M116" s="256"/>
      <c r="N116" s="256"/>
      <c r="O116" s="256"/>
      <c r="P116" s="260"/>
      <c r="Q116" s="261"/>
    </row>
    <row r="117" spans="1:17" ht="13.95" customHeight="1" x14ac:dyDescent="0.25">
      <c r="A117" s="165"/>
      <c r="B117" s="259"/>
      <c r="C117" s="309" t="s">
        <v>934</v>
      </c>
      <c r="D117" s="729"/>
      <c r="E117" s="729"/>
      <c r="F117" s="729"/>
      <c r="G117" s="729"/>
      <c r="H117" s="729"/>
      <c r="I117" s="306"/>
      <c r="J117" s="256"/>
      <c r="K117" s="256"/>
      <c r="L117" s="256"/>
      <c r="M117" s="256"/>
      <c r="N117" s="256"/>
      <c r="O117" s="256"/>
      <c r="P117" s="260"/>
      <c r="Q117" s="261"/>
    </row>
    <row r="118" spans="1:17" ht="13.95" customHeight="1" x14ac:dyDescent="0.25">
      <c r="A118" s="165"/>
      <c r="B118" s="259"/>
      <c r="C118" s="309" t="s">
        <v>935</v>
      </c>
      <c r="D118" s="729"/>
      <c r="E118" s="729"/>
      <c r="F118" s="729"/>
      <c r="G118" s="729"/>
      <c r="H118" s="729"/>
      <c r="I118" s="306"/>
      <c r="J118" s="256"/>
      <c r="K118" s="256"/>
      <c r="L118" s="256"/>
      <c r="M118" s="256"/>
      <c r="N118" s="256"/>
      <c r="O118" s="256"/>
      <c r="P118" s="260"/>
      <c r="Q118" s="261"/>
    </row>
    <row r="119" spans="1:17" ht="13.95" customHeight="1" x14ac:dyDescent="0.25">
      <c r="A119" s="165"/>
      <c r="B119" s="259"/>
      <c r="C119" s="309" t="s">
        <v>936</v>
      </c>
      <c r="D119" s="729"/>
      <c r="E119" s="729"/>
      <c r="F119" s="729"/>
      <c r="G119" s="729"/>
      <c r="H119" s="729"/>
      <c r="I119" s="306"/>
      <c r="J119" s="256"/>
      <c r="K119" s="256"/>
      <c r="L119" s="256"/>
      <c r="M119" s="256"/>
      <c r="N119" s="256"/>
      <c r="O119" s="256"/>
      <c r="P119" s="260"/>
      <c r="Q119" s="261"/>
    </row>
    <row r="120" spans="1:17" ht="13.95" customHeight="1" x14ac:dyDescent="0.25">
      <c r="A120" s="165"/>
      <c r="B120" s="259"/>
      <c r="C120" s="309" t="s">
        <v>937</v>
      </c>
      <c r="D120" s="729"/>
      <c r="E120" s="729"/>
      <c r="F120" s="729"/>
      <c r="G120" s="729"/>
      <c r="H120" s="729"/>
      <c r="I120" s="306"/>
      <c r="J120" s="256"/>
      <c r="K120" s="256"/>
      <c r="L120" s="256"/>
      <c r="M120" s="256"/>
      <c r="N120" s="256"/>
      <c r="O120" s="256"/>
      <c r="P120" s="260"/>
      <c r="Q120" s="261"/>
    </row>
    <row r="121" spans="1:17" ht="13.95" customHeight="1" x14ac:dyDescent="0.25">
      <c r="A121" s="165"/>
      <c r="B121" s="259"/>
      <c r="C121" s="309" t="s">
        <v>938</v>
      </c>
      <c r="D121" s="729"/>
      <c r="E121" s="729"/>
      <c r="F121" s="729"/>
      <c r="G121" s="729"/>
      <c r="H121" s="729"/>
      <c r="I121" s="306"/>
      <c r="J121" s="256"/>
      <c r="K121" s="256"/>
      <c r="L121" s="256"/>
      <c r="M121" s="256"/>
      <c r="N121" s="256"/>
      <c r="O121" s="256"/>
      <c r="P121" s="260"/>
      <c r="Q121" s="261"/>
    </row>
    <row r="122" spans="1:17" ht="13.95" customHeight="1" x14ac:dyDescent="0.25">
      <c r="A122" s="165"/>
      <c r="B122" s="259"/>
      <c r="C122" s="309" t="s">
        <v>939</v>
      </c>
      <c r="D122" s="729"/>
      <c r="E122" s="729"/>
      <c r="F122" s="729"/>
      <c r="G122" s="729"/>
      <c r="H122" s="729"/>
      <c r="I122" s="306"/>
      <c r="J122" s="256"/>
      <c r="K122" s="256"/>
      <c r="L122" s="256"/>
      <c r="M122" s="256"/>
      <c r="N122" s="256"/>
      <c r="O122" s="256"/>
      <c r="P122" s="260"/>
      <c r="Q122" s="261"/>
    </row>
    <row r="123" spans="1:17" ht="13.95" customHeight="1" x14ac:dyDescent="0.25">
      <c r="A123" s="165"/>
      <c r="B123" s="259"/>
      <c r="C123" s="309" t="s">
        <v>301</v>
      </c>
      <c r="D123" s="729"/>
      <c r="E123" s="729"/>
      <c r="F123" s="729"/>
      <c r="G123" s="729"/>
      <c r="H123" s="729"/>
      <c r="I123" s="306"/>
      <c r="J123" s="256"/>
      <c r="K123" s="256"/>
      <c r="L123" s="256"/>
      <c r="M123" s="256"/>
      <c r="N123" s="256"/>
      <c r="O123" s="256"/>
      <c r="P123" s="260"/>
      <c r="Q123" s="261"/>
    </row>
    <row r="124" spans="1:17" ht="13.95" customHeight="1" x14ac:dyDescent="0.25">
      <c r="A124" s="165"/>
      <c r="B124" s="259"/>
      <c r="C124" s="309" t="s">
        <v>302</v>
      </c>
      <c r="D124" s="729"/>
      <c r="E124" s="729"/>
      <c r="F124" s="729"/>
      <c r="G124" s="729"/>
      <c r="H124" s="729"/>
      <c r="I124" s="306"/>
      <c r="J124" s="256"/>
      <c r="K124" s="256"/>
      <c r="L124" s="256"/>
      <c r="M124" s="256"/>
      <c r="N124" s="256"/>
      <c r="O124" s="256"/>
      <c r="P124" s="260"/>
      <c r="Q124" s="261"/>
    </row>
    <row r="125" spans="1:17" ht="13.95" customHeight="1" x14ac:dyDescent="0.25">
      <c r="A125" s="165"/>
      <c r="B125" s="259"/>
      <c r="C125" s="309" t="s">
        <v>303</v>
      </c>
      <c r="D125" s="729"/>
      <c r="E125" s="729"/>
      <c r="F125" s="729"/>
      <c r="G125" s="729"/>
      <c r="H125" s="729"/>
      <c r="I125" s="306"/>
      <c r="J125" s="256"/>
      <c r="K125" s="256"/>
      <c r="L125" s="256"/>
      <c r="M125" s="256"/>
      <c r="N125" s="256"/>
      <c r="O125" s="256"/>
      <c r="P125" s="260"/>
      <c r="Q125" s="261"/>
    </row>
    <row r="126" spans="1:17" ht="13.95" customHeight="1" x14ac:dyDescent="0.25">
      <c r="A126" s="165"/>
      <c r="B126" s="259"/>
      <c r="C126" s="309" t="s">
        <v>304</v>
      </c>
      <c r="D126" s="729"/>
      <c r="E126" s="729"/>
      <c r="F126" s="729"/>
      <c r="G126" s="729"/>
      <c r="H126" s="729"/>
      <c r="I126" s="306"/>
      <c r="J126" s="256"/>
      <c r="K126" s="256"/>
      <c r="L126" s="256"/>
      <c r="M126" s="256"/>
      <c r="N126" s="256"/>
      <c r="O126" s="256"/>
      <c r="P126" s="260"/>
      <c r="Q126" s="261"/>
    </row>
    <row r="127" spans="1:17" ht="13.95" customHeight="1" x14ac:dyDescent="0.25">
      <c r="A127" s="165"/>
      <c r="B127" s="259"/>
      <c r="C127" s="309" t="s">
        <v>305</v>
      </c>
      <c r="D127" s="729"/>
      <c r="E127" s="729"/>
      <c r="F127" s="729"/>
      <c r="G127" s="729"/>
      <c r="H127" s="729"/>
      <c r="I127" s="306"/>
      <c r="J127" s="256"/>
      <c r="K127" s="256"/>
      <c r="L127" s="256"/>
      <c r="M127" s="256"/>
      <c r="N127" s="256"/>
      <c r="O127" s="256"/>
      <c r="P127" s="260"/>
      <c r="Q127" s="261"/>
    </row>
    <row r="128" spans="1:17" ht="13.95" customHeight="1" x14ac:dyDescent="0.25">
      <c r="A128" s="165"/>
      <c r="B128" s="259"/>
      <c r="C128" s="309" t="s">
        <v>306</v>
      </c>
      <c r="D128" s="729"/>
      <c r="E128" s="729"/>
      <c r="F128" s="729"/>
      <c r="G128" s="729"/>
      <c r="H128" s="729"/>
      <c r="I128" s="306"/>
      <c r="J128" s="256"/>
      <c r="K128" s="256"/>
      <c r="L128" s="256"/>
      <c r="M128" s="256"/>
      <c r="N128" s="256"/>
      <c r="O128" s="256"/>
      <c r="P128" s="260"/>
      <c r="Q128" s="261"/>
    </row>
    <row r="129" spans="1:17" ht="13.95" customHeight="1" x14ac:dyDescent="0.25">
      <c r="A129" s="165"/>
      <c r="B129" s="259"/>
      <c r="C129" s="309" t="s">
        <v>307</v>
      </c>
      <c r="D129" s="729"/>
      <c r="E129" s="729"/>
      <c r="F129" s="729"/>
      <c r="G129" s="729"/>
      <c r="H129" s="729"/>
      <c r="I129" s="306"/>
      <c r="J129" s="256"/>
      <c r="K129" s="256"/>
      <c r="L129" s="256"/>
      <c r="M129" s="256"/>
      <c r="N129" s="256"/>
      <c r="O129" s="256"/>
      <c r="P129" s="260"/>
      <c r="Q129" s="261"/>
    </row>
    <row r="130" spans="1:17" ht="13.95" customHeight="1" x14ac:dyDescent="0.25">
      <c r="A130" s="165"/>
      <c r="B130" s="259"/>
      <c r="C130" s="309" t="s">
        <v>308</v>
      </c>
      <c r="D130" s="729"/>
      <c r="E130" s="729"/>
      <c r="F130" s="729"/>
      <c r="G130" s="729"/>
      <c r="H130" s="729"/>
      <c r="I130" s="306"/>
      <c r="J130" s="256"/>
      <c r="K130" s="256"/>
      <c r="L130" s="256"/>
      <c r="M130" s="256"/>
      <c r="N130" s="256"/>
      <c r="O130" s="256"/>
      <c r="P130" s="260"/>
      <c r="Q130" s="261"/>
    </row>
    <row r="131" spans="1:17" ht="13.95" customHeight="1" x14ac:dyDescent="0.25">
      <c r="A131" s="165"/>
      <c r="B131" s="259"/>
      <c r="C131" s="309" t="s">
        <v>309</v>
      </c>
      <c r="D131" s="729"/>
      <c r="E131" s="729"/>
      <c r="F131" s="729"/>
      <c r="G131" s="729"/>
      <c r="H131" s="729"/>
      <c r="I131" s="306"/>
      <c r="J131" s="256"/>
      <c r="K131" s="256"/>
      <c r="L131" s="256"/>
      <c r="M131" s="256"/>
      <c r="N131" s="256"/>
      <c r="O131" s="256"/>
      <c r="P131" s="260"/>
      <c r="Q131" s="261"/>
    </row>
    <row r="132" spans="1:17" ht="13.95" customHeight="1" x14ac:dyDescent="0.25">
      <c r="A132" s="165"/>
      <c r="B132" s="259"/>
      <c r="C132" s="309" t="s">
        <v>959</v>
      </c>
      <c r="D132" s="729"/>
      <c r="E132" s="729"/>
      <c r="F132" s="729"/>
      <c r="G132" s="729"/>
      <c r="H132" s="729"/>
      <c r="I132" s="306"/>
      <c r="J132" s="256"/>
      <c r="K132" s="256"/>
      <c r="L132" s="256"/>
      <c r="M132" s="256"/>
      <c r="N132" s="256"/>
      <c r="O132" s="256"/>
      <c r="P132" s="260"/>
      <c r="Q132" s="261"/>
    </row>
    <row r="133" spans="1:17" ht="13.95" customHeight="1" x14ac:dyDescent="0.25">
      <c r="A133" s="165"/>
      <c r="B133" s="259"/>
      <c r="C133" s="309" t="s">
        <v>2529</v>
      </c>
      <c r="D133" s="729"/>
      <c r="E133" s="729"/>
      <c r="F133" s="729"/>
      <c r="G133" s="729"/>
      <c r="H133" s="729"/>
      <c r="I133" s="306"/>
      <c r="J133" s="256"/>
      <c r="K133" s="256"/>
      <c r="L133" s="256"/>
      <c r="M133" s="256"/>
      <c r="N133" s="256"/>
      <c r="O133" s="256"/>
      <c r="P133" s="260"/>
      <c r="Q133" s="261"/>
    </row>
    <row r="134" spans="1:17" ht="13.95" customHeight="1" x14ac:dyDescent="0.25">
      <c r="A134" s="165"/>
      <c r="B134" s="259"/>
      <c r="C134" s="309" t="s">
        <v>310</v>
      </c>
      <c r="D134" s="729"/>
      <c r="E134" s="729"/>
      <c r="F134" s="729"/>
      <c r="G134" s="729"/>
      <c r="H134" s="729"/>
      <c r="I134" s="306"/>
      <c r="J134" s="256"/>
      <c r="K134" s="256"/>
      <c r="L134" s="256"/>
      <c r="M134" s="256"/>
      <c r="N134" s="256"/>
      <c r="O134" s="256"/>
      <c r="P134" s="260"/>
      <c r="Q134" s="261"/>
    </row>
    <row r="135" spans="1:17" ht="13.95" customHeight="1" x14ac:dyDescent="0.25">
      <c r="A135" s="165"/>
      <c r="B135" s="259"/>
      <c r="C135" s="309" t="s">
        <v>311</v>
      </c>
      <c r="D135" s="729"/>
      <c r="E135" s="729"/>
      <c r="F135" s="729"/>
      <c r="G135" s="729"/>
      <c r="H135" s="729"/>
      <c r="I135" s="306"/>
      <c r="J135" s="256"/>
      <c r="K135" s="256"/>
      <c r="L135" s="256"/>
      <c r="M135" s="256"/>
      <c r="N135" s="256"/>
      <c r="O135" s="256"/>
      <c r="P135" s="260"/>
      <c r="Q135" s="261"/>
    </row>
    <row r="136" spans="1:17" ht="13.95" customHeight="1" x14ac:dyDescent="0.25">
      <c r="A136" s="165"/>
      <c r="B136" s="259"/>
      <c r="C136" s="309" t="s">
        <v>312</v>
      </c>
      <c r="D136" s="729"/>
      <c r="E136" s="729"/>
      <c r="F136" s="729"/>
      <c r="G136" s="729"/>
      <c r="H136" s="729"/>
      <c r="I136" s="306"/>
      <c r="J136" s="256"/>
      <c r="K136" s="256"/>
      <c r="L136" s="256"/>
      <c r="M136" s="256"/>
      <c r="N136" s="256"/>
      <c r="O136" s="256"/>
      <c r="P136" s="260"/>
      <c r="Q136" s="261"/>
    </row>
    <row r="137" spans="1:17" ht="13.95" customHeight="1" x14ac:dyDescent="0.25">
      <c r="A137" s="165"/>
      <c r="B137" s="259"/>
      <c r="C137" s="309" t="s">
        <v>960</v>
      </c>
      <c r="D137" s="729"/>
      <c r="E137" s="729"/>
      <c r="F137" s="729"/>
      <c r="G137" s="729"/>
      <c r="H137" s="729"/>
      <c r="I137" s="306"/>
      <c r="J137" s="256"/>
      <c r="K137" s="256"/>
      <c r="L137" s="256"/>
      <c r="M137" s="256"/>
      <c r="N137" s="256"/>
      <c r="O137" s="256"/>
      <c r="P137" s="260"/>
      <c r="Q137" s="261"/>
    </row>
    <row r="138" spans="1:17" ht="13.95" customHeight="1" x14ac:dyDescent="0.25">
      <c r="A138" s="165"/>
      <c r="B138" s="259"/>
      <c r="C138" s="309" t="s">
        <v>961</v>
      </c>
      <c r="D138" s="729"/>
      <c r="E138" s="729"/>
      <c r="F138" s="729"/>
      <c r="G138" s="729"/>
      <c r="H138" s="729"/>
      <c r="I138" s="306"/>
      <c r="J138" s="256"/>
      <c r="K138" s="256"/>
      <c r="L138" s="256"/>
      <c r="M138" s="256"/>
      <c r="N138" s="256"/>
      <c r="O138" s="256"/>
      <c r="P138" s="260"/>
      <c r="Q138" s="261"/>
    </row>
    <row r="139" spans="1:17" ht="13.95" customHeight="1" x14ac:dyDescent="0.25">
      <c r="A139" s="165"/>
      <c r="B139" s="259"/>
      <c r="C139" s="309" t="s">
        <v>962</v>
      </c>
      <c r="D139" s="729"/>
      <c r="E139" s="729"/>
      <c r="F139" s="729"/>
      <c r="G139" s="729"/>
      <c r="H139" s="729"/>
      <c r="I139" s="306"/>
      <c r="J139" s="256"/>
      <c r="K139" s="256"/>
      <c r="L139" s="256"/>
      <c r="M139" s="256"/>
      <c r="N139" s="256"/>
      <c r="O139" s="256"/>
      <c r="P139" s="260"/>
      <c r="Q139" s="261"/>
    </row>
    <row r="140" spans="1:17" ht="13.95" customHeight="1" x14ac:dyDescent="0.25">
      <c r="A140" s="165"/>
      <c r="B140" s="259"/>
      <c r="C140" s="309" t="s">
        <v>963</v>
      </c>
      <c r="D140" s="729"/>
      <c r="E140" s="729"/>
      <c r="F140" s="729"/>
      <c r="G140" s="729"/>
      <c r="H140" s="729"/>
      <c r="I140" s="306"/>
      <c r="J140" s="256"/>
      <c r="K140" s="256"/>
      <c r="L140" s="256"/>
      <c r="M140" s="256"/>
      <c r="N140" s="256"/>
      <c r="O140" s="256"/>
      <c r="P140" s="260"/>
      <c r="Q140" s="261"/>
    </row>
    <row r="141" spans="1:17" ht="13.95" customHeight="1" x14ac:dyDescent="0.25">
      <c r="A141" s="165"/>
      <c r="B141" s="259"/>
      <c r="C141" s="309" t="s">
        <v>964</v>
      </c>
      <c r="D141" s="729"/>
      <c r="E141" s="729"/>
      <c r="F141" s="729"/>
      <c r="G141" s="729"/>
      <c r="H141" s="729"/>
      <c r="I141" s="306"/>
      <c r="J141" s="256"/>
      <c r="K141" s="256"/>
      <c r="L141" s="256"/>
      <c r="M141" s="256"/>
      <c r="N141" s="256"/>
      <c r="O141" s="256"/>
      <c r="P141" s="260"/>
      <c r="Q141" s="261"/>
    </row>
    <row r="142" spans="1:17" ht="13.95" customHeight="1" x14ac:dyDescent="0.25">
      <c r="A142" s="165"/>
      <c r="B142" s="259"/>
      <c r="C142" s="309" t="s">
        <v>965</v>
      </c>
      <c r="D142" s="729"/>
      <c r="E142" s="729"/>
      <c r="F142" s="729"/>
      <c r="G142" s="729"/>
      <c r="H142" s="729"/>
      <c r="I142" s="306"/>
      <c r="J142" s="256"/>
      <c r="K142" s="256"/>
      <c r="L142" s="256"/>
      <c r="M142" s="256"/>
      <c r="N142" s="256"/>
      <c r="O142" s="256"/>
      <c r="P142" s="260"/>
      <c r="Q142" s="261"/>
    </row>
    <row r="143" spans="1:17" ht="13.95" customHeight="1" x14ac:dyDescent="0.25">
      <c r="A143" s="165"/>
      <c r="B143" s="259"/>
      <c r="C143" s="309" t="s">
        <v>966</v>
      </c>
      <c r="D143" s="729"/>
      <c r="E143" s="729"/>
      <c r="F143" s="729"/>
      <c r="G143" s="729"/>
      <c r="H143" s="729"/>
      <c r="I143" s="306"/>
      <c r="J143" s="256"/>
      <c r="K143" s="256"/>
      <c r="L143" s="256"/>
      <c r="M143" s="256"/>
      <c r="N143" s="256"/>
      <c r="O143" s="256"/>
      <c r="P143" s="260"/>
      <c r="Q143" s="261"/>
    </row>
    <row r="144" spans="1:17" ht="13.95" customHeight="1" x14ac:dyDescent="0.25">
      <c r="A144" s="165"/>
      <c r="B144" s="259"/>
      <c r="C144" s="309" t="s">
        <v>967</v>
      </c>
      <c r="D144" s="729"/>
      <c r="E144" s="729"/>
      <c r="F144" s="729"/>
      <c r="G144" s="729"/>
      <c r="H144" s="729"/>
      <c r="I144" s="306"/>
      <c r="J144" s="256"/>
      <c r="K144" s="256"/>
      <c r="L144" s="256"/>
      <c r="M144" s="256"/>
      <c r="N144" s="256"/>
      <c r="O144" s="256"/>
      <c r="P144" s="260"/>
      <c r="Q144" s="261"/>
    </row>
    <row r="145" spans="1:17" ht="13.95" customHeight="1" x14ac:dyDescent="0.25">
      <c r="A145" s="165"/>
      <c r="B145" s="259"/>
      <c r="C145" s="309" t="s">
        <v>968</v>
      </c>
      <c r="D145" s="729"/>
      <c r="E145" s="729"/>
      <c r="F145" s="729"/>
      <c r="G145" s="729"/>
      <c r="H145" s="729"/>
      <c r="I145" s="306"/>
      <c r="J145" s="256"/>
      <c r="K145" s="256"/>
      <c r="L145" s="256"/>
      <c r="M145" s="256"/>
      <c r="N145" s="256"/>
      <c r="O145" s="256"/>
      <c r="P145" s="260"/>
      <c r="Q145" s="261"/>
    </row>
    <row r="146" spans="1:17" ht="13.95" customHeight="1" x14ac:dyDescent="0.25">
      <c r="A146" s="165"/>
      <c r="B146" s="259"/>
      <c r="C146" s="309" t="s">
        <v>313</v>
      </c>
      <c r="D146" s="729"/>
      <c r="E146" s="729"/>
      <c r="F146" s="729"/>
      <c r="G146" s="729"/>
      <c r="H146" s="729"/>
      <c r="I146" s="306"/>
      <c r="J146" s="256"/>
      <c r="K146" s="256"/>
      <c r="L146" s="256"/>
      <c r="M146" s="256"/>
      <c r="N146" s="256"/>
      <c r="O146" s="256"/>
      <c r="P146" s="260"/>
      <c r="Q146" s="261"/>
    </row>
    <row r="147" spans="1:17" ht="13.95" customHeight="1" x14ac:dyDescent="0.25">
      <c r="A147" s="165"/>
      <c r="B147" s="259"/>
      <c r="C147" s="309" t="s">
        <v>314</v>
      </c>
      <c r="D147" s="729"/>
      <c r="E147" s="729"/>
      <c r="F147" s="729"/>
      <c r="G147" s="729"/>
      <c r="H147" s="729"/>
      <c r="I147" s="306"/>
      <c r="J147" s="256"/>
      <c r="K147" s="256"/>
      <c r="L147" s="256"/>
      <c r="M147" s="256"/>
      <c r="N147" s="256"/>
      <c r="O147" s="256"/>
      <c r="P147" s="260"/>
      <c r="Q147" s="261"/>
    </row>
    <row r="148" spans="1:17" ht="13.95" customHeight="1" x14ac:dyDescent="0.25">
      <c r="A148" s="165"/>
      <c r="B148" s="259"/>
      <c r="C148" s="309" t="s">
        <v>315</v>
      </c>
      <c r="D148" s="729"/>
      <c r="E148" s="729"/>
      <c r="F148" s="729"/>
      <c r="G148" s="729"/>
      <c r="H148" s="729"/>
      <c r="I148" s="306"/>
      <c r="J148" s="256"/>
      <c r="K148" s="256"/>
      <c r="L148" s="256"/>
      <c r="M148" s="256"/>
      <c r="N148" s="256"/>
      <c r="O148" s="256"/>
      <c r="P148" s="260"/>
      <c r="Q148" s="261"/>
    </row>
    <row r="149" spans="1:17" ht="13.95" customHeight="1" x14ac:dyDescent="0.25">
      <c r="A149" s="165"/>
      <c r="B149" s="259"/>
      <c r="C149" s="309" t="s">
        <v>316</v>
      </c>
      <c r="D149" s="729"/>
      <c r="E149" s="729"/>
      <c r="F149" s="729"/>
      <c r="G149" s="729"/>
      <c r="H149" s="729"/>
      <c r="I149" s="306"/>
      <c r="J149" s="256"/>
      <c r="K149" s="256"/>
      <c r="L149" s="256"/>
      <c r="M149" s="256"/>
      <c r="N149" s="256"/>
      <c r="O149" s="256"/>
      <c r="P149" s="260"/>
      <c r="Q149" s="261"/>
    </row>
    <row r="150" spans="1:17" ht="13.95" customHeight="1" x14ac:dyDescent="0.25">
      <c r="A150" s="165"/>
      <c r="B150" s="259"/>
      <c r="C150" s="309" t="s">
        <v>969</v>
      </c>
      <c r="D150" s="729"/>
      <c r="E150" s="729"/>
      <c r="F150" s="729"/>
      <c r="G150" s="729"/>
      <c r="H150" s="729"/>
      <c r="I150" s="306"/>
      <c r="J150" s="256"/>
      <c r="K150" s="256"/>
      <c r="L150" s="256"/>
      <c r="M150" s="256"/>
      <c r="N150" s="256"/>
      <c r="O150" s="256"/>
      <c r="P150" s="260"/>
      <c r="Q150" s="261"/>
    </row>
    <row r="151" spans="1:17" ht="13.95" customHeight="1" x14ac:dyDescent="0.25">
      <c r="A151" s="165"/>
      <c r="B151" s="259"/>
      <c r="C151" s="309" t="s">
        <v>970</v>
      </c>
      <c r="D151" s="729"/>
      <c r="E151" s="729"/>
      <c r="F151" s="729"/>
      <c r="G151" s="729"/>
      <c r="H151" s="729"/>
      <c r="I151" s="306"/>
      <c r="J151" s="256"/>
      <c r="K151" s="256"/>
      <c r="L151" s="256"/>
      <c r="M151" s="256"/>
      <c r="N151" s="256"/>
      <c r="O151" s="256"/>
      <c r="P151" s="260"/>
      <c r="Q151" s="261"/>
    </row>
    <row r="152" spans="1:17" ht="13.95" customHeight="1" x14ac:dyDescent="0.25">
      <c r="A152" s="165"/>
      <c r="B152" s="259"/>
      <c r="C152" s="309" t="s">
        <v>971</v>
      </c>
      <c r="D152" s="729"/>
      <c r="E152" s="729"/>
      <c r="F152" s="729"/>
      <c r="G152" s="729"/>
      <c r="H152" s="729"/>
      <c r="I152" s="306"/>
      <c r="J152" s="256"/>
      <c r="K152" s="256"/>
      <c r="L152" s="256"/>
      <c r="M152" s="256"/>
      <c r="N152" s="256"/>
      <c r="O152" s="256"/>
      <c r="P152" s="260"/>
      <c r="Q152" s="261"/>
    </row>
    <row r="153" spans="1:17" ht="13.95" customHeight="1" x14ac:dyDescent="0.25">
      <c r="A153" s="165"/>
      <c r="B153" s="259"/>
      <c r="C153" s="309" t="s">
        <v>972</v>
      </c>
      <c r="D153" s="729"/>
      <c r="E153" s="729"/>
      <c r="F153" s="729"/>
      <c r="G153" s="729"/>
      <c r="H153" s="729"/>
      <c r="I153" s="306"/>
      <c r="J153" s="256"/>
      <c r="K153" s="256"/>
      <c r="L153" s="256"/>
      <c r="M153" s="256"/>
      <c r="N153" s="256"/>
      <c r="O153" s="256"/>
      <c r="P153" s="260"/>
      <c r="Q153" s="261"/>
    </row>
    <row r="154" spans="1:17" ht="13.95" customHeight="1" x14ac:dyDescent="0.25">
      <c r="A154" s="165"/>
      <c r="B154" s="259"/>
      <c r="C154" s="309" t="s">
        <v>973</v>
      </c>
      <c r="D154" s="729"/>
      <c r="E154" s="729"/>
      <c r="F154" s="729"/>
      <c r="G154" s="729"/>
      <c r="H154" s="729"/>
      <c r="I154" s="306"/>
      <c r="J154" s="256"/>
      <c r="K154" s="256"/>
      <c r="L154" s="256"/>
      <c r="M154" s="256"/>
      <c r="N154" s="256"/>
      <c r="O154" s="256"/>
      <c r="P154" s="260"/>
      <c r="Q154" s="261"/>
    </row>
    <row r="155" spans="1:17" ht="13.95" customHeight="1" x14ac:dyDescent="0.25">
      <c r="A155" s="165"/>
      <c r="B155" s="259"/>
      <c r="C155" s="309" t="s">
        <v>974</v>
      </c>
      <c r="D155" s="729"/>
      <c r="E155" s="729"/>
      <c r="F155" s="729"/>
      <c r="G155" s="729"/>
      <c r="H155" s="729"/>
      <c r="I155" s="306"/>
      <c r="J155" s="256"/>
      <c r="K155" s="256"/>
      <c r="L155" s="256"/>
      <c r="M155" s="256"/>
      <c r="N155" s="256"/>
      <c r="O155" s="256"/>
      <c r="P155" s="260"/>
      <c r="Q155" s="261"/>
    </row>
    <row r="156" spans="1:17" ht="13.95" customHeight="1" x14ac:dyDescent="0.25">
      <c r="A156" s="165"/>
      <c r="B156" s="259"/>
      <c r="C156" s="309" t="s">
        <v>2530</v>
      </c>
      <c r="D156" s="729"/>
      <c r="E156" s="729"/>
      <c r="F156" s="729"/>
      <c r="G156" s="729"/>
      <c r="H156" s="729"/>
      <c r="I156" s="306"/>
      <c r="J156" s="256"/>
      <c r="K156" s="256"/>
      <c r="L156" s="256"/>
      <c r="M156" s="256"/>
      <c r="N156" s="256"/>
      <c r="O156" s="256"/>
      <c r="P156" s="260"/>
      <c r="Q156" s="261"/>
    </row>
    <row r="157" spans="1:17" ht="13.95" customHeight="1" x14ac:dyDescent="0.25">
      <c r="A157" s="165"/>
      <c r="B157" s="259"/>
      <c r="C157" s="309" t="s">
        <v>2531</v>
      </c>
      <c r="D157" s="729"/>
      <c r="E157" s="729"/>
      <c r="F157" s="729"/>
      <c r="G157" s="729"/>
      <c r="H157" s="729"/>
      <c r="I157" s="306"/>
      <c r="J157" s="256"/>
      <c r="K157" s="256"/>
      <c r="L157" s="256"/>
      <c r="M157" s="256"/>
      <c r="N157" s="256"/>
      <c r="O157" s="256"/>
      <c r="P157" s="260"/>
      <c r="Q157" s="261"/>
    </row>
    <row r="158" spans="1:17" ht="13.95" customHeight="1" x14ac:dyDescent="0.25">
      <c r="A158" s="165"/>
      <c r="B158" s="259"/>
      <c r="C158" s="309" t="s">
        <v>2532</v>
      </c>
      <c r="D158" s="729"/>
      <c r="E158" s="729"/>
      <c r="F158" s="729"/>
      <c r="G158" s="729"/>
      <c r="H158" s="729"/>
      <c r="I158" s="306"/>
      <c r="J158" s="256"/>
      <c r="K158" s="256"/>
      <c r="L158" s="256"/>
      <c r="M158" s="256"/>
      <c r="N158" s="256"/>
      <c r="O158" s="256"/>
      <c r="P158" s="260"/>
      <c r="Q158" s="261"/>
    </row>
    <row r="159" spans="1:17" ht="13.95" customHeight="1" x14ac:dyDescent="0.25">
      <c r="A159" s="165"/>
      <c r="B159" s="259"/>
      <c r="C159" s="309" t="s">
        <v>317</v>
      </c>
      <c r="D159" s="729"/>
      <c r="E159" s="729"/>
      <c r="F159" s="729"/>
      <c r="G159" s="729"/>
      <c r="H159" s="729"/>
      <c r="I159" s="306"/>
      <c r="J159" s="256"/>
      <c r="K159" s="256"/>
      <c r="L159" s="256"/>
      <c r="M159" s="256"/>
      <c r="N159" s="256"/>
      <c r="O159" s="256"/>
      <c r="P159" s="260"/>
      <c r="Q159" s="261"/>
    </row>
    <row r="160" spans="1:17" ht="13.95" customHeight="1" x14ac:dyDescent="0.25">
      <c r="A160" s="165"/>
      <c r="B160" s="259"/>
      <c r="C160" s="309" t="s">
        <v>318</v>
      </c>
      <c r="D160" s="729"/>
      <c r="E160" s="729"/>
      <c r="F160" s="729"/>
      <c r="G160" s="729"/>
      <c r="H160" s="729"/>
      <c r="I160" s="306"/>
      <c r="J160" s="256"/>
      <c r="K160" s="256"/>
      <c r="L160" s="256"/>
      <c r="M160" s="256"/>
      <c r="N160" s="256"/>
      <c r="O160" s="256"/>
      <c r="P160" s="260"/>
      <c r="Q160" s="261"/>
    </row>
    <row r="161" spans="1:17" ht="13.95" customHeight="1" x14ac:dyDescent="0.25">
      <c r="A161" s="165"/>
      <c r="B161" s="259"/>
      <c r="C161" s="309" t="s">
        <v>319</v>
      </c>
      <c r="D161" s="729"/>
      <c r="E161" s="729"/>
      <c r="F161" s="729"/>
      <c r="G161" s="729"/>
      <c r="H161" s="729"/>
      <c r="I161" s="306"/>
      <c r="J161" s="256"/>
      <c r="K161" s="256"/>
      <c r="L161" s="256"/>
      <c r="M161" s="256"/>
      <c r="N161" s="256"/>
      <c r="O161" s="256"/>
      <c r="P161" s="260"/>
      <c r="Q161" s="261"/>
    </row>
    <row r="162" spans="1:17" ht="13.95" customHeight="1" x14ac:dyDescent="0.25">
      <c r="A162" s="165"/>
      <c r="B162" s="259"/>
      <c r="C162" s="309" t="s">
        <v>320</v>
      </c>
      <c r="D162" s="729"/>
      <c r="E162" s="729"/>
      <c r="F162" s="729"/>
      <c r="G162" s="729"/>
      <c r="H162" s="729"/>
      <c r="I162" s="306"/>
      <c r="J162" s="256"/>
      <c r="K162" s="256"/>
      <c r="L162" s="256"/>
      <c r="M162" s="256"/>
      <c r="N162" s="256"/>
      <c r="O162" s="256"/>
      <c r="P162" s="260"/>
      <c r="Q162" s="261"/>
    </row>
    <row r="163" spans="1:17" ht="13.95" customHeight="1" x14ac:dyDescent="0.25">
      <c r="A163" s="165"/>
      <c r="B163" s="259"/>
      <c r="C163" s="309" t="s">
        <v>321</v>
      </c>
      <c r="D163" s="729"/>
      <c r="E163" s="729"/>
      <c r="F163" s="729"/>
      <c r="G163" s="729"/>
      <c r="H163" s="729"/>
      <c r="I163" s="306"/>
      <c r="J163" s="256"/>
      <c r="K163" s="256"/>
      <c r="L163" s="256"/>
      <c r="M163" s="256"/>
      <c r="N163" s="256"/>
      <c r="O163" s="256"/>
      <c r="P163" s="260"/>
      <c r="Q163" s="261"/>
    </row>
    <row r="164" spans="1:17" ht="13.95" customHeight="1" x14ac:dyDescent="0.25">
      <c r="A164" s="165"/>
      <c r="B164" s="259"/>
      <c r="C164" s="309" t="s">
        <v>322</v>
      </c>
      <c r="D164" s="729"/>
      <c r="E164" s="729"/>
      <c r="F164" s="729"/>
      <c r="G164" s="729"/>
      <c r="H164" s="729"/>
      <c r="I164" s="306"/>
      <c r="J164" s="256"/>
      <c r="K164" s="256"/>
      <c r="L164" s="256"/>
      <c r="M164" s="256"/>
      <c r="N164" s="256"/>
      <c r="O164" s="256"/>
      <c r="P164" s="260"/>
      <c r="Q164" s="261"/>
    </row>
    <row r="165" spans="1:17" ht="13.95" customHeight="1" x14ac:dyDescent="0.25">
      <c r="A165" s="165"/>
      <c r="B165" s="259"/>
      <c r="C165" s="309" t="s">
        <v>323</v>
      </c>
      <c r="D165" s="729"/>
      <c r="E165" s="729"/>
      <c r="F165" s="729"/>
      <c r="G165" s="729"/>
      <c r="H165" s="729"/>
      <c r="I165" s="306"/>
      <c r="J165" s="256"/>
      <c r="K165" s="256"/>
      <c r="L165" s="256"/>
      <c r="M165" s="256"/>
      <c r="N165" s="256"/>
      <c r="O165" s="256"/>
      <c r="P165" s="260"/>
      <c r="Q165" s="261"/>
    </row>
    <row r="166" spans="1:17" ht="13.95" customHeight="1" x14ac:dyDescent="0.25">
      <c r="A166" s="165"/>
      <c r="B166" s="259"/>
      <c r="C166" s="309" t="s">
        <v>324</v>
      </c>
      <c r="D166" s="729"/>
      <c r="E166" s="729"/>
      <c r="F166" s="729"/>
      <c r="G166" s="729"/>
      <c r="H166" s="729"/>
      <c r="I166" s="306"/>
      <c r="J166" s="256"/>
      <c r="K166" s="256"/>
      <c r="L166" s="256"/>
      <c r="M166" s="256"/>
      <c r="N166" s="256"/>
      <c r="O166" s="256"/>
      <c r="P166" s="260"/>
      <c r="Q166" s="261"/>
    </row>
    <row r="167" spans="1:17" ht="13.95" customHeight="1" x14ac:dyDescent="0.25">
      <c r="A167" s="165"/>
      <c r="B167" s="259"/>
      <c r="C167" s="309" t="s">
        <v>327</v>
      </c>
      <c r="D167" s="729"/>
      <c r="E167" s="729"/>
      <c r="F167" s="729"/>
      <c r="G167" s="729"/>
      <c r="H167" s="729"/>
      <c r="I167" s="306"/>
      <c r="J167" s="256"/>
      <c r="K167" s="256"/>
      <c r="L167" s="256"/>
      <c r="M167" s="256"/>
      <c r="N167" s="256"/>
      <c r="O167" s="256"/>
      <c r="P167" s="260"/>
      <c r="Q167" s="261"/>
    </row>
    <row r="168" spans="1:17" ht="13.95" customHeight="1" x14ac:dyDescent="0.25">
      <c r="A168" s="165"/>
      <c r="B168" s="259"/>
      <c r="C168" s="309" t="s">
        <v>328</v>
      </c>
      <c r="D168" s="729"/>
      <c r="E168" s="729"/>
      <c r="F168" s="729"/>
      <c r="G168" s="729"/>
      <c r="H168" s="729"/>
      <c r="I168" s="306"/>
      <c r="J168" s="256"/>
      <c r="K168" s="256"/>
      <c r="L168" s="256"/>
      <c r="M168" s="256"/>
      <c r="N168" s="256"/>
      <c r="O168" s="256"/>
      <c r="P168" s="260"/>
      <c r="Q168" s="261"/>
    </row>
    <row r="169" spans="1:17" ht="13.95" customHeight="1" x14ac:dyDescent="0.25">
      <c r="A169" s="165"/>
      <c r="B169" s="259"/>
      <c r="C169" s="309" t="s">
        <v>329</v>
      </c>
      <c r="D169" s="729"/>
      <c r="E169" s="729"/>
      <c r="F169" s="729"/>
      <c r="G169" s="729"/>
      <c r="H169" s="729"/>
      <c r="I169" s="306"/>
      <c r="J169" s="256"/>
      <c r="K169" s="256"/>
      <c r="L169" s="256"/>
      <c r="M169" s="256"/>
      <c r="N169" s="256"/>
      <c r="O169" s="256"/>
      <c r="P169" s="260"/>
      <c r="Q169" s="261"/>
    </row>
    <row r="170" spans="1:17" ht="13.95" customHeight="1" x14ac:dyDescent="0.25">
      <c r="A170" s="165"/>
      <c r="B170" s="259"/>
      <c r="C170" s="309" t="s">
        <v>330</v>
      </c>
      <c r="D170" s="729"/>
      <c r="E170" s="729"/>
      <c r="F170" s="729"/>
      <c r="G170" s="729"/>
      <c r="H170" s="729"/>
      <c r="I170" s="306"/>
      <c r="J170" s="256"/>
      <c r="K170" s="256"/>
      <c r="L170" s="256"/>
      <c r="M170" s="256"/>
      <c r="N170" s="256"/>
      <c r="O170" s="256"/>
      <c r="P170" s="260"/>
      <c r="Q170" s="261"/>
    </row>
    <row r="171" spans="1:17" ht="13.95" customHeight="1" x14ac:dyDescent="0.25">
      <c r="A171" s="165"/>
      <c r="B171" s="259"/>
      <c r="C171" s="309" t="s">
        <v>331</v>
      </c>
      <c r="D171" s="729"/>
      <c r="E171" s="729"/>
      <c r="F171" s="729"/>
      <c r="G171" s="729"/>
      <c r="H171" s="729"/>
      <c r="I171" s="306"/>
      <c r="J171" s="256"/>
      <c r="K171" s="256"/>
      <c r="L171" s="256"/>
      <c r="M171" s="256"/>
      <c r="N171" s="256"/>
      <c r="O171" s="256"/>
      <c r="P171" s="260"/>
      <c r="Q171" s="261"/>
    </row>
    <row r="172" spans="1:17" ht="13.95" customHeight="1" x14ac:dyDescent="0.25">
      <c r="A172" s="165"/>
      <c r="B172" s="259"/>
      <c r="C172" s="309" t="s">
        <v>332</v>
      </c>
      <c r="D172" s="729"/>
      <c r="E172" s="729"/>
      <c r="F172" s="729"/>
      <c r="G172" s="729"/>
      <c r="H172" s="729"/>
      <c r="I172" s="306"/>
      <c r="J172" s="256"/>
      <c r="K172" s="256"/>
      <c r="L172" s="256"/>
      <c r="M172" s="256"/>
      <c r="N172" s="256"/>
      <c r="O172" s="256"/>
      <c r="P172" s="260"/>
      <c r="Q172" s="261"/>
    </row>
    <row r="173" spans="1:17" ht="13.95" customHeight="1" x14ac:dyDescent="0.25">
      <c r="A173" s="165"/>
      <c r="B173" s="259"/>
      <c r="C173" s="309" t="s">
        <v>333</v>
      </c>
      <c r="D173" s="729"/>
      <c r="E173" s="729"/>
      <c r="F173" s="729"/>
      <c r="G173" s="729"/>
      <c r="H173" s="729"/>
      <c r="I173" s="306"/>
      <c r="J173" s="256"/>
      <c r="K173" s="256"/>
      <c r="L173" s="256"/>
      <c r="M173" s="256"/>
      <c r="N173" s="256"/>
      <c r="O173" s="256"/>
      <c r="P173" s="260"/>
      <c r="Q173" s="261"/>
    </row>
    <row r="174" spans="1:17" ht="13.95" customHeight="1" x14ac:dyDescent="0.25">
      <c r="A174" s="165"/>
      <c r="B174" s="259"/>
      <c r="C174" s="309" t="s">
        <v>975</v>
      </c>
      <c r="D174" s="729"/>
      <c r="E174" s="729"/>
      <c r="F174" s="729"/>
      <c r="G174" s="729"/>
      <c r="H174" s="729"/>
      <c r="I174" s="306"/>
      <c r="J174" s="256"/>
      <c r="K174" s="256"/>
      <c r="L174" s="256"/>
      <c r="M174" s="256"/>
      <c r="N174" s="256"/>
      <c r="O174" s="256"/>
      <c r="P174" s="260"/>
      <c r="Q174" s="261"/>
    </row>
    <row r="175" spans="1:17" ht="13.95" customHeight="1" x14ac:dyDescent="0.25">
      <c r="A175" s="165"/>
      <c r="B175" s="259"/>
      <c r="C175" s="309" t="s">
        <v>976</v>
      </c>
      <c r="D175" s="729"/>
      <c r="E175" s="729"/>
      <c r="F175" s="729"/>
      <c r="G175" s="729"/>
      <c r="H175" s="729"/>
      <c r="I175" s="306"/>
      <c r="J175" s="256"/>
      <c r="K175" s="256"/>
      <c r="L175" s="256"/>
      <c r="M175" s="256"/>
      <c r="N175" s="256"/>
      <c r="O175" s="256"/>
      <c r="P175" s="260"/>
      <c r="Q175" s="261"/>
    </row>
    <row r="176" spans="1:17" ht="13.95" customHeight="1" x14ac:dyDescent="0.25">
      <c r="A176" s="165"/>
      <c r="B176" s="259"/>
      <c r="C176" s="309" t="s">
        <v>977</v>
      </c>
      <c r="D176" s="729"/>
      <c r="E176" s="729"/>
      <c r="F176" s="729"/>
      <c r="G176" s="729"/>
      <c r="H176" s="729"/>
      <c r="I176" s="306"/>
      <c r="J176" s="256"/>
      <c r="K176" s="256"/>
      <c r="L176" s="256"/>
      <c r="M176" s="256"/>
      <c r="N176" s="256"/>
      <c r="O176" s="256"/>
      <c r="P176" s="260"/>
      <c r="Q176" s="261"/>
    </row>
    <row r="177" spans="1:17" ht="13.95" customHeight="1" x14ac:dyDescent="0.25">
      <c r="A177" s="165"/>
      <c r="B177" s="259"/>
      <c r="C177" s="309" t="s">
        <v>978</v>
      </c>
      <c r="D177" s="729"/>
      <c r="E177" s="729"/>
      <c r="F177" s="729"/>
      <c r="G177" s="729"/>
      <c r="H177" s="729"/>
      <c r="I177" s="306"/>
      <c r="J177" s="256"/>
      <c r="K177" s="256"/>
      <c r="L177" s="256"/>
      <c r="M177" s="256"/>
      <c r="N177" s="256"/>
      <c r="O177" s="256"/>
      <c r="P177" s="260"/>
      <c r="Q177" s="261"/>
    </row>
    <row r="178" spans="1:17" ht="13.95" customHeight="1" x14ac:dyDescent="0.25">
      <c r="A178" s="165"/>
      <c r="B178" s="259"/>
      <c r="C178" s="309" t="s">
        <v>979</v>
      </c>
      <c r="D178" s="729"/>
      <c r="E178" s="729"/>
      <c r="F178" s="729"/>
      <c r="G178" s="729"/>
      <c r="H178" s="729"/>
      <c r="I178" s="306"/>
      <c r="J178" s="256"/>
      <c r="K178" s="256"/>
      <c r="L178" s="256"/>
      <c r="M178" s="256"/>
      <c r="N178" s="256"/>
      <c r="O178" s="256"/>
      <c r="P178" s="260"/>
      <c r="Q178" s="261"/>
    </row>
    <row r="179" spans="1:17" ht="13.95" customHeight="1" x14ac:dyDescent="0.25">
      <c r="A179" s="165"/>
      <c r="B179" s="259"/>
      <c r="C179" s="309" t="s">
        <v>980</v>
      </c>
      <c r="D179" s="729"/>
      <c r="E179" s="729"/>
      <c r="F179" s="729"/>
      <c r="G179" s="729"/>
      <c r="H179" s="729"/>
      <c r="I179" s="306"/>
      <c r="J179" s="256"/>
      <c r="K179" s="256"/>
      <c r="L179" s="256"/>
      <c r="M179" s="256"/>
      <c r="N179" s="256"/>
      <c r="O179" s="256"/>
      <c r="P179" s="260"/>
      <c r="Q179" s="261"/>
    </row>
    <row r="180" spans="1:17" ht="13.95" customHeight="1" x14ac:dyDescent="0.25">
      <c r="A180" s="165"/>
      <c r="B180" s="259"/>
      <c r="C180" s="309" t="s">
        <v>981</v>
      </c>
      <c r="D180" s="729"/>
      <c r="E180" s="729"/>
      <c r="F180" s="729"/>
      <c r="G180" s="729"/>
      <c r="H180" s="729"/>
      <c r="I180" s="306"/>
      <c r="J180" s="256"/>
      <c r="K180" s="256"/>
      <c r="L180" s="256"/>
      <c r="M180" s="256"/>
      <c r="N180" s="256"/>
      <c r="O180" s="256"/>
      <c r="P180" s="260"/>
      <c r="Q180" s="261"/>
    </row>
    <row r="181" spans="1:17" ht="13.95" customHeight="1" x14ac:dyDescent="0.25">
      <c r="A181" s="165"/>
      <c r="B181" s="259"/>
      <c r="C181" s="309" t="s">
        <v>84</v>
      </c>
      <c r="D181" s="729"/>
      <c r="E181" s="729"/>
      <c r="F181" s="729"/>
      <c r="G181" s="729"/>
      <c r="H181" s="729"/>
      <c r="I181" s="306"/>
      <c r="J181" s="256"/>
      <c r="K181" s="256"/>
      <c r="L181" s="256"/>
      <c r="M181" s="256"/>
      <c r="N181" s="256"/>
      <c r="O181" s="256"/>
      <c r="P181" s="260"/>
      <c r="Q181" s="261"/>
    </row>
    <row r="182" spans="1:17" ht="13.95" customHeight="1" x14ac:dyDescent="0.25">
      <c r="A182" s="165"/>
      <c r="B182" s="259"/>
      <c r="C182" s="309" t="s">
        <v>86</v>
      </c>
      <c r="D182" s="729"/>
      <c r="E182" s="729"/>
      <c r="F182" s="729"/>
      <c r="G182" s="729"/>
      <c r="H182" s="729"/>
      <c r="I182" s="306"/>
      <c r="J182" s="256"/>
      <c r="K182" s="256"/>
      <c r="L182" s="256"/>
      <c r="M182" s="256"/>
      <c r="N182" s="256"/>
      <c r="O182" s="256"/>
      <c r="P182" s="260"/>
      <c r="Q182" s="261"/>
    </row>
    <row r="183" spans="1:17" ht="13.95" customHeight="1" x14ac:dyDescent="0.25">
      <c r="A183" s="165"/>
      <c r="B183" s="259"/>
      <c r="C183" s="309" t="s">
        <v>87</v>
      </c>
      <c r="D183" s="729"/>
      <c r="E183" s="729"/>
      <c r="F183" s="729"/>
      <c r="G183" s="729"/>
      <c r="H183" s="729"/>
      <c r="I183" s="306"/>
      <c r="J183" s="256"/>
      <c r="K183" s="256"/>
      <c r="L183" s="256"/>
      <c r="M183" s="256"/>
      <c r="N183" s="256"/>
      <c r="O183" s="256"/>
      <c r="P183" s="260"/>
      <c r="Q183" s="261"/>
    </row>
    <row r="184" spans="1:17" ht="13.95" customHeight="1" x14ac:dyDescent="0.25">
      <c r="A184" s="165"/>
      <c r="B184" s="259"/>
      <c r="C184" s="309" t="s">
        <v>89</v>
      </c>
      <c r="D184" s="729"/>
      <c r="E184" s="729"/>
      <c r="F184" s="729"/>
      <c r="G184" s="729"/>
      <c r="H184" s="729"/>
      <c r="I184" s="306"/>
      <c r="J184" s="256"/>
      <c r="K184" s="256"/>
      <c r="L184" s="256"/>
      <c r="M184" s="256"/>
      <c r="N184" s="256"/>
      <c r="O184" s="256"/>
      <c r="P184" s="260"/>
      <c r="Q184" s="261"/>
    </row>
    <row r="185" spans="1:17" ht="13.95" customHeight="1" x14ac:dyDescent="0.25">
      <c r="A185" s="165"/>
      <c r="B185" s="259"/>
      <c r="C185" s="309" t="s">
        <v>91</v>
      </c>
      <c r="D185" s="729"/>
      <c r="E185" s="729"/>
      <c r="F185" s="729"/>
      <c r="G185" s="729"/>
      <c r="H185" s="729"/>
      <c r="I185" s="306"/>
      <c r="J185" s="256"/>
      <c r="K185" s="256"/>
      <c r="L185" s="256"/>
      <c r="M185" s="256"/>
      <c r="N185" s="256"/>
      <c r="O185" s="256"/>
      <c r="P185" s="260"/>
      <c r="Q185" s="261"/>
    </row>
    <row r="186" spans="1:17" ht="13.95" customHeight="1" x14ac:dyDescent="0.25">
      <c r="A186" s="165"/>
      <c r="B186" s="259"/>
      <c r="C186" s="309" t="s">
        <v>93</v>
      </c>
      <c r="D186" s="729"/>
      <c r="E186" s="729"/>
      <c r="F186" s="729"/>
      <c r="G186" s="729"/>
      <c r="H186" s="729"/>
      <c r="I186" s="306"/>
      <c r="J186" s="256"/>
      <c r="K186" s="256"/>
      <c r="L186" s="256"/>
      <c r="M186" s="256"/>
      <c r="N186" s="256"/>
      <c r="O186" s="256"/>
      <c r="P186" s="260"/>
      <c r="Q186" s="261"/>
    </row>
    <row r="187" spans="1:17" ht="13.95" customHeight="1" x14ac:dyDescent="0.25">
      <c r="A187" s="165"/>
      <c r="B187" s="259"/>
      <c r="C187" s="309" t="s">
        <v>906</v>
      </c>
      <c r="D187" s="729"/>
      <c r="E187" s="729"/>
      <c r="F187" s="729"/>
      <c r="G187" s="729"/>
      <c r="H187" s="729"/>
      <c r="I187" s="306"/>
      <c r="J187" s="256"/>
      <c r="K187" s="256"/>
      <c r="L187" s="256"/>
      <c r="M187" s="256"/>
      <c r="N187" s="256"/>
      <c r="O187" s="256"/>
      <c r="P187" s="260"/>
      <c r="Q187" s="261"/>
    </row>
    <row r="188" spans="1:17" ht="13.95" customHeight="1" x14ac:dyDescent="0.25">
      <c r="A188" s="165"/>
      <c r="B188" s="259"/>
      <c r="C188" s="309" t="s">
        <v>907</v>
      </c>
      <c r="D188" s="729"/>
      <c r="E188" s="729"/>
      <c r="F188" s="729"/>
      <c r="G188" s="729"/>
      <c r="H188" s="729"/>
      <c r="I188" s="306"/>
      <c r="J188" s="256"/>
      <c r="K188" s="256"/>
      <c r="L188" s="256"/>
      <c r="M188" s="256"/>
      <c r="N188" s="256"/>
      <c r="O188" s="256"/>
      <c r="P188" s="260"/>
      <c r="Q188" s="261"/>
    </row>
    <row r="189" spans="1:17" ht="13.95" customHeight="1" x14ac:dyDescent="0.25">
      <c r="A189" s="165"/>
      <c r="B189" s="259"/>
      <c r="C189" s="309" t="s">
        <v>95</v>
      </c>
      <c r="D189" s="729"/>
      <c r="E189" s="729"/>
      <c r="F189" s="729"/>
      <c r="G189" s="729"/>
      <c r="H189" s="729"/>
      <c r="I189" s="306"/>
      <c r="J189" s="256"/>
      <c r="K189" s="256"/>
      <c r="L189" s="256"/>
      <c r="M189" s="256"/>
      <c r="N189" s="256"/>
      <c r="O189" s="256"/>
      <c r="P189" s="260"/>
      <c r="Q189" s="261"/>
    </row>
    <row r="190" spans="1:17" ht="13.95" customHeight="1" x14ac:dyDescent="0.25">
      <c r="A190" s="165"/>
      <c r="B190" s="259"/>
      <c r="C190" s="309" t="s">
        <v>96</v>
      </c>
      <c r="D190" s="729"/>
      <c r="E190" s="729"/>
      <c r="F190" s="729"/>
      <c r="G190" s="729"/>
      <c r="H190" s="729"/>
      <c r="I190" s="306"/>
      <c r="J190" s="256"/>
      <c r="K190" s="256"/>
      <c r="L190" s="256"/>
      <c r="M190" s="256"/>
      <c r="N190" s="256"/>
      <c r="O190" s="256"/>
      <c r="P190" s="260"/>
      <c r="Q190" s="261"/>
    </row>
    <row r="191" spans="1:17" ht="13.95" customHeight="1" x14ac:dyDescent="0.25">
      <c r="A191" s="165"/>
      <c r="B191" s="259"/>
      <c r="C191" s="309" t="s">
        <v>97</v>
      </c>
      <c r="D191" s="729"/>
      <c r="E191" s="729"/>
      <c r="F191" s="729"/>
      <c r="G191" s="729"/>
      <c r="H191" s="729"/>
      <c r="I191" s="306"/>
      <c r="J191" s="256"/>
      <c r="K191" s="256"/>
      <c r="L191" s="256"/>
      <c r="M191" s="256"/>
      <c r="N191" s="256"/>
      <c r="O191" s="256"/>
      <c r="P191" s="260"/>
      <c r="Q191" s="261"/>
    </row>
    <row r="192" spans="1:17" ht="13.95" customHeight="1" x14ac:dyDescent="0.25">
      <c r="A192" s="165"/>
      <c r="B192" s="259"/>
      <c r="C192" s="309" t="s">
        <v>98</v>
      </c>
      <c r="D192" s="729"/>
      <c r="E192" s="729"/>
      <c r="F192" s="729"/>
      <c r="G192" s="729"/>
      <c r="H192" s="729"/>
      <c r="I192" s="306"/>
      <c r="J192" s="256"/>
      <c r="K192" s="256"/>
      <c r="L192" s="256"/>
      <c r="M192" s="256"/>
      <c r="N192" s="256"/>
      <c r="O192" s="256"/>
      <c r="P192" s="260"/>
      <c r="Q192" s="261"/>
    </row>
    <row r="193" spans="1:17" ht="13.95" customHeight="1" x14ac:dyDescent="0.25">
      <c r="A193" s="165"/>
      <c r="B193" s="259"/>
      <c r="C193" s="309" t="s">
        <v>99</v>
      </c>
      <c r="D193" s="729"/>
      <c r="E193" s="729"/>
      <c r="F193" s="729"/>
      <c r="G193" s="729"/>
      <c r="H193" s="729"/>
      <c r="I193" s="306"/>
      <c r="J193" s="256"/>
      <c r="K193" s="256"/>
      <c r="L193" s="256"/>
      <c r="M193" s="256"/>
      <c r="N193" s="256"/>
      <c r="O193" s="256"/>
      <c r="P193" s="260"/>
      <c r="Q193" s="261"/>
    </row>
    <row r="194" spans="1:17" ht="13.95" customHeight="1" x14ac:dyDescent="0.25">
      <c r="A194" s="165"/>
      <c r="B194" s="259"/>
      <c r="C194" s="309" t="s">
        <v>100</v>
      </c>
      <c r="D194" s="729"/>
      <c r="E194" s="729"/>
      <c r="F194" s="729"/>
      <c r="G194" s="729"/>
      <c r="H194" s="729"/>
      <c r="I194" s="306"/>
      <c r="J194" s="256"/>
      <c r="K194" s="256"/>
      <c r="L194" s="256"/>
      <c r="M194" s="256"/>
      <c r="N194" s="256"/>
      <c r="O194" s="256"/>
      <c r="P194" s="260"/>
      <c r="Q194" s="261"/>
    </row>
    <row r="195" spans="1:17" ht="13.95" customHeight="1" x14ac:dyDescent="0.25">
      <c r="A195" s="165"/>
      <c r="B195" s="259"/>
      <c r="C195" s="309" t="s">
        <v>909</v>
      </c>
      <c r="D195" s="729"/>
      <c r="E195" s="729"/>
      <c r="F195" s="729"/>
      <c r="G195" s="729"/>
      <c r="H195" s="729"/>
      <c r="I195" s="306"/>
      <c r="J195" s="256"/>
      <c r="K195" s="256"/>
      <c r="L195" s="256"/>
      <c r="M195" s="256"/>
      <c r="N195" s="256"/>
      <c r="O195" s="256"/>
      <c r="P195" s="260"/>
      <c r="Q195" s="261"/>
    </row>
    <row r="196" spans="1:17" ht="13.95" customHeight="1" x14ac:dyDescent="0.25">
      <c r="A196" s="165"/>
      <c r="B196" s="259"/>
      <c r="C196" s="309" t="s">
        <v>910</v>
      </c>
      <c r="D196" s="729"/>
      <c r="E196" s="729"/>
      <c r="F196" s="729"/>
      <c r="G196" s="729"/>
      <c r="H196" s="729"/>
      <c r="I196" s="306"/>
      <c r="J196" s="256"/>
      <c r="K196" s="256"/>
      <c r="L196" s="256"/>
      <c r="M196" s="256"/>
      <c r="N196" s="256"/>
      <c r="O196" s="256"/>
      <c r="P196" s="260"/>
      <c r="Q196" s="261"/>
    </row>
    <row r="197" spans="1:17" ht="13.95" customHeight="1" x14ac:dyDescent="0.25">
      <c r="A197" s="165"/>
      <c r="B197" s="259"/>
      <c r="C197" s="309" t="s">
        <v>103</v>
      </c>
      <c r="D197" s="729"/>
      <c r="E197" s="729"/>
      <c r="F197" s="729"/>
      <c r="G197" s="729"/>
      <c r="H197" s="729"/>
      <c r="I197" s="306"/>
      <c r="J197" s="256"/>
      <c r="K197" s="256"/>
      <c r="L197" s="256"/>
      <c r="M197" s="256"/>
      <c r="N197" s="256"/>
      <c r="O197" s="256"/>
      <c r="P197" s="260"/>
      <c r="Q197" s="261"/>
    </row>
    <row r="198" spans="1:17" ht="13.95" customHeight="1" x14ac:dyDescent="0.25">
      <c r="A198" s="165"/>
      <c r="B198" s="259"/>
      <c r="C198" s="309" t="s">
        <v>105</v>
      </c>
      <c r="D198" s="729"/>
      <c r="E198" s="729"/>
      <c r="F198" s="729"/>
      <c r="G198" s="729"/>
      <c r="H198" s="729"/>
      <c r="I198" s="306"/>
      <c r="J198" s="256"/>
      <c r="K198" s="256"/>
      <c r="L198" s="256"/>
      <c r="M198" s="256"/>
      <c r="N198" s="256"/>
      <c r="O198" s="256"/>
      <c r="P198" s="260"/>
      <c r="Q198" s="261"/>
    </row>
    <row r="199" spans="1:17" ht="13.95" customHeight="1" x14ac:dyDescent="0.25">
      <c r="A199" s="165"/>
      <c r="B199" s="259"/>
      <c r="C199" s="309" t="s">
        <v>107</v>
      </c>
      <c r="D199" s="729"/>
      <c r="E199" s="729"/>
      <c r="F199" s="729"/>
      <c r="G199" s="729"/>
      <c r="H199" s="729"/>
      <c r="I199" s="306"/>
      <c r="J199" s="256"/>
      <c r="K199" s="256"/>
      <c r="L199" s="256"/>
      <c r="M199" s="256"/>
      <c r="N199" s="256"/>
      <c r="O199" s="256"/>
      <c r="P199" s="260"/>
      <c r="Q199" s="261"/>
    </row>
    <row r="200" spans="1:17" ht="13.95" customHeight="1" x14ac:dyDescent="0.25">
      <c r="A200" s="165"/>
      <c r="B200" s="259"/>
      <c r="C200" s="309" t="s">
        <v>109</v>
      </c>
      <c r="D200" s="729"/>
      <c r="E200" s="729"/>
      <c r="F200" s="729"/>
      <c r="G200" s="729"/>
      <c r="H200" s="729"/>
      <c r="I200" s="306"/>
      <c r="J200" s="256"/>
      <c r="K200" s="256"/>
      <c r="L200" s="256"/>
      <c r="M200" s="256"/>
      <c r="N200" s="256"/>
      <c r="O200" s="256"/>
      <c r="P200" s="260"/>
      <c r="Q200" s="261"/>
    </row>
    <row r="201" spans="1:17" ht="13.95" customHeight="1" x14ac:dyDescent="0.25">
      <c r="A201" s="165"/>
      <c r="B201" s="259"/>
      <c r="C201" s="309" t="s">
        <v>111</v>
      </c>
      <c r="D201" s="729"/>
      <c r="E201" s="729"/>
      <c r="F201" s="729"/>
      <c r="G201" s="729"/>
      <c r="H201" s="729"/>
      <c r="I201" s="306"/>
      <c r="J201" s="256"/>
      <c r="K201" s="256"/>
      <c r="L201" s="256"/>
      <c r="M201" s="256"/>
      <c r="N201" s="256"/>
      <c r="O201" s="256"/>
      <c r="P201" s="260"/>
      <c r="Q201" s="261"/>
    </row>
    <row r="202" spans="1:17" ht="13.95" customHeight="1" x14ac:dyDescent="0.25">
      <c r="A202" s="165"/>
      <c r="B202" s="259"/>
      <c r="C202" s="309" t="s">
        <v>114</v>
      </c>
      <c r="D202" s="729"/>
      <c r="E202" s="729"/>
      <c r="F202" s="729"/>
      <c r="G202" s="729"/>
      <c r="H202" s="729"/>
      <c r="I202" s="306"/>
      <c r="J202" s="256"/>
      <c r="K202" s="256"/>
      <c r="L202" s="256"/>
      <c r="M202" s="256"/>
      <c r="N202" s="256"/>
      <c r="O202" s="256"/>
      <c r="P202" s="260"/>
      <c r="Q202" s="261"/>
    </row>
    <row r="203" spans="1:17" ht="13.95" customHeight="1" x14ac:dyDescent="0.25">
      <c r="A203" s="165"/>
      <c r="B203" s="259"/>
      <c r="C203" s="309" t="s">
        <v>117</v>
      </c>
      <c r="D203" s="729"/>
      <c r="E203" s="729"/>
      <c r="F203" s="729"/>
      <c r="G203" s="729"/>
      <c r="H203" s="729"/>
      <c r="I203" s="306"/>
      <c r="J203" s="256"/>
      <c r="K203" s="256"/>
      <c r="L203" s="256"/>
      <c r="M203" s="256"/>
      <c r="N203" s="256"/>
      <c r="O203" s="256"/>
      <c r="P203" s="260"/>
      <c r="Q203" s="261"/>
    </row>
    <row r="204" spans="1:17" ht="13.95" customHeight="1" x14ac:dyDescent="0.25">
      <c r="A204" s="165"/>
      <c r="B204" s="259"/>
      <c r="C204" s="309" t="s">
        <v>120</v>
      </c>
      <c r="D204" s="729"/>
      <c r="E204" s="729"/>
      <c r="F204" s="729"/>
      <c r="G204" s="729"/>
      <c r="H204" s="729"/>
      <c r="I204" s="306"/>
      <c r="J204" s="256"/>
      <c r="K204" s="256"/>
      <c r="L204" s="256"/>
      <c r="M204" s="256"/>
      <c r="N204" s="256"/>
      <c r="O204" s="256"/>
      <c r="P204" s="260"/>
      <c r="Q204" s="261"/>
    </row>
    <row r="205" spans="1:17" ht="13.95" customHeight="1" x14ac:dyDescent="0.25">
      <c r="A205" s="165"/>
      <c r="B205" s="259"/>
      <c r="C205" s="309" t="s">
        <v>123</v>
      </c>
      <c r="D205" s="729"/>
      <c r="E205" s="729"/>
      <c r="F205" s="729"/>
      <c r="G205" s="729"/>
      <c r="H205" s="729"/>
      <c r="I205" s="306"/>
      <c r="J205" s="256"/>
      <c r="K205" s="256"/>
      <c r="L205" s="256"/>
      <c r="M205" s="256"/>
      <c r="N205" s="256"/>
      <c r="O205" s="256"/>
      <c r="P205" s="260"/>
      <c r="Q205" s="261"/>
    </row>
    <row r="206" spans="1:17" ht="13.95" customHeight="1" x14ac:dyDescent="0.25">
      <c r="A206" s="165"/>
      <c r="B206" s="259"/>
      <c r="C206" s="309" t="s">
        <v>126</v>
      </c>
      <c r="D206" s="729"/>
      <c r="E206" s="729"/>
      <c r="F206" s="729"/>
      <c r="G206" s="729"/>
      <c r="H206" s="729"/>
      <c r="I206" s="306"/>
      <c r="J206" s="256"/>
      <c r="K206" s="256"/>
      <c r="L206" s="256"/>
      <c r="M206" s="256"/>
      <c r="N206" s="256"/>
      <c r="O206" s="256"/>
      <c r="P206" s="260"/>
      <c r="Q206" s="261"/>
    </row>
    <row r="207" spans="1:17" ht="13.95" customHeight="1" x14ac:dyDescent="0.25">
      <c r="A207" s="165"/>
      <c r="B207" s="259"/>
      <c r="C207" s="309" t="s">
        <v>128</v>
      </c>
      <c r="D207" s="729"/>
      <c r="E207" s="729"/>
      <c r="F207" s="729"/>
      <c r="G207" s="729"/>
      <c r="H207" s="729"/>
      <c r="I207" s="306"/>
      <c r="J207" s="256"/>
      <c r="K207" s="256"/>
      <c r="L207" s="256"/>
      <c r="M207" s="256"/>
      <c r="N207" s="256"/>
      <c r="O207" s="256"/>
      <c r="P207" s="260"/>
      <c r="Q207" s="261"/>
    </row>
    <row r="208" spans="1:17" ht="13.95" customHeight="1" x14ac:dyDescent="0.25">
      <c r="A208" s="165"/>
      <c r="B208" s="259"/>
      <c r="C208" s="309" t="s">
        <v>2533</v>
      </c>
      <c r="D208" s="729"/>
      <c r="E208" s="729"/>
      <c r="F208" s="729"/>
      <c r="G208" s="729"/>
      <c r="H208" s="729"/>
      <c r="I208" s="306"/>
      <c r="J208" s="256"/>
      <c r="K208" s="256"/>
      <c r="L208" s="256"/>
      <c r="M208" s="256"/>
      <c r="N208" s="256"/>
      <c r="O208" s="256"/>
      <c r="P208" s="260"/>
      <c r="Q208" s="261"/>
    </row>
    <row r="209" spans="1:17" ht="13.95" customHeight="1" x14ac:dyDescent="0.25">
      <c r="A209" s="165"/>
      <c r="B209" s="259"/>
      <c r="C209" s="309" t="s">
        <v>2534</v>
      </c>
      <c r="D209" s="729"/>
      <c r="E209" s="729"/>
      <c r="F209" s="729"/>
      <c r="G209" s="729"/>
      <c r="H209" s="729"/>
      <c r="I209" s="306"/>
      <c r="J209" s="256"/>
      <c r="K209" s="256"/>
      <c r="L209" s="256"/>
      <c r="M209" s="256"/>
      <c r="N209" s="256"/>
      <c r="O209" s="256"/>
      <c r="P209" s="260"/>
      <c r="Q209" s="261"/>
    </row>
    <row r="210" spans="1:17" ht="13.95" customHeight="1" x14ac:dyDescent="0.25">
      <c r="A210" s="165"/>
      <c r="B210" s="259"/>
      <c r="C210" s="309" t="s">
        <v>2535</v>
      </c>
      <c r="D210" s="729"/>
      <c r="E210" s="729"/>
      <c r="F210" s="729"/>
      <c r="G210" s="729"/>
      <c r="H210" s="729"/>
      <c r="I210" s="306"/>
      <c r="J210" s="256"/>
      <c r="K210" s="256"/>
      <c r="L210" s="256"/>
      <c r="M210" s="256"/>
      <c r="N210" s="256"/>
      <c r="O210" s="256"/>
      <c r="P210" s="260"/>
      <c r="Q210" s="261"/>
    </row>
    <row r="211" spans="1:17" ht="13.95" customHeight="1" x14ac:dyDescent="0.25">
      <c r="A211" s="165"/>
      <c r="B211" s="259"/>
      <c r="C211" s="309" t="s">
        <v>131</v>
      </c>
      <c r="D211" s="729"/>
      <c r="E211" s="729"/>
      <c r="F211" s="729"/>
      <c r="G211" s="729"/>
      <c r="H211" s="729"/>
      <c r="I211" s="306"/>
      <c r="J211" s="256"/>
      <c r="K211" s="256"/>
      <c r="L211" s="256"/>
      <c r="M211" s="256"/>
      <c r="N211" s="256"/>
      <c r="O211" s="256"/>
      <c r="P211" s="260"/>
      <c r="Q211" s="261"/>
    </row>
    <row r="212" spans="1:17" ht="13.95" customHeight="1" x14ac:dyDescent="0.25">
      <c r="A212" s="165"/>
      <c r="B212" s="259"/>
      <c r="C212" s="309" t="s">
        <v>134</v>
      </c>
      <c r="D212" s="729"/>
      <c r="E212" s="729"/>
      <c r="F212" s="729"/>
      <c r="G212" s="729"/>
      <c r="H212" s="729"/>
      <c r="I212" s="306"/>
      <c r="J212" s="256"/>
      <c r="K212" s="256"/>
      <c r="L212" s="256"/>
      <c r="M212" s="256"/>
      <c r="N212" s="256"/>
      <c r="O212" s="256"/>
      <c r="P212" s="260"/>
      <c r="Q212" s="261"/>
    </row>
    <row r="213" spans="1:17" ht="13.95" customHeight="1" x14ac:dyDescent="0.25">
      <c r="A213" s="165"/>
      <c r="B213" s="259"/>
      <c r="C213" s="309" t="s">
        <v>137</v>
      </c>
      <c r="D213" s="729"/>
      <c r="E213" s="729"/>
      <c r="F213" s="729"/>
      <c r="G213" s="729"/>
      <c r="H213" s="729"/>
      <c r="I213" s="306"/>
      <c r="J213" s="256"/>
      <c r="K213" s="256"/>
      <c r="L213" s="256"/>
      <c r="M213" s="256"/>
      <c r="N213" s="256"/>
      <c r="O213" s="256"/>
      <c r="P213" s="260"/>
      <c r="Q213" s="261"/>
    </row>
    <row r="214" spans="1:17" ht="13.95" customHeight="1" x14ac:dyDescent="0.25">
      <c r="A214" s="165"/>
      <c r="B214" s="259"/>
      <c r="C214" s="309" t="s">
        <v>139</v>
      </c>
      <c r="D214" s="729"/>
      <c r="E214" s="729"/>
      <c r="F214" s="729"/>
      <c r="G214" s="729"/>
      <c r="H214" s="729"/>
      <c r="I214" s="306"/>
      <c r="J214" s="256"/>
      <c r="K214" s="256"/>
      <c r="L214" s="256"/>
      <c r="M214" s="256"/>
      <c r="N214" s="256"/>
      <c r="O214" s="256"/>
      <c r="P214" s="260"/>
      <c r="Q214" s="261"/>
    </row>
    <row r="215" spans="1:17" ht="13.95" customHeight="1" x14ac:dyDescent="0.25">
      <c r="A215" s="165"/>
      <c r="B215" s="259"/>
      <c r="C215" s="309" t="s">
        <v>141</v>
      </c>
      <c r="D215" s="729"/>
      <c r="E215" s="729"/>
      <c r="F215" s="729"/>
      <c r="G215" s="729"/>
      <c r="H215" s="729"/>
      <c r="I215" s="306"/>
      <c r="J215" s="256"/>
      <c r="K215" s="256"/>
      <c r="L215" s="256"/>
      <c r="M215" s="256"/>
      <c r="N215" s="256"/>
      <c r="O215" s="256"/>
      <c r="P215" s="260"/>
      <c r="Q215" s="261"/>
    </row>
    <row r="216" spans="1:17" ht="13.95" customHeight="1" x14ac:dyDescent="0.25">
      <c r="A216" s="165"/>
      <c r="B216" s="259"/>
      <c r="C216" s="309" t="s">
        <v>143</v>
      </c>
      <c r="D216" s="729"/>
      <c r="E216" s="729"/>
      <c r="F216" s="729"/>
      <c r="G216" s="729"/>
      <c r="H216" s="729"/>
      <c r="I216" s="306"/>
      <c r="J216" s="256"/>
      <c r="K216" s="256"/>
      <c r="L216" s="256"/>
      <c r="M216" s="256"/>
      <c r="N216" s="256"/>
      <c r="O216" s="256"/>
      <c r="P216" s="260"/>
      <c r="Q216" s="261"/>
    </row>
    <row r="217" spans="1:17" ht="13.95" customHeight="1" x14ac:dyDescent="0.25">
      <c r="A217" s="165"/>
      <c r="B217" s="259"/>
      <c r="C217" s="309" t="s">
        <v>360</v>
      </c>
      <c r="D217" s="729"/>
      <c r="E217" s="729"/>
      <c r="F217" s="729"/>
      <c r="G217" s="729"/>
      <c r="H217" s="729"/>
      <c r="I217" s="306"/>
      <c r="J217" s="256"/>
      <c r="K217" s="256"/>
      <c r="L217" s="256"/>
      <c r="M217" s="256"/>
      <c r="N217" s="256"/>
      <c r="O217" s="256"/>
      <c r="P217" s="260"/>
      <c r="Q217" s="261"/>
    </row>
    <row r="218" spans="1:17" ht="13.95" customHeight="1" x14ac:dyDescent="0.25">
      <c r="A218" s="165"/>
      <c r="B218" s="259"/>
      <c r="C218" s="309" t="s">
        <v>361</v>
      </c>
      <c r="D218" s="729"/>
      <c r="E218" s="729"/>
      <c r="F218" s="729"/>
      <c r="G218" s="729"/>
      <c r="H218" s="729"/>
      <c r="I218" s="306"/>
      <c r="J218" s="256"/>
      <c r="K218" s="256"/>
      <c r="L218" s="256"/>
      <c r="M218" s="256"/>
      <c r="N218" s="256"/>
      <c r="O218" s="256"/>
      <c r="P218" s="260"/>
      <c r="Q218" s="261"/>
    </row>
    <row r="219" spans="1:17" ht="13.95" customHeight="1" x14ac:dyDescent="0.25">
      <c r="A219" s="165"/>
      <c r="B219" s="259"/>
      <c r="C219" s="309" t="s">
        <v>362</v>
      </c>
      <c r="D219" s="729"/>
      <c r="E219" s="729"/>
      <c r="F219" s="729"/>
      <c r="G219" s="729"/>
      <c r="H219" s="729"/>
      <c r="I219" s="306"/>
      <c r="J219" s="256"/>
      <c r="K219" s="256"/>
      <c r="L219" s="256"/>
      <c r="M219" s="256"/>
      <c r="N219" s="256"/>
      <c r="O219" s="256"/>
      <c r="P219" s="260"/>
      <c r="Q219" s="261"/>
    </row>
    <row r="220" spans="1:17" ht="13.95" customHeight="1" x14ac:dyDescent="0.25">
      <c r="A220" s="165"/>
      <c r="B220" s="259"/>
      <c r="C220" s="309" t="s">
        <v>363</v>
      </c>
      <c r="D220" s="729"/>
      <c r="E220" s="729"/>
      <c r="F220" s="729"/>
      <c r="G220" s="729"/>
      <c r="H220" s="729"/>
      <c r="I220" s="306"/>
      <c r="J220" s="256"/>
      <c r="K220" s="256"/>
      <c r="L220" s="256"/>
      <c r="M220" s="256"/>
      <c r="N220" s="256"/>
      <c r="O220" s="256"/>
      <c r="P220" s="260"/>
      <c r="Q220" s="261"/>
    </row>
    <row r="221" spans="1:17" ht="13.95" customHeight="1" x14ac:dyDescent="0.25">
      <c r="A221" s="165"/>
      <c r="B221" s="259"/>
      <c r="C221" s="309" t="s">
        <v>364</v>
      </c>
      <c r="D221" s="729"/>
      <c r="E221" s="729"/>
      <c r="F221" s="729"/>
      <c r="G221" s="729"/>
      <c r="H221" s="729"/>
      <c r="I221" s="306"/>
      <c r="J221" s="256"/>
      <c r="K221" s="256"/>
      <c r="L221" s="256"/>
      <c r="M221" s="256"/>
      <c r="N221" s="256"/>
      <c r="O221" s="256"/>
      <c r="P221" s="260"/>
      <c r="Q221" s="261"/>
    </row>
    <row r="222" spans="1:17" ht="13.95" customHeight="1" x14ac:dyDescent="0.25">
      <c r="A222" s="165"/>
      <c r="B222" s="259"/>
      <c r="C222" s="309" t="s">
        <v>365</v>
      </c>
      <c r="D222" s="729"/>
      <c r="E222" s="729"/>
      <c r="F222" s="729"/>
      <c r="G222" s="729"/>
      <c r="H222" s="729"/>
      <c r="I222" s="306"/>
      <c r="J222" s="256"/>
      <c r="K222" s="256"/>
      <c r="L222" s="256"/>
      <c r="M222" s="256"/>
      <c r="N222" s="256"/>
      <c r="O222" s="256"/>
      <c r="P222" s="260"/>
      <c r="Q222" s="261"/>
    </row>
    <row r="223" spans="1:17" ht="13.95" customHeight="1" x14ac:dyDescent="0.25">
      <c r="A223" s="165"/>
      <c r="B223" s="259"/>
      <c r="C223" s="309" t="s">
        <v>366</v>
      </c>
      <c r="D223" s="729"/>
      <c r="E223" s="729"/>
      <c r="F223" s="729"/>
      <c r="G223" s="729"/>
      <c r="H223" s="729"/>
      <c r="I223" s="306"/>
      <c r="J223" s="256"/>
      <c r="K223" s="256"/>
      <c r="L223" s="256"/>
      <c r="M223" s="256"/>
      <c r="N223" s="256"/>
      <c r="O223" s="256"/>
      <c r="P223" s="260"/>
      <c r="Q223" s="261"/>
    </row>
    <row r="224" spans="1:17" ht="13.95" customHeight="1" x14ac:dyDescent="0.25">
      <c r="A224" s="165"/>
      <c r="B224" s="259"/>
      <c r="C224" s="309" t="s">
        <v>367</v>
      </c>
      <c r="D224" s="729"/>
      <c r="E224" s="729"/>
      <c r="F224" s="729"/>
      <c r="G224" s="729"/>
      <c r="H224" s="729"/>
      <c r="I224" s="306"/>
      <c r="J224" s="256"/>
      <c r="K224" s="256"/>
      <c r="L224" s="256"/>
      <c r="M224" s="256"/>
      <c r="N224" s="256"/>
      <c r="O224" s="256"/>
      <c r="P224" s="260"/>
      <c r="Q224" s="261"/>
    </row>
    <row r="225" spans="1:17" ht="13.95" customHeight="1" x14ac:dyDescent="0.25">
      <c r="A225" s="165"/>
      <c r="B225" s="259"/>
      <c r="C225" s="309" t="s">
        <v>368</v>
      </c>
      <c r="D225" s="729"/>
      <c r="E225" s="729"/>
      <c r="F225" s="729"/>
      <c r="G225" s="729"/>
      <c r="H225" s="729"/>
      <c r="I225" s="306"/>
      <c r="J225" s="256"/>
      <c r="K225" s="256"/>
      <c r="L225" s="256"/>
      <c r="M225" s="256"/>
      <c r="N225" s="256"/>
      <c r="O225" s="256"/>
      <c r="P225" s="260"/>
      <c r="Q225" s="261"/>
    </row>
    <row r="226" spans="1:17" ht="13.95" customHeight="1" x14ac:dyDescent="0.25">
      <c r="A226" s="165"/>
      <c r="B226" s="259"/>
      <c r="C226" s="309" t="s">
        <v>369</v>
      </c>
      <c r="D226" s="729"/>
      <c r="E226" s="729"/>
      <c r="F226" s="729"/>
      <c r="G226" s="729"/>
      <c r="H226" s="729"/>
      <c r="I226" s="306"/>
      <c r="J226" s="256"/>
      <c r="K226" s="256"/>
      <c r="L226" s="256"/>
      <c r="M226" s="256"/>
      <c r="N226" s="256"/>
      <c r="O226" s="256"/>
      <c r="P226" s="260"/>
      <c r="Q226" s="261"/>
    </row>
    <row r="227" spans="1:17" ht="13.95" customHeight="1" x14ac:dyDescent="0.25">
      <c r="A227" s="165"/>
      <c r="B227" s="259"/>
      <c r="C227" s="309" t="s">
        <v>370</v>
      </c>
      <c r="D227" s="729"/>
      <c r="E227" s="729"/>
      <c r="F227" s="729"/>
      <c r="G227" s="729"/>
      <c r="H227" s="729"/>
      <c r="I227" s="306"/>
      <c r="J227" s="256"/>
      <c r="K227" s="256"/>
      <c r="L227" s="256"/>
      <c r="M227" s="256"/>
      <c r="N227" s="256"/>
      <c r="O227" s="256"/>
      <c r="P227" s="260"/>
      <c r="Q227" s="261"/>
    </row>
    <row r="228" spans="1:17" ht="13.95" customHeight="1" x14ac:dyDescent="0.25">
      <c r="A228" s="165"/>
      <c r="B228" s="259"/>
      <c r="C228" s="309" t="s">
        <v>371</v>
      </c>
      <c r="D228" s="729"/>
      <c r="E228" s="729"/>
      <c r="F228" s="729"/>
      <c r="G228" s="729"/>
      <c r="H228" s="729"/>
      <c r="I228" s="306"/>
      <c r="J228" s="256"/>
      <c r="K228" s="256"/>
      <c r="L228" s="256"/>
      <c r="M228" s="256"/>
      <c r="N228" s="256"/>
      <c r="O228" s="256"/>
      <c r="P228" s="260"/>
      <c r="Q228" s="261"/>
    </row>
    <row r="229" spans="1:17" ht="13.95" customHeight="1" x14ac:dyDescent="0.25">
      <c r="A229" s="165"/>
      <c r="B229" s="259"/>
      <c r="C229" s="309" t="s">
        <v>372</v>
      </c>
      <c r="D229" s="729"/>
      <c r="E229" s="729"/>
      <c r="F229" s="729"/>
      <c r="G229" s="729"/>
      <c r="H229" s="729"/>
      <c r="I229" s="306"/>
      <c r="J229" s="256"/>
      <c r="K229" s="256"/>
      <c r="L229" s="256"/>
      <c r="M229" s="256"/>
      <c r="N229" s="256"/>
      <c r="O229" s="256"/>
      <c r="P229" s="260"/>
      <c r="Q229" s="261"/>
    </row>
    <row r="230" spans="1:17" ht="13.95" customHeight="1" x14ac:dyDescent="0.25">
      <c r="A230" s="165"/>
      <c r="B230" s="259"/>
      <c r="C230" s="309" t="s">
        <v>373</v>
      </c>
      <c r="D230" s="729"/>
      <c r="E230" s="729"/>
      <c r="F230" s="729"/>
      <c r="G230" s="729"/>
      <c r="H230" s="729"/>
      <c r="I230" s="306"/>
      <c r="J230" s="256"/>
      <c r="K230" s="256"/>
      <c r="L230" s="256"/>
      <c r="M230" s="256"/>
      <c r="N230" s="256"/>
      <c r="O230" s="256"/>
      <c r="P230" s="260"/>
      <c r="Q230" s="261"/>
    </row>
    <row r="231" spans="1:17" ht="13.95" customHeight="1" x14ac:dyDescent="0.25">
      <c r="A231" s="165"/>
      <c r="B231" s="259"/>
      <c r="C231" s="309" t="s">
        <v>374</v>
      </c>
      <c r="D231" s="729"/>
      <c r="E231" s="729"/>
      <c r="F231" s="729"/>
      <c r="G231" s="729"/>
      <c r="H231" s="729"/>
      <c r="I231" s="306"/>
      <c r="J231" s="256"/>
      <c r="K231" s="256"/>
      <c r="L231" s="256"/>
      <c r="M231" s="256"/>
      <c r="N231" s="256"/>
      <c r="O231" s="256"/>
      <c r="P231" s="260"/>
      <c r="Q231" s="261"/>
    </row>
    <row r="232" spans="1:17" ht="13.95" customHeight="1" x14ac:dyDescent="0.25">
      <c r="A232" s="165"/>
      <c r="B232" s="259"/>
      <c r="C232" s="309" t="s">
        <v>375</v>
      </c>
      <c r="D232" s="729"/>
      <c r="E232" s="729"/>
      <c r="F232" s="729"/>
      <c r="G232" s="729"/>
      <c r="H232" s="729"/>
      <c r="I232" s="306"/>
      <c r="J232" s="256"/>
      <c r="K232" s="256"/>
      <c r="L232" s="256"/>
      <c r="M232" s="256"/>
      <c r="N232" s="256"/>
      <c r="O232" s="256"/>
      <c r="P232" s="260"/>
      <c r="Q232" s="261"/>
    </row>
    <row r="233" spans="1:17" ht="13.95" customHeight="1" x14ac:dyDescent="0.25">
      <c r="A233" s="165"/>
      <c r="B233" s="259"/>
      <c r="C233" s="309" t="s">
        <v>376</v>
      </c>
      <c r="D233" s="729"/>
      <c r="E233" s="729"/>
      <c r="F233" s="729"/>
      <c r="G233" s="729"/>
      <c r="H233" s="729"/>
      <c r="I233" s="306"/>
      <c r="J233" s="256"/>
      <c r="K233" s="256"/>
      <c r="L233" s="256"/>
      <c r="M233" s="256"/>
      <c r="N233" s="256"/>
      <c r="O233" s="256"/>
      <c r="P233" s="260"/>
      <c r="Q233" s="261"/>
    </row>
    <row r="234" spans="1:17" ht="13.95" customHeight="1" x14ac:dyDescent="0.25">
      <c r="A234" s="165"/>
      <c r="B234" s="259"/>
      <c r="C234" s="309" t="s">
        <v>377</v>
      </c>
      <c r="D234" s="729"/>
      <c r="E234" s="729"/>
      <c r="F234" s="729"/>
      <c r="G234" s="729"/>
      <c r="H234" s="729"/>
      <c r="I234" s="306"/>
      <c r="J234" s="256"/>
      <c r="K234" s="256"/>
      <c r="L234" s="256"/>
      <c r="M234" s="256"/>
      <c r="N234" s="256"/>
      <c r="O234" s="256"/>
      <c r="P234" s="260"/>
      <c r="Q234" s="261"/>
    </row>
    <row r="235" spans="1:17" ht="13.95" customHeight="1" x14ac:dyDescent="0.25">
      <c r="A235" s="165"/>
      <c r="B235" s="259"/>
      <c r="C235" s="309" t="s">
        <v>378</v>
      </c>
      <c r="D235" s="729"/>
      <c r="E235" s="729"/>
      <c r="F235" s="729"/>
      <c r="G235" s="729"/>
      <c r="H235" s="729"/>
      <c r="I235" s="306"/>
      <c r="J235" s="256"/>
      <c r="K235" s="256"/>
      <c r="L235" s="256"/>
      <c r="M235" s="256"/>
      <c r="N235" s="256"/>
      <c r="O235" s="256"/>
      <c r="P235" s="260"/>
      <c r="Q235" s="261"/>
    </row>
    <row r="236" spans="1:17" ht="13.95" customHeight="1" x14ac:dyDescent="0.25">
      <c r="A236" s="165"/>
      <c r="B236" s="259"/>
      <c r="C236" s="309" t="s">
        <v>379</v>
      </c>
      <c r="D236" s="729"/>
      <c r="E236" s="729"/>
      <c r="F236" s="729"/>
      <c r="G236" s="729"/>
      <c r="H236" s="729"/>
      <c r="I236" s="306"/>
      <c r="J236" s="256"/>
      <c r="K236" s="256"/>
      <c r="L236" s="256"/>
      <c r="M236" s="256"/>
      <c r="N236" s="256"/>
      <c r="O236" s="256"/>
      <c r="P236" s="260"/>
      <c r="Q236" s="261"/>
    </row>
    <row r="237" spans="1:17" ht="13.95" customHeight="1" x14ac:dyDescent="0.25">
      <c r="A237" s="165"/>
      <c r="B237" s="259"/>
      <c r="C237" s="309" t="s">
        <v>380</v>
      </c>
      <c r="D237" s="729"/>
      <c r="E237" s="729"/>
      <c r="F237" s="729"/>
      <c r="G237" s="729"/>
      <c r="H237" s="729"/>
      <c r="I237" s="306"/>
      <c r="J237" s="256"/>
      <c r="K237" s="256"/>
      <c r="L237" s="256"/>
      <c r="M237" s="256"/>
      <c r="N237" s="256"/>
      <c r="O237" s="256"/>
      <c r="P237" s="260"/>
      <c r="Q237" s="261"/>
    </row>
    <row r="238" spans="1:17" ht="13.95" customHeight="1" x14ac:dyDescent="0.25">
      <c r="A238" s="165"/>
      <c r="B238" s="259"/>
      <c r="C238" s="309" t="s">
        <v>381</v>
      </c>
      <c r="D238" s="729"/>
      <c r="E238" s="729"/>
      <c r="F238" s="729"/>
      <c r="G238" s="729"/>
      <c r="H238" s="729"/>
      <c r="I238" s="306"/>
      <c r="J238" s="256"/>
      <c r="K238" s="256"/>
      <c r="L238" s="256"/>
      <c r="M238" s="256"/>
      <c r="N238" s="256"/>
      <c r="O238" s="256"/>
      <c r="P238" s="260"/>
      <c r="Q238" s="261"/>
    </row>
    <row r="239" spans="1:17" ht="13.95" customHeight="1" x14ac:dyDescent="0.25">
      <c r="A239" s="165"/>
      <c r="B239" s="259"/>
      <c r="C239" s="309" t="s">
        <v>382</v>
      </c>
      <c r="D239" s="729"/>
      <c r="E239" s="729"/>
      <c r="F239" s="729"/>
      <c r="G239" s="729"/>
      <c r="H239" s="729"/>
      <c r="I239" s="306"/>
      <c r="J239" s="256"/>
      <c r="K239" s="256"/>
      <c r="L239" s="256"/>
      <c r="M239" s="256"/>
      <c r="N239" s="256"/>
      <c r="O239" s="256"/>
      <c r="P239" s="260"/>
      <c r="Q239" s="261"/>
    </row>
    <row r="240" spans="1:17" ht="13.95" customHeight="1" x14ac:dyDescent="0.25">
      <c r="A240" s="165"/>
      <c r="B240" s="259"/>
      <c r="C240" s="309" t="s">
        <v>383</v>
      </c>
      <c r="D240" s="729"/>
      <c r="E240" s="729"/>
      <c r="F240" s="729"/>
      <c r="G240" s="729"/>
      <c r="H240" s="729"/>
      <c r="I240" s="306"/>
      <c r="J240" s="256"/>
      <c r="K240" s="256"/>
      <c r="L240" s="256"/>
      <c r="M240" s="256"/>
      <c r="N240" s="256"/>
      <c r="O240" s="256"/>
      <c r="P240" s="260"/>
      <c r="Q240" s="261"/>
    </row>
    <row r="241" spans="1:17" ht="13.95" customHeight="1" x14ac:dyDescent="0.25">
      <c r="A241" s="165"/>
      <c r="B241" s="259"/>
      <c r="C241" s="309" t="s">
        <v>384</v>
      </c>
      <c r="D241" s="729"/>
      <c r="E241" s="729"/>
      <c r="F241" s="729"/>
      <c r="G241" s="729"/>
      <c r="H241" s="729"/>
      <c r="I241" s="306"/>
      <c r="J241" s="256"/>
      <c r="K241" s="256"/>
      <c r="L241" s="256"/>
      <c r="M241" s="256"/>
      <c r="N241" s="256"/>
      <c r="O241" s="256"/>
      <c r="P241" s="260"/>
      <c r="Q241" s="261"/>
    </row>
    <row r="242" spans="1:17" ht="13.95" customHeight="1" x14ac:dyDescent="0.25">
      <c r="A242" s="165"/>
      <c r="B242" s="259"/>
      <c r="C242" s="309" t="s">
        <v>385</v>
      </c>
      <c r="D242" s="729"/>
      <c r="E242" s="729"/>
      <c r="F242" s="729"/>
      <c r="G242" s="729"/>
      <c r="H242" s="729"/>
      <c r="I242" s="306"/>
      <c r="J242" s="256"/>
      <c r="K242" s="256"/>
      <c r="L242" s="256"/>
      <c r="M242" s="256"/>
      <c r="N242" s="256"/>
      <c r="O242" s="256"/>
      <c r="P242" s="260"/>
      <c r="Q242" s="261"/>
    </row>
    <row r="243" spans="1:17" ht="13.95" customHeight="1" x14ac:dyDescent="0.25">
      <c r="A243" s="165"/>
      <c r="B243" s="259"/>
      <c r="C243" s="309" t="s">
        <v>386</v>
      </c>
      <c r="D243" s="729"/>
      <c r="E243" s="729"/>
      <c r="F243" s="729"/>
      <c r="G243" s="729"/>
      <c r="H243" s="729"/>
      <c r="I243" s="306"/>
      <c r="J243" s="256"/>
      <c r="K243" s="256"/>
      <c r="L243" s="256"/>
      <c r="M243" s="256"/>
      <c r="N243" s="256"/>
      <c r="O243" s="256"/>
      <c r="P243" s="260"/>
      <c r="Q243" s="261"/>
    </row>
    <row r="244" spans="1:17" ht="13.95" customHeight="1" x14ac:dyDescent="0.25">
      <c r="A244" s="165"/>
      <c r="B244" s="259"/>
      <c r="C244" s="309" t="s">
        <v>334</v>
      </c>
      <c r="D244" s="729"/>
      <c r="E244" s="729"/>
      <c r="F244" s="729"/>
      <c r="G244" s="729"/>
      <c r="H244" s="729"/>
      <c r="I244" s="306"/>
      <c r="J244" s="256"/>
      <c r="K244" s="256"/>
      <c r="L244" s="256"/>
      <c r="M244" s="256"/>
      <c r="N244" s="256"/>
      <c r="O244" s="256"/>
      <c r="P244" s="260"/>
      <c r="Q244" s="261"/>
    </row>
    <row r="245" spans="1:17" ht="13.95" customHeight="1" x14ac:dyDescent="0.25">
      <c r="A245" s="165"/>
      <c r="B245" s="259"/>
      <c r="C245" s="309" t="s">
        <v>335</v>
      </c>
      <c r="D245" s="729"/>
      <c r="E245" s="729"/>
      <c r="F245" s="729"/>
      <c r="G245" s="729"/>
      <c r="H245" s="729"/>
      <c r="I245" s="306"/>
      <c r="J245" s="256"/>
      <c r="K245" s="256"/>
      <c r="L245" s="256"/>
      <c r="M245" s="256"/>
      <c r="N245" s="256"/>
      <c r="O245" s="256"/>
      <c r="P245" s="260"/>
      <c r="Q245" s="261"/>
    </row>
    <row r="246" spans="1:17" ht="13.95" customHeight="1" x14ac:dyDescent="0.25">
      <c r="A246" s="165"/>
      <c r="B246" s="259"/>
      <c r="C246" s="309" t="s">
        <v>336</v>
      </c>
      <c r="D246" s="729"/>
      <c r="E246" s="729"/>
      <c r="F246" s="729"/>
      <c r="G246" s="729"/>
      <c r="H246" s="729"/>
      <c r="I246" s="306"/>
      <c r="J246" s="256"/>
      <c r="K246" s="256"/>
      <c r="L246" s="256"/>
      <c r="M246" s="256"/>
      <c r="N246" s="256"/>
      <c r="O246" s="256"/>
      <c r="P246" s="260"/>
      <c r="Q246" s="261"/>
    </row>
    <row r="247" spans="1:17" ht="13.95" customHeight="1" x14ac:dyDescent="0.25">
      <c r="A247" s="165"/>
      <c r="B247" s="259"/>
      <c r="C247" s="309" t="s">
        <v>337</v>
      </c>
      <c r="D247" s="729"/>
      <c r="E247" s="729"/>
      <c r="F247" s="729"/>
      <c r="G247" s="729"/>
      <c r="H247" s="729"/>
      <c r="I247" s="306"/>
      <c r="J247" s="256"/>
      <c r="K247" s="256"/>
      <c r="L247" s="256"/>
      <c r="M247" s="256"/>
      <c r="N247" s="256"/>
      <c r="O247" s="256"/>
      <c r="P247" s="260"/>
      <c r="Q247" s="261"/>
    </row>
    <row r="248" spans="1:17" ht="13.95" customHeight="1" x14ac:dyDescent="0.25">
      <c r="A248" s="165"/>
      <c r="B248" s="259"/>
      <c r="C248" s="309" t="s">
        <v>338</v>
      </c>
      <c r="D248" s="729"/>
      <c r="E248" s="729"/>
      <c r="F248" s="729"/>
      <c r="G248" s="729"/>
      <c r="H248" s="729"/>
      <c r="I248" s="306"/>
      <c r="J248" s="256"/>
      <c r="K248" s="256"/>
      <c r="L248" s="256"/>
      <c r="M248" s="256"/>
      <c r="N248" s="256"/>
      <c r="O248" s="256"/>
      <c r="P248" s="260"/>
      <c r="Q248" s="261"/>
    </row>
    <row r="249" spans="1:17" ht="13.95" customHeight="1" x14ac:dyDescent="0.25">
      <c r="A249" s="165"/>
      <c r="B249" s="259"/>
      <c r="C249" s="309" t="s">
        <v>339</v>
      </c>
      <c r="D249" s="729"/>
      <c r="E249" s="729"/>
      <c r="F249" s="729"/>
      <c r="G249" s="729"/>
      <c r="H249" s="729"/>
      <c r="I249" s="306"/>
      <c r="J249" s="256"/>
      <c r="K249" s="256"/>
      <c r="L249" s="256"/>
      <c r="M249" s="256"/>
      <c r="N249" s="256"/>
      <c r="O249" s="256"/>
      <c r="P249" s="260"/>
      <c r="Q249" s="261"/>
    </row>
    <row r="250" spans="1:17" ht="13.95" customHeight="1" x14ac:dyDescent="0.25">
      <c r="A250" s="165"/>
      <c r="B250" s="259"/>
      <c r="C250" s="309" t="s">
        <v>340</v>
      </c>
      <c r="D250" s="729"/>
      <c r="E250" s="729"/>
      <c r="F250" s="729"/>
      <c r="G250" s="729"/>
      <c r="H250" s="729"/>
      <c r="I250" s="306"/>
      <c r="J250" s="256"/>
      <c r="K250" s="256"/>
      <c r="L250" s="256"/>
      <c r="M250" s="256"/>
      <c r="N250" s="256"/>
      <c r="O250" s="256"/>
      <c r="P250" s="260"/>
      <c r="Q250" s="261"/>
    </row>
    <row r="251" spans="1:17" ht="13.95" customHeight="1" x14ac:dyDescent="0.25">
      <c r="A251" s="165"/>
      <c r="B251" s="259"/>
      <c r="C251" s="309" t="s">
        <v>341</v>
      </c>
      <c r="D251" s="729"/>
      <c r="E251" s="729"/>
      <c r="F251" s="729"/>
      <c r="G251" s="729"/>
      <c r="H251" s="729"/>
      <c r="I251" s="306"/>
      <c r="J251" s="256"/>
      <c r="K251" s="256"/>
      <c r="L251" s="256"/>
      <c r="M251" s="256"/>
      <c r="N251" s="256"/>
      <c r="O251" s="256"/>
      <c r="P251" s="260"/>
      <c r="Q251" s="261"/>
    </row>
    <row r="252" spans="1:17" ht="13.95" customHeight="1" x14ac:dyDescent="0.25">
      <c r="A252" s="165"/>
      <c r="B252" s="259"/>
      <c r="C252" s="309" t="s">
        <v>342</v>
      </c>
      <c r="D252" s="729"/>
      <c r="E252" s="729"/>
      <c r="F252" s="729"/>
      <c r="G252" s="729"/>
      <c r="H252" s="729"/>
      <c r="I252" s="306"/>
      <c r="J252" s="256"/>
      <c r="K252" s="256"/>
      <c r="L252" s="256"/>
      <c r="M252" s="256"/>
      <c r="N252" s="256"/>
      <c r="O252" s="256"/>
      <c r="P252" s="260"/>
      <c r="Q252" s="261"/>
    </row>
    <row r="253" spans="1:17" ht="13.95" customHeight="1" x14ac:dyDescent="0.25">
      <c r="A253" s="165"/>
      <c r="B253" s="259"/>
      <c r="C253" s="309" t="s">
        <v>343</v>
      </c>
      <c r="D253" s="729"/>
      <c r="E253" s="729"/>
      <c r="F253" s="729"/>
      <c r="G253" s="729"/>
      <c r="H253" s="729"/>
      <c r="I253" s="306"/>
      <c r="J253" s="256"/>
      <c r="K253" s="256"/>
      <c r="L253" s="256"/>
      <c r="M253" s="256"/>
      <c r="N253" s="256"/>
      <c r="O253" s="256"/>
      <c r="P253" s="260"/>
      <c r="Q253" s="261"/>
    </row>
    <row r="254" spans="1:17" ht="13.95" customHeight="1" x14ac:dyDescent="0.25">
      <c r="A254" s="165"/>
      <c r="B254" s="259"/>
      <c r="C254" s="309" t="s">
        <v>344</v>
      </c>
      <c r="D254" s="729"/>
      <c r="E254" s="729"/>
      <c r="F254" s="729"/>
      <c r="G254" s="729"/>
      <c r="H254" s="729"/>
      <c r="I254" s="306"/>
      <c r="J254" s="256"/>
      <c r="K254" s="256"/>
      <c r="L254" s="256"/>
      <c r="M254" s="256"/>
      <c r="N254" s="256"/>
      <c r="O254" s="256"/>
      <c r="P254" s="260"/>
      <c r="Q254" s="261"/>
    </row>
    <row r="255" spans="1:17" ht="13.95" customHeight="1" x14ac:dyDescent="0.25">
      <c r="A255" s="165"/>
      <c r="B255" s="259"/>
      <c r="C255" s="309" t="s">
        <v>345</v>
      </c>
      <c r="D255" s="729"/>
      <c r="E255" s="729"/>
      <c r="F255" s="729"/>
      <c r="G255" s="729"/>
      <c r="H255" s="729"/>
      <c r="I255" s="306"/>
      <c r="J255" s="256"/>
      <c r="K255" s="256"/>
      <c r="L255" s="256"/>
      <c r="M255" s="256"/>
      <c r="N255" s="256"/>
      <c r="O255" s="256"/>
      <c r="P255" s="260"/>
      <c r="Q255" s="261"/>
    </row>
    <row r="256" spans="1:17" ht="13.95" customHeight="1" x14ac:dyDescent="0.25">
      <c r="A256" s="165"/>
      <c r="B256" s="259"/>
      <c r="C256" s="309" t="s">
        <v>346</v>
      </c>
      <c r="D256" s="729"/>
      <c r="E256" s="729"/>
      <c r="F256" s="729"/>
      <c r="G256" s="729"/>
      <c r="H256" s="729"/>
      <c r="I256" s="306"/>
      <c r="J256" s="256"/>
      <c r="K256" s="256"/>
      <c r="L256" s="256"/>
      <c r="M256" s="256"/>
      <c r="N256" s="256"/>
      <c r="O256" s="256"/>
      <c r="P256" s="260"/>
      <c r="Q256" s="261"/>
    </row>
    <row r="257" spans="1:17" ht="13.95" customHeight="1" x14ac:dyDescent="0.25">
      <c r="A257" s="165"/>
      <c r="B257" s="259"/>
      <c r="C257" s="309" t="s">
        <v>347</v>
      </c>
      <c r="D257" s="729"/>
      <c r="E257" s="729"/>
      <c r="F257" s="729"/>
      <c r="G257" s="729"/>
      <c r="H257" s="729"/>
      <c r="I257" s="306"/>
      <c r="J257" s="256"/>
      <c r="K257" s="256"/>
      <c r="L257" s="256"/>
      <c r="M257" s="256"/>
      <c r="N257" s="256"/>
      <c r="O257" s="256"/>
      <c r="P257" s="260"/>
      <c r="Q257" s="261"/>
    </row>
    <row r="258" spans="1:17" ht="13.95" customHeight="1" x14ac:dyDescent="0.25">
      <c r="A258" s="165"/>
      <c r="B258" s="259"/>
      <c r="C258" s="309" t="s">
        <v>348</v>
      </c>
      <c r="D258" s="729"/>
      <c r="E258" s="729"/>
      <c r="F258" s="729"/>
      <c r="G258" s="729"/>
      <c r="H258" s="729"/>
      <c r="I258" s="306"/>
      <c r="J258" s="256"/>
      <c r="K258" s="256"/>
      <c r="L258" s="256"/>
      <c r="M258" s="256"/>
      <c r="N258" s="256"/>
      <c r="O258" s="256"/>
      <c r="P258" s="260"/>
      <c r="Q258" s="261"/>
    </row>
    <row r="259" spans="1:17" ht="13.95" customHeight="1" x14ac:dyDescent="0.25">
      <c r="A259" s="165"/>
      <c r="B259" s="259"/>
      <c r="C259" s="309" t="s">
        <v>349</v>
      </c>
      <c r="D259" s="729"/>
      <c r="E259" s="729"/>
      <c r="F259" s="729"/>
      <c r="G259" s="729"/>
      <c r="H259" s="729"/>
      <c r="I259" s="306"/>
      <c r="J259" s="256"/>
      <c r="K259" s="256"/>
      <c r="L259" s="256"/>
      <c r="M259" s="256"/>
      <c r="N259" s="256"/>
      <c r="O259" s="256"/>
      <c r="P259" s="260"/>
      <c r="Q259" s="261"/>
    </row>
    <row r="260" spans="1:17" ht="13.95" customHeight="1" x14ac:dyDescent="0.25">
      <c r="A260" s="165"/>
      <c r="B260" s="259"/>
      <c r="C260" s="309" t="s">
        <v>350</v>
      </c>
      <c r="D260" s="729"/>
      <c r="E260" s="729"/>
      <c r="F260" s="729"/>
      <c r="G260" s="729"/>
      <c r="H260" s="729"/>
      <c r="I260" s="306"/>
      <c r="J260" s="256"/>
      <c r="K260" s="256"/>
      <c r="L260" s="256"/>
      <c r="M260" s="256"/>
      <c r="N260" s="256"/>
      <c r="O260" s="256"/>
      <c r="P260" s="260"/>
      <c r="Q260" s="261"/>
    </row>
    <row r="261" spans="1:17" ht="13.95" customHeight="1" x14ac:dyDescent="0.25">
      <c r="A261" s="165"/>
      <c r="B261" s="259"/>
      <c r="C261" s="309" t="s">
        <v>351</v>
      </c>
      <c r="D261" s="729"/>
      <c r="E261" s="729"/>
      <c r="F261" s="729"/>
      <c r="G261" s="729"/>
      <c r="H261" s="729"/>
      <c r="I261" s="306"/>
      <c r="J261" s="256"/>
      <c r="K261" s="256"/>
      <c r="L261" s="256"/>
      <c r="M261" s="256"/>
      <c r="N261" s="256"/>
      <c r="O261" s="256"/>
      <c r="P261" s="260"/>
      <c r="Q261" s="261"/>
    </row>
    <row r="262" spans="1:17" ht="13.95" customHeight="1" x14ac:dyDescent="0.25">
      <c r="A262" s="165"/>
      <c r="B262" s="259"/>
      <c r="C262" s="309" t="s">
        <v>353</v>
      </c>
      <c r="D262" s="729"/>
      <c r="E262" s="729"/>
      <c r="F262" s="729"/>
      <c r="G262" s="729"/>
      <c r="H262" s="729"/>
      <c r="I262" s="306"/>
      <c r="J262" s="256"/>
      <c r="K262" s="256"/>
      <c r="L262" s="256"/>
      <c r="M262" s="256"/>
      <c r="N262" s="256"/>
      <c r="O262" s="256"/>
      <c r="P262" s="260"/>
      <c r="Q262" s="261"/>
    </row>
    <row r="263" spans="1:17" ht="13.95" customHeight="1" x14ac:dyDescent="0.25">
      <c r="A263" s="165"/>
      <c r="B263" s="259"/>
      <c r="C263" s="309" t="s">
        <v>354</v>
      </c>
      <c r="D263" s="729"/>
      <c r="E263" s="729"/>
      <c r="F263" s="729"/>
      <c r="G263" s="729"/>
      <c r="H263" s="729"/>
      <c r="I263" s="306"/>
      <c r="J263" s="256"/>
      <c r="K263" s="256"/>
      <c r="L263" s="256"/>
      <c r="M263" s="256"/>
      <c r="N263" s="256"/>
      <c r="O263" s="256"/>
      <c r="P263" s="260"/>
      <c r="Q263" s="261"/>
    </row>
    <row r="264" spans="1:17" ht="13.95" customHeight="1" x14ac:dyDescent="0.25">
      <c r="A264" s="165"/>
      <c r="B264" s="259"/>
      <c r="C264" s="309" t="s">
        <v>355</v>
      </c>
      <c r="D264" s="729"/>
      <c r="E264" s="729"/>
      <c r="F264" s="729"/>
      <c r="G264" s="729"/>
      <c r="H264" s="729"/>
      <c r="I264" s="306"/>
      <c r="J264" s="256"/>
      <c r="K264" s="256"/>
      <c r="L264" s="256"/>
      <c r="M264" s="256"/>
      <c r="N264" s="256"/>
      <c r="O264" s="256"/>
      <c r="P264" s="260"/>
      <c r="Q264" s="261"/>
    </row>
    <row r="265" spans="1:17" ht="13.95" customHeight="1" x14ac:dyDescent="0.25">
      <c r="A265" s="165"/>
      <c r="B265" s="259"/>
      <c r="C265" s="309" t="s">
        <v>356</v>
      </c>
      <c r="D265" s="729"/>
      <c r="E265" s="729"/>
      <c r="F265" s="729"/>
      <c r="G265" s="729"/>
      <c r="H265" s="729"/>
      <c r="I265" s="306"/>
      <c r="J265" s="256"/>
      <c r="K265" s="256"/>
      <c r="L265" s="256"/>
      <c r="M265" s="256"/>
      <c r="N265" s="256"/>
      <c r="O265" s="256"/>
      <c r="P265" s="260"/>
      <c r="Q265" s="261"/>
    </row>
    <row r="266" spans="1:17" ht="13.95" customHeight="1" x14ac:dyDescent="0.25">
      <c r="A266" s="165"/>
      <c r="B266" s="259"/>
      <c r="C266" s="309" t="s">
        <v>357</v>
      </c>
      <c r="D266" s="729"/>
      <c r="E266" s="729"/>
      <c r="F266" s="729"/>
      <c r="G266" s="729"/>
      <c r="H266" s="729"/>
      <c r="I266" s="306"/>
      <c r="J266" s="256"/>
      <c r="K266" s="256"/>
      <c r="L266" s="256"/>
      <c r="M266" s="256"/>
      <c r="N266" s="256"/>
      <c r="O266" s="256"/>
      <c r="P266" s="260"/>
      <c r="Q266" s="261"/>
    </row>
    <row r="267" spans="1:17" ht="13.95" customHeight="1" x14ac:dyDescent="0.25">
      <c r="A267" s="165"/>
      <c r="B267" s="259"/>
      <c r="C267" s="309" t="s">
        <v>358</v>
      </c>
      <c r="D267" s="729"/>
      <c r="E267" s="729"/>
      <c r="F267" s="729"/>
      <c r="G267" s="729"/>
      <c r="H267" s="729"/>
      <c r="I267" s="306"/>
      <c r="J267" s="256"/>
      <c r="K267" s="256"/>
      <c r="L267" s="256"/>
      <c r="M267" s="256"/>
      <c r="N267" s="256"/>
      <c r="O267" s="256"/>
      <c r="P267" s="260"/>
      <c r="Q267" s="261"/>
    </row>
    <row r="268" spans="1:17" ht="13.95" customHeight="1" x14ac:dyDescent="0.25">
      <c r="A268" s="165"/>
      <c r="B268" s="259"/>
      <c r="C268" s="309" t="s">
        <v>238</v>
      </c>
      <c r="D268" s="729"/>
      <c r="E268" s="729"/>
      <c r="F268" s="729"/>
      <c r="G268" s="729"/>
      <c r="H268" s="729"/>
      <c r="I268" s="306"/>
      <c r="J268" s="256"/>
      <c r="K268" s="256"/>
      <c r="L268" s="256"/>
      <c r="M268" s="256"/>
      <c r="N268" s="256"/>
      <c r="O268" s="256"/>
      <c r="P268" s="260"/>
      <c r="Q268" s="261"/>
    </row>
    <row r="269" spans="1:17" ht="13.95" customHeight="1" x14ac:dyDescent="0.25">
      <c r="A269" s="165"/>
      <c r="B269" s="259"/>
      <c r="C269" s="309" t="s">
        <v>239</v>
      </c>
      <c r="D269" s="729"/>
      <c r="E269" s="729"/>
      <c r="F269" s="729"/>
      <c r="G269" s="729"/>
      <c r="H269" s="729"/>
      <c r="I269" s="306"/>
      <c r="J269" s="256"/>
      <c r="K269" s="256"/>
      <c r="L269" s="256"/>
      <c r="M269" s="256"/>
      <c r="N269" s="256"/>
      <c r="O269" s="256"/>
      <c r="P269" s="260"/>
      <c r="Q269" s="261"/>
    </row>
    <row r="270" spans="1:17" ht="13.95" customHeight="1" x14ac:dyDescent="0.25">
      <c r="A270" s="165"/>
      <c r="B270" s="259"/>
      <c r="C270" s="309" t="s">
        <v>240</v>
      </c>
      <c r="D270" s="729"/>
      <c r="E270" s="729"/>
      <c r="F270" s="729"/>
      <c r="G270" s="729"/>
      <c r="H270" s="729"/>
      <c r="I270" s="306"/>
      <c r="J270" s="256"/>
      <c r="K270" s="256"/>
      <c r="L270" s="256"/>
      <c r="M270" s="256"/>
      <c r="N270" s="256"/>
      <c r="O270" s="256"/>
      <c r="P270" s="260"/>
      <c r="Q270" s="261"/>
    </row>
    <row r="271" spans="1:17" ht="13.95" customHeight="1" x14ac:dyDescent="0.25">
      <c r="A271" s="165"/>
      <c r="B271" s="259"/>
      <c r="C271" s="309" t="s">
        <v>241</v>
      </c>
      <c r="D271" s="729"/>
      <c r="E271" s="729"/>
      <c r="F271" s="729"/>
      <c r="G271" s="729"/>
      <c r="H271" s="729"/>
      <c r="I271" s="306"/>
      <c r="J271" s="256"/>
      <c r="K271" s="256"/>
      <c r="L271" s="256"/>
      <c r="M271" s="256"/>
      <c r="N271" s="256"/>
      <c r="O271" s="256"/>
      <c r="P271" s="260"/>
      <c r="Q271" s="261"/>
    </row>
    <row r="272" spans="1:17" ht="13.95" customHeight="1" x14ac:dyDescent="0.25">
      <c r="A272" s="165"/>
      <c r="B272" s="259"/>
      <c r="C272" s="309" t="s">
        <v>242</v>
      </c>
      <c r="D272" s="729"/>
      <c r="E272" s="729"/>
      <c r="F272" s="729"/>
      <c r="G272" s="729"/>
      <c r="H272" s="729"/>
      <c r="I272" s="306"/>
      <c r="J272" s="256"/>
      <c r="K272" s="256"/>
      <c r="L272" s="256"/>
      <c r="M272" s="256"/>
      <c r="N272" s="256"/>
      <c r="O272" s="256"/>
      <c r="P272" s="260"/>
      <c r="Q272" s="261"/>
    </row>
    <row r="273" spans="1:17" ht="13.95" customHeight="1" x14ac:dyDescent="0.25">
      <c r="A273" s="165"/>
      <c r="B273" s="259"/>
      <c r="C273" s="309" t="s">
        <v>243</v>
      </c>
      <c r="D273" s="729"/>
      <c r="E273" s="729"/>
      <c r="F273" s="729"/>
      <c r="G273" s="729"/>
      <c r="H273" s="729"/>
      <c r="I273" s="306"/>
      <c r="J273" s="256"/>
      <c r="K273" s="256"/>
      <c r="L273" s="256"/>
      <c r="M273" s="256"/>
      <c r="N273" s="256"/>
      <c r="O273" s="256"/>
      <c r="P273" s="260"/>
      <c r="Q273" s="261"/>
    </row>
    <row r="274" spans="1:17" ht="13.95" customHeight="1" x14ac:dyDescent="0.25">
      <c r="A274" s="165"/>
      <c r="B274" s="259"/>
      <c r="C274" s="309" t="s">
        <v>244</v>
      </c>
      <c r="D274" s="729"/>
      <c r="E274" s="729"/>
      <c r="F274" s="729"/>
      <c r="G274" s="729"/>
      <c r="H274" s="729"/>
      <c r="I274" s="306"/>
      <c r="J274" s="256"/>
      <c r="K274" s="256"/>
      <c r="L274" s="256"/>
      <c r="M274" s="256"/>
      <c r="N274" s="256"/>
      <c r="O274" s="256"/>
      <c r="P274" s="260"/>
      <c r="Q274" s="261"/>
    </row>
    <row r="275" spans="1:17" ht="13.95" customHeight="1" x14ac:dyDescent="0.25">
      <c r="A275" s="165"/>
      <c r="B275" s="259"/>
      <c r="C275" s="309" t="s">
        <v>245</v>
      </c>
      <c r="D275" s="729"/>
      <c r="E275" s="729"/>
      <c r="F275" s="729"/>
      <c r="G275" s="729"/>
      <c r="H275" s="729"/>
      <c r="I275" s="306"/>
      <c r="J275" s="256"/>
      <c r="K275" s="256"/>
      <c r="L275" s="256"/>
      <c r="M275" s="256"/>
      <c r="N275" s="256"/>
      <c r="O275" s="256"/>
      <c r="P275" s="260"/>
      <c r="Q275" s="261"/>
    </row>
    <row r="276" spans="1:17" ht="13.95" customHeight="1" x14ac:dyDescent="0.25">
      <c r="A276" s="165"/>
      <c r="B276" s="259"/>
      <c r="C276" s="309" t="s">
        <v>246</v>
      </c>
      <c r="D276" s="729"/>
      <c r="E276" s="729"/>
      <c r="F276" s="729"/>
      <c r="G276" s="729"/>
      <c r="H276" s="729"/>
      <c r="I276" s="306"/>
      <c r="J276" s="256"/>
      <c r="K276" s="256"/>
      <c r="L276" s="256"/>
      <c r="M276" s="256"/>
      <c r="N276" s="256"/>
      <c r="O276" s="256"/>
      <c r="P276" s="260"/>
      <c r="Q276" s="261"/>
    </row>
    <row r="277" spans="1:17" ht="13.95" customHeight="1" x14ac:dyDescent="0.25">
      <c r="A277" s="165"/>
      <c r="B277" s="259"/>
      <c r="C277" s="309" t="s">
        <v>247</v>
      </c>
      <c r="D277" s="729"/>
      <c r="E277" s="729"/>
      <c r="F277" s="729"/>
      <c r="G277" s="729"/>
      <c r="H277" s="729"/>
      <c r="I277" s="306"/>
      <c r="J277" s="256"/>
      <c r="K277" s="256"/>
      <c r="L277" s="256"/>
      <c r="M277" s="256"/>
      <c r="N277" s="256"/>
      <c r="O277" s="256"/>
      <c r="P277" s="260"/>
      <c r="Q277" s="261"/>
    </row>
    <row r="278" spans="1:17" ht="13.95" customHeight="1" x14ac:dyDescent="0.25">
      <c r="A278" s="165"/>
      <c r="B278" s="259"/>
      <c r="C278" s="309" t="s">
        <v>248</v>
      </c>
      <c r="D278" s="729"/>
      <c r="E278" s="729"/>
      <c r="F278" s="729"/>
      <c r="G278" s="729"/>
      <c r="H278" s="729"/>
      <c r="I278" s="306"/>
      <c r="J278" s="256"/>
      <c r="K278" s="256"/>
      <c r="L278" s="256"/>
      <c r="M278" s="256"/>
      <c r="N278" s="256"/>
      <c r="O278" s="256"/>
      <c r="P278" s="260"/>
      <c r="Q278" s="261"/>
    </row>
    <row r="279" spans="1:17" ht="13.95" customHeight="1" x14ac:dyDescent="0.25">
      <c r="A279" s="165"/>
      <c r="B279" s="259"/>
      <c r="C279" s="309" t="s">
        <v>249</v>
      </c>
      <c r="D279" s="729"/>
      <c r="E279" s="729"/>
      <c r="F279" s="729"/>
      <c r="G279" s="729"/>
      <c r="H279" s="729"/>
      <c r="I279" s="306"/>
      <c r="J279" s="256"/>
      <c r="K279" s="256"/>
      <c r="L279" s="256"/>
      <c r="M279" s="256"/>
      <c r="N279" s="256"/>
      <c r="O279" s="256"/>
      <c r="P279" s="260"/>
      <c r="Q279" s="261"/>
    </row>
    <row r="280" spans="1:17" ht="13.95" customHeight="1" x14ac:dyDescent="0.25">
      <c r="A280" s="165"/>
      <c r="B280" s="259"/>
      <c r="C280" s="309" t="s">
        <v>250</v>
      </c>
      <c r="D280" s="729"/>
      <c r="E280" s="729"/>
      <c r="F280" s="729"/>
      <c r="G280" s="729"/>
      <c r="H280" s="729"/>
      <c r="I280" s="306"/>
      <c r="J280" s="256"/>
      <c r="K280" s="256"/>
      <c r="L280" s="256"/>
      <c r="M280" s="256"/>
      <c r="N280" s="256"/>
      <c r="O280" s="256"/>
      <c r="P280" s="260"/>
      <c r="Q280" s="261"/>
    </row>
    <row r="281" spans="1:17" ht="13.95" customHeight="1" x14ac:dyDescent="0.25">
      <c r="A281" s="165"/>
      <c r="B281" s="259"/>
      <c r="C281" s="309" t="s">
        <v>251</v>
      </c>
      <c r="D281" s="729"/>
      <c r="E281" s="729"/>
      <c r="F281" s="729"/>
      <c r="G281" s="729"/>
      <c r="H281" s="729"/>
      <c r="I281" s="306"/>
      <c r="J281" s="256"/>
      <c r="K281" s="256"/>
      <c r="L281" s="256"/>
      <c r="M281" s="256"/>
      <c r="N281" s="256"/>
      <c r="O281" s="256"/>
      <c r="P281" s="260"/>
      <c r="Q281" s="261"/>
    </row>
    <row r="282" spans="1:17" ht="13.95" customHeight="1" x14ac:dyDescent="0.25">
      <c r="A282" s="165"/>
      <c r="B282" s="259"/>
      <c r="C282" s="309" t="s">
        <v>252</v>
      </c>
      <c r="D282" s="729"/>
      <c r="E282" s="729"/>
      <c r="F282" s="729"/>
      <c r="G282" s="729"/>
      <c r="H282" s="729"/>
      <c r="I282" s="306"/>
      <c r="J282" s="256"/>
      <c r="K282" s="256"/>
      <c r="L282" s="256"/>
      <c r="M282" s="256"/>
      <c r="N282" s="256"/>
      <c r="O282" s="256"/>
      <c r="P282" s="260"/>
      <c r="Q282" s="261"/>
    </row>
    <row r="283" spans="1:17" ht="13.95" customHeight="1" x14ac:dyDescent="0.25">
      <c r="A283" s="165"/>
      <c r="B283" s="259"/>
      <c r="C283" s="309" t="s">
        <v>253</v>
      </c>
      <c r="D283" s="729"/>
      <c r="E283" s="729"/>
      <c r="F283" s="729"/>
      <c r="G283" s="729"/>
      <c r="H283" s="729"/>
      <c r="I283" s="306"/>
      <c r="J283" s="256"/>
      <c r="K283" s="256"/>
      <c r="L283" s="256"/>
      <c r="M283" s="256"/>
      <c r="N283" s="256"/>
      <c r="O283" s="256"/>
      <c r="P283" s="260"/>
      <c r="Q283" s="261"/>
    </row>
    <row r="284" spans="1:17" ht="13.95" customHeight="1" x14ac:dyDescent="0.25">
      <c r="A284" s="165"/>
      <c r="B284" s="259"/>
      <c r="C284" s="309" t="s">
        <v>254</v>
      </c>
      <c r="D284" s="729"/>
      <c r="E284" s="729"/>
      <c r="F284" s="729"/>
      <c r="G284" s="729"/>
      <c r="H284" s="729"/>
      <c r="I284" s="306"/>
      <c r="J284" s="256"/>
      <c r="K284" s="256"/>
      <c r="L284" s="256"/>
      <c r="M284" s="256"/>
      <c r="N284" s="256"/>
      <c r="O284" s="256"/>
      <c r="P284" s="260"/>
      <c r="Q284" s="261"/>
    </row>
    <row r="285" spans="1:17" ht="13.95" customHeight="1" x14ac:dyDescent="0.25">
      <c r="A285" s="165"/>
      <c r="B285" s="259"/>
      <c r="C285" s="309" t="s">
        <v>255</v>
      </c>
      <c r="D285" s="729"/>
      <c r="E285" s="729"/>
      <c r="F285" s="729"/>
      <c r="G285" s="729"/>
      <c r="H285" s="729"/>
      <c r="I285" s="306"/>
      <c r="J285" s="256"/>
      <c r="K285" s="256"/>
      <c r="L285" s="256"/>
      <c r="M285" s="256"/>
      <c r="N285" s="256"/>
      <c r="O285" s="256"/>
      <c r="P285" s="260"/>
      <c r="Q285" s="261"/>
    </row>
    <row r="286" spans="1:17" ht="13.95" customHeight="1" x14ac:dyDescent="0.25">
      <c r="A286" s="165"/>
      <c r="B286" s="259"/>
      <c r="C286" s="309" t="s">
        <v>256</v>
      </c>
      <c r="D286" s="729"/>
      <c r="E286" s="729"/>
      <c r="F286" s="729"/>
      <c r="G286" s="729"/>
      <c r="H286" s="729"/>
      <c r="I286" s="306"/>
      <c r="J286" s="256"/>
      <c r="K286" s="256"/>
      <c r="L286" s="256"/>
      <c r="M286" s="256"/>
      <c r="N286" s="256"/>
      <c r="O286" s="256"/>
      <c r="P286" s="260"/>
      <c r="Q286" s="261"/>
    </row>
    <row r="287" spans="1:17" ht="13.95" customHeight="1" x14ac:dyDescent="0.25">
      <c r="A287" s="165"/>
      <c r="B287" s="259"/>
      <c r="C287" s="309" t="s">
        <v>257</v>
      </c>
      <c r="D287" s="729"/>
      <c r="E287" s="729"/>
      <c r="F287" s="729"/>
      <c r="G287" s="729"/>
      <c r="H287" s="729"/>
      <c r="I287" s="306"/>
      <c r="J287" s="256"/>
      <c r="K287" s="256"/>
      <c r="L287" s="256"/>
      <c r="M287" s="256"/>
      <c r="N287" s="256"/>
      <c r="O287" s="256"/>
      <c r="P287" s="260"/>
      <c r="Q287" s="261"/>
    </row>
    <row r="288" spans="1:17" ht="13.95" customHeight="1" x14ac:dyDescent="0.25">
      <c r="A288" s="165"/>
      <c r="B288" s="259"/>
      <c r="C288" s="309" t="s">
        <v>258</v>
      </c>
      <c r="D288" s="729"/>
      <c r="E288" s="729"/>
      <c r="F288" s="729"/>
      <c r="G288" s="729"/>
      <c r="H288" s="729"/>
      <c r="I288" s="306"/>
      <c r="J288" s="256"/>
      <c r="K288" s="256"/>
      <c r="L288" s="256"/>
      <c r="M288" s="256"/>
      <c r="N288" s="256"/>
      <c r="O288" s="256"/>
      <c r="P288" s="260"/>
      <c r="Q288" s="261"/>
    </row>
    <row r="289" spans="1:17" ht="13.95" customHeight="1" x14ac:dyDescent="0.25">
      <c r="A289" s="165"/>
      <c r="B289" s="259"/>
      <c r="C289" s="309" t="s">
        <v>259</v>
      </c>
      <c r="D289" s="729"/>
      <c r="E289" s="729"/>
      <c r="F289" s="729"/>
      <c r="G289" s="729"/>
      <c r="H289" s="729"/>
      <c r="I289" s="306"/>
      <c r="J289" s="256"/>
      <c r="K289" s="256"/>
      <c r="L289" s="256"/>
      <c r="M289" s="256"/>
      <c r="N289" s="256"/>
      <c r="O289" s="256"/>
      <c r="P289" s="260"/>
      <c r="Q289" s="261"/>
    </row>
    <row r="290" spans="1:17" ht="13.95" customHeight="1" x14ac:dyDescent="0.25">
      <c r="A290" s="165"/>
      <c r="B290" s="259"/>
      <c r="C290" s="309" t="s">
        <v>260</v>
      </c>
      <c r="D290" s="729"/>
      <c r="E290" s="729"/>
      <c r="F290" s="729"/>
      <c r="G290" s="729"/>
      <c r="H290" s="729"/>
      <c r="I290" s="306"/>
      <c r="J290" s="256"/>
      <c r="K290" s="256"/>
      <c r="L290" s="256"/>
      <c r="M290" s="256"/>
      <c r="N290" s="256"/>
      <c r="O290" s="256"/>
      <c r="P290" s="260"/>
      <c r="Q290" s="261"/>
    </row>
    <row r="291" spans="1:17" ht="13.95" customHeight="1" x14ac:dyDescent="0.25">
      <c r="A291" s="165"/>
      <c r="B291" s="259"/>
      <c r="C291" s="309" t="s">
        <v>261</v>
      </c>
      <c r="D291" s="729"/>
      <c r="E291" s="729"/>
      <c r="F291" s="729"/>
      <c r="G291" s="729"/>
      <c r="H291" s="729"/>
      <c r="I291" s="306"/>
      <c r="J291" s="256"/>
      <c r="K291" s="256"/>
      <c r="L291" s="256"/>
      <c r="M291" s="256"/>
      <c r="N291" s="256"/>
      <c r="O291" s="256"/>
      <c r="P291" s="260"/>
      <c r="Q291" s="261"/>
    </row>
    <row r="292" spans="1:17" ht="13.95" customHeight="1" x14ac:dyDescent="0.25">
      <c r="A292" s="165"/>
      <c r="B292" s="259"/>
      <c r="C292" s="309" t="s">
        <v>263</v>
      </c>
      <c r="D292" s="729"/>
      <c r="E292" s="729"/>
      <c r="F292" s="729"/>
      <c r="G292" s="729"/>
      <c r="H292" s="729"/>
      <c r="I292" s="306"/>
      <c r="J292" s="256"/>
      <c r="K292" s="256"/>
      <c r="L292" s="256"/>
      <c r="M292" s="256"/>
      <c r="N292" s="256"/>
      <c r="O292" s="256"/>
      <c r="P292" s="260"/>
      <c r="Q292" s="261"/>
    </row>
    <row r="293" spans="1:17" ht="13.95" customHeight="1" x14ac:dyDescent="0.25">
      <c r="A293" s="165"/>
      <c r="B293" s="259"/>
      <c r="C293" s="309" t="s">
        <v>941</v>
      </c>
      <c r="D293" s="729"/>
      <c r="E293" s="729"/>
      <c r="F293" s="729"/>
      <c r="G293" s="729"/>
      <c r="H293" s="729"/>
      <c r="I293" s="306"/>
      <c r="J293" s="256"/>
      <c r="K293" s="256"/>
      <c r="L293" s="256"/>
      <c r="M293" s="256"/>
      <c r="N293" s="256"/>
      <c r="O293" s="256"/>
      <c r="P293" s="260"/>
      <c r="Q293" s="261"/>
    </row>
    <row r="294" spans="1:17" ht="13.95" customHeight="1" x14ac:dyDescent="0.25">
      <c r="A294" s="165"/>
      <c r="B294" s="259"/>
      <c r="C294" s="309" t="s">
        <v>2536</v>
      </c>
      <c r="D294" s="729"/>
      <c r="E294" s="729"/>
      <c r="F294" s="729"/>
      <c r="G294" s="729"/>
      <c r="H294" s="729"/>
      <c r="I294" s="306"/>
      <c r="J294" s="256"/>
      <c r="K294" s="256"/>
      <c r="L294" s="256"/>
      <c r="M294" s="256"/>
      <c r="N294" s="256"/>
      <c r="O294" s="256"/>
      <c r="P294" s="260"/>
      <c r="Q294" s="261"/>
    </row>
    <row r="295" spans="1:17" ht="13.95" customHeight="1" x14ac:dyDescent="0.25">
      <c r="A295" s="165"/>
      <c r="B295" s="259"/>
      <c r="C295" s="309" t="s">
        <v>265</v>
      </c>
      <c r="D295" s="729"/>
      <c r="E295" s="729"/>
      <c r="F295" s="729"/>
      <c r="G295" s="729"/>
      <c r="H295" s="729"/>
      <c r="I295" s="306"/>
      <c r="J295" s="256"/>
      <c r="K295" s="256"/>
      <c r="L295" s="256"/>
      <c r="M295" s="256"/>
      <c r="N295" s="256"/>
      <c r="O295" s="256"/>
      <c r="P295" s="260"/>
      <c r="Q295" s="261"/>
    </row>
    <row r="296" spans="1:17" ht="13.95" customHeight="1" x14ac:dyDescent="0.25">
      <c r="A296" s="165"/>
      <c r="B296" s="259"/>
      <c r="C296" s="309" t="s">
        <v>266</v>
      </c>
      <c r="D296" s="729"/>
      <c r="E296" s="729"/>
      <c r="F296" s="729"/>
      <c r="G296" s="729"/>
      <c r="H296" s="729"/>
      <c r="I296" s="306"/>
      <c r="J296" s="256"/>
      <c r="K296" s="256"/>
      <c r="L296" s="256"/>
      <c r="M296" s="256"/>
      <c r="N296" s="256"/>
      <c r="O296" s="256"/>
      <c r="P296" s="260"/>
      <c r="Q296" s="261"/>
    </row>
    <row r="297" spans="1:17" ht="13.95" customHeight="1" x14ac:dyDescent="0.25">
      <c r="A297" s="165"/>
      <c r="B297" s="259"/>
      <c r="C297" s="309" t="s">
        <v>267</v>
      </c>
      <c r="D297" s="729"/>
      <c r="E297" s="729"/>
      <c r="F297" s="729"/>
      <c r="G297" s="729"/>
      <c r="H297" s="729"/>
      <c r="I297" s="306"/>
      <c r="J297" s="256"/>
      <c r="K297" s="256"/>
      <c r="L297" s="256"/>
      <c r="M297" s="256"/>
      <c r="N297" s="256"/>
      <c r="O297" s="256"/>
      <c r="P297" s="260"/>
      <c r="Q297" s="261"/>
    </row>
    <row r="298" spans="1:17" ht="13.95" customHeight="1" x14ac:dyDescent="0.25">
      <c r="A298" s="165"/>
      <c r="B298" s="259"/>
      <c r="C298" s="309" t="s">
        <v>268</v>
      </c>
      <c r="D298" s="729"/>
      <c r="E298" s="729"/>
      <c r="F298" s="729"/>
      <c r="G298" s="729"/>
      <c r="H298" s="729"/>
      <c r="I298" s="306"/>
      <c r="J298" s="256"/>
      <c r="K298" s="256"/>
      <c r="L298" s="256"/>
      <c r="M298" s="256"/>
      <c r="N298" s="256"/>
      <c r="O298" s="256"/>
      <c r="P298" s="260"/>
      <c r="Q298" s="261"/>
    </row>
    <row r="299" spans="1:17" ht="13.95" customHeight="1" x14ac:dyDescent="0.25">
      <c r="A299" s="165"/>
      <c r="B299" s="259"/>
      <c r="C299" s="309" t="s">
        <v>269</v>
      </c>
      <c r="D299" s="729"/>
      <c r="E299" s="729"/>
      <c r="F299" s="729"/>
      <c r="G299" s="729"/>
      <c r="H299" s="729"/>
      <c r="I299" s="306"/>
      <c r="J299" s="256"/>
      <c r="K299" s="256"/>
      <c r="L299" s="256"/>
      <c r="M299" s="256"/>
      <c r="N299" s="256"/>
      <c r="O299" s="256"/>
      <c r="P299" s="260"/>
      <c r="Q299" s="261"/>
    </row>
    <row r="300" spans="1:17" ht="13.95" customHeight="1" x14ac:dyDescent="0.25">
      <c r="A300" s="165"/>
      <c r="B300" s="259"/>
      <c r="C300" s="309" t="s">
        <v>270</v>
      </c>
      <c r="D300" s="729"/>
      <c r="E300" s="729"/>
      <c r="F300" s="729"/>
      <c r="G300" s="729"/>
      <c r="H300" s="729"/>
      <c r="I300" s="306"/>
      <c r="J300" s="256"/>
      <c r="K300" s="256"/>
      <c r="L300" s="256"/>
      <c r="M300" s="256"/>
      <c r="N300" s="256"/>
      <c r="O300" s="256"/>
      <c r="P300" s="260"/>
      <c r="Q300" s="261"/>
    </row>
    <row r="301" spans="1:17" ht="13.95" customHeight="1" x14ac:dyDescent="0.25">
      <c r="A301" s="165"/>
      <c r="B301" s="259"/>
      <c r="C301" s="309" t="s">
        <v>271</v>
      </c>
      <c r="D301" s="729"/>
      <c r="E301" s="729"/>
      <c r="F301" s="729"/>
      <c r="G301" s="729"/>
      <c r="H301" s="729"/>
      <c r="I301" s="306"/>
      <c r="J301" s="256"/>
      <c r="K301" s="256"/>
      <c r="L301" s="256"/>
      <c r="M301" s="256"/>
      <c r="N301" s="256"/>
      <c r="O301" s="256"/>
      <c r="P301" s="260"/>
      <c r="Q301" s="261"/>
    </row>
    <row r="302" spans="1:17" ht="13.95" customHeight="1" x14ac:dyDescent="0.25">
      <c r="A302" s="165"/>
      <c r="B302" s="259"/>
      <c r="C302" s="309" t="s">
        <v>942</v>
      </c>
      <c r="D302" s="729"/>
      <c r="E302" s="729"/>
      <c r="F302" s="729"/>
      <c r="G302" s="729"/>
      <c r="H302" s="729"/>
      <c r="I302" s="306"/>
      <c r="J302" s="256"/>
      <c r="K302" s="256"/>
      <c r="L302" s="256"/>
      <c r="M302" s="256"/>
      <c r="N302" s="256"/>
      <c r="O302" s="256"/>
      <c r="P302" s="260"/>
      <c r="Q302" s="261"/>
    </row>
    <row r="303" spans="1:17" ht="13.95" customHeight="1" x14ac:dyDescent="0.25">
      <c r="A303" s="165"/>
      <c r="B303" s="259"/>
      <c r="C303" s="309" t="s">
        <v>943</v>
      </c>
      <c r="D303" s="729"/>
      <c r="E303" s="729"/>
      <c r="F303" s="729"/>
      <c r="G303" s="729"/>
      <c r="H303" s="729"/>
      <c r="I303" s="306"/>
      <c r="J303" s="256"/>
      <c r="K303" s="256"/>
      <c r="L303" s="256"/>
      <c r="M303" s="256"/>
      <c r="N303" s="256"/>
      <c r="O303" s="256"/>
      <c r="P303" s="260"/>
      <c r="Q303" s="261"/>
    </row>
    <row r="304" spans="1:17" ht="13.95" customHeight="1" x14ac:dyDescent="0.25">
      <c r="A304" s="165"/>
      <c r="B304" s="259"/>
      <c r="C304" s="309" t="s">
        <v>944</v>
      </c>
      <c r="D304" s="729"/>
      <c r="E304" s="729"/>
      <c r="F304" s="729"/>
      <c r="G304" s="729"/>
      <c r="H304" s="729"/>
      <c r="I304" s="306"/>
      <c r="J304" s="256"/>
      <c r="K304" s="256"/>
      <c r="L304" s="256"/>
      <c r="M304" s="256"/>
      <c r="N304" s="256"/>
      <c r="O304" s="256"/>
      <c r="P304" s="260"/>
      <c r="Q304" s="261"/>
    </row>
    <row r="305" spans="1:17" ht="13.95" customHeight="1" x14ac:dyDescent="0.25">
      <c r="A305" s="165"/>
      <c r="B305" s="259"/>
      <c r="C305" s="309" t="s">
        <v>945</v>
      </c>
      <c r="D305" s="729"/>
      <c r="E305" s="729"/>
      <c r="F305" s="729"/>
      <c r="G305" s="729"/>
      <c r="H305" s="729"/>
      <c r="I305" s="306"/>
      <c r="J305" s="256"/>
      <c r="K305" s="256"/>
      <c r="L305" s="256"/>
      <c r="M305" s="256"/>
      <c r="N305" s="256"/>
      <c r="O305" s="256"/>
      <c r="P305" s="260"/>
      <c r="Q305" s="261"/>
    </row>
    <row r="306" spans="1:17" ht="13.95" customHeight="1" x14ac:dyDescent="0.25">
      <c r="A306" s="165"/>
      <c r="B306" s="259"/>
      <c r="C306" s="309" t="s">
        <v>946</v>
      </c>
      <c r="D306" s="729"/>
      <c r="E306" s="729"/>
      <c r="F306" s="729"/>
      <c r="G306" s="729"/>
      <c r="H306" s="729"/>
      <c r="I306" s="306"/>
      <c r="J306" s="256"/>
      <c r="K306" s="256"/>
      <c r="L306" s="256"/>
      <c r="M306" s="256"/>
      <c r="N306" s="256"/>
      <c r="O306" s="256"/>
      <c r="P306" s="260"/>
      <c r="Q306" s="261"/>
    </row>
    <row r="307" spans="1:17" ht="13.95" customHeight="1" x14ac:dyDescent="0.25">
      <c r="A307" s="165"/>
      <c r="B307" s="259"/>
      <c r="C307" s="309" t="s">
        <v>947</v>
      </c>
      <c r="D307" s="729"/>
      <c r="E307" s="729"/>
      <c r="F307" s="729"/>
      <c r="G307" s="729"/>
      <c r="H307" s="729"/>
      <c r="I307" s="306"/>
      <c r="J307" s="256"/>
      <c r="K307" s="256"/>
      <c r="L307" s="256"/>
      <c r="M307" s="256"/>
      <c r="N307" s="256"/>
      <c r="O307" s="256"/>
      <c r="P307" s="260"/>
      <c r="Q307" s="261"/>
    </row>
    <row r="308" spans="1:17" ht="13.95" customHeight="1" x14ac:dyDescent="0.25">
      <c r="A308" s="165"/>
      <c r="B308" s="259"/>
      <c r="C308" s="309" t="s">
        <v>948</v>
      </c>
      <c r="D308" s="729"/>
      <c r="E308" s="729"/>
      <c r="F308" s="729"/>
      <c r="G308" s="729"/>
      <c r="H308" s="729"/>
      <c r="I308" s="306"/>
      <c r="J308" s="256"/>
      <c r="K308" s="256"/>
      <c r="L308" s="256"/>
      <c r="M308" s="256"/>
      <c r="N308" s="256"/>
      <c r="O308" s="256"/>
      <c r="P308" s="260"/>
      <c r="Q308" s="261"/>
    </row>
    <row r="309" spans="1:17" ht="13.95" customHeight="1" x14ac:dyDescent="0.25">
      <c r="A309" s="165"/>
      <c r="B309" s="259"/>
      <c r="C309" s="309" t="s">
        <v>949</v>
      </c>
      <c r="D309" s="729"/>
      <c r="E309" s="729"/>
      <c r="F309" s="729"/>
      <c r="G309" s="729"/>
      <c r="H309" s="729"/>
      <c r="I309" s="306"/>
      <c r="J309" s="256"/>
      <c r="K309" s="256"/>
      <c r="L309" s="256"/>
      <c r="M309" s="256"/>
      <c r="N309" s="256"/>
      <c r="O309" s="256"/>
      <c r="P309" s="260"/>
      <c r="Q309" s="261"/>
    </row>
    <row r="310" spans="1:17" ht="13.95" customHeight="1" x14ac:dyDescent="0.25">
      <c r="A310" s="165"/>
      <c r="B310" s="259"/>
      <c r="C310" s="309" t="s">
        <v>950</v>
      </c>
      <c r="D310" s="729"/>
      <c r="E310" s="729"/>
      <c r="F310" s="729"/>
      <c r="G310" s="729"/>
      <c r="H310" s="729"/>
      <c r="I310" s="306"/>
      <c r="J310" s="256"/>
      <c r="K310" s="256"/>
      <c r="L310" s="256"/>
      <c r="M310" s="256"/>
      <c r="N310" s="256"/>
      <c r="O310" s="256"/>
      <c r="P310" s="260"/>
      <c r="Q310" s="261"/>
    </row>
    <row r="311" spans="1:17" ht="13.95" customHeight="1" x14ac:dyDescent="0.25">
      <c r="A311" s="165"/>
      <c r="B311" s="259"/>
      <c r="C311" s="309" t="s">
        <v>952</v>
      </c>
      <c r="D311" s="729"/>
      <c r="E311" s="729"/>
      <c r="F311" s="729"/>
      <c r="G311" s="729"/>
      <c r="H311" s="729"/>
      <c r="I311" s="306"/>
      <c r="J311" s="256"/>
      <c r="K311" s="256"/>
      <c r="L311" s="256"/>
      <c r="M311" s="256"/>
      <c r="N311" s="256"/>
      <c r="O311" s="256"/>
      <c r="P311" s="260"/>
      <c r="Q311" s="261"/>
    </row>
    <row r="312" spans="1:17" ht="13.95" customHeight="1" x14ac:dyDescent="0.25">
      <c r="A312" s="165"/>
      <c r="B312" s="259"/>
      <c r="C312" s="309" t="s">
        <v>953</v>
      </c>
      <c r="D312" s="729"/>
      <c r="E312" s="729"/>
      <c r="F312" s="729"/>
      <c r="G312" s="729"/>
      <c r="H312" s="729"/>
      <c r="I312" s="306"/>
      <c r="J312" s="256"/>
      <c r="K312" s="256"/>
      <c r="L312" s="256"/>
      <c r="M312" s="256"/>
      <c r="N312" s="256"/>
      <c r="O312" s="256"/>
      <c r="P312" s="260"/>
      <c r="Q312" s="261"/>
    </row>
    <row r="313" spans="1:17" ht="13.95" customHeight="1" x14ac:dyDescent="0.25">
      <c r="A313" s="165"/>
      <c r="B313" s="259"/>
      <c r="C313" s="309" t="s">
        <v>954</v>
      </c>
      <c r="D313" s="729"/>
      <c r="E313" s="729"/>
      <c r="F313" s="729"/>
      <c r="G313" s="729"/>
      <c r="H313" s="729"/>
      <c r="I313" s="306"/>
      <c r="J313" s="256"/>
      <c r="K313" s="256"/>
      <c r="L313" s="256"/>
      <c r="M313" s="256"/>
      <c r="N313" s="256"/>
      <c r="O313" s="256"/>
      <c r="P313" s="260"/>
      <c r="Q313" s="261"/>
    </row>
    <row r="314" spans="1:17" ht="13.95" customHeight="1" x14ac:dyDescent="0.25">
      <c r="A314" s="165"/>
      <c r="B314" s="259"/>
      <c r="C314" s="309" t="s">
        <v>955</v>
      </c>
      <c r="D314" s="729"/>
      <c r="E314" s="729"/>
      <c r="F314" s="729"/>
      <c r="G314" s="729"/>
      <c r="H314" s="729"/>
      <c r="I314" s="306"/>
      <c r="J314" s="256"/>
      <c r="K314" s="256"/>
      <c r="L314" s="256"/>
      <c r="M314" s="256"/>
      <c r="N314" s="256"/>
      <c r="O314" s="256"/>
      <c r="P314" s="260"/>
      <c r="Q314" s="261"/>
    </row>
    <row r="315" spans="1:17" ht="13.95" customHeight="1" x14ac:dyDescent="0.25">
      <c r="A315" s="165"/>
      <c r="B315" s="259"/>
      <c r="C315" s="309" t="s">
        <v>956</v>
      </c>
      <c r="D315" s="729"/>
      <c r="E315" s="729"/>
      <c r="F315" s="729"/>
      <c r="G315" s="729"/>
      <c r="H315" s="729"/>
      <c r="I315" s="306"/>
      <c r="J315" s="256"/>
      <c r="K315" s="256"/>
      <c r="L315" s="256"/>
      <c r="M315" s="256"/>
      <c r="N315" s="256"/>
      <c r="O315" s="256"/>
      <c r="P315" s="260"/>
      <c r="Q315" s="261"/>
    </row>
    <row r="316" spans="1:17" ht="13.95" customHeight="1" x14ac:dyDescent="0.25">
      <c r="A316" s="165"/>
      <c r="B316" s="259"/>
      <c r="C316" s="309" t="s">
        <v>957</v>
      </c>
      <c r="D316" s="729"/>
      <c r="E316" s="729"/>
      <c r="F316" s="729"/>
      <c r="G316" s="729"/>
      <c r="H316" s="729"/>
      <c r="I316" s="306"/>
      <c r="J316" s="256"/>
      <c r="K316" s="256"/>
      <c r="L316" s="256"/>
      <c r="M316" s="256"/>
      <c r="N316" s="256"/>
      <c r="O316" s="256"/>
      <c r="P316" s="260"/>
      <c r="Q316" s="261"/>
    </row>
    <row r="317" spans="1:17" ht="13.95" customHeight="1" x14ac:dyDescent="0.25">
      <c r="A317" s="165"/>
      <c r="B317" s="259"/>
      <c r="C317" s="309" t="s">
        <v>39</v>
      </c>
      <c r="D317" s="729"/>
      <c r="E317" s="729"/>
      <c r="F317" s="729"/>
      <c r="G317" s="729"/>
      <c r="H317" s="729"/>
      <c r="I317" s="306"/>
      <c r="J317" s="256"/>
      <c r="K317" s="256"/>
      <c r="L317" s="256"/>
      <c r="M317" s="256"/>
      <c r="N317" s="256"/>
      <c r="O317" s="256"/>
      <c r="P317" s="260"/>
      <c r="Q317" s="261"/>
    </row>
    <row r="318" spans="1:17" ht="13.95" customHeight="1" x14ac:dyDescent="0.25">
      <c r="A318" s="165"/>
      <c r="B318" s="259"/>
      <c r="C318" s="309" t="s">
        <v>40</v>
      </c>
      <c r="D318" s="729"/>
      <c r="E318" s="729"/>
      <c r="F318" s="729"/>
      <c r="G318" s="729"/>
      <c r="H318" s="729"/>
      <c r="I318" s="306"/>
      <c r="J318" s="256"/>
      <c r="K318" s="256"/>
      <c r="L318" s="256"/>
      <c r="M318" s="256"/>
      <c r="N318" s="256"/>
      <c r="O318" s="256"/>
      <c r="P318" s="260"/>
      <c r="Q318" s="261"/>
    </row>
    <row r="319" spans="1:17" ht="13.95" customHeight="1" x14ac:dyDescent="0.25">
      <c r="A319" s="165"/>
      <c r="B319" s="259"/>
      <c r="C319" s="309" t="s">
        <v>41</v>
      </c>
      <c r="D319" s="729"/>
      <c r="E319" s="729"/>
      <c r="F319" s="729"/>
      <c r="G319" s="729"/>
      <c r="H319" s="729"/>
      <c r="I319" s="306"/>
      <c r="J319" s="256"/>
      <c r="K319" s="256"/>
      <c r="L319" s="256"/>
      <c r="M319" s="256"/>
      <c r="N319" s="256"/>
      <c r="O319" s="256"/>
      <c r="P319" s="260"/>
      <c r="Q319" s="261"/>
    </row>
    <row r="320" spans="1:17" ht="13.95" customHeight="1" x14ac:dyDescent="0.25">
      <c r="A320" s="165"/>
      <c r="B320" s="259"/>
      <c r="C320" s="309" t="s">
        <v>43</v>
      </c>
      <c r="D320" s="729"/>
      <c r="E320" s="729"/>
      <c r="F320" s="729"/>
      <c r="G320" s="729"/>
      <c r="H320" s="729"/>
      <c r="I320" s="306"/>
      <c r="J320" s="256"/>
      <c r="K320" s="256"/>
      <c r="L320" s="256"/>
      <c r="M320" s="256"/>
      <c r="N320" s="256"/>
      <c r="O320" s="256"/>
      <c r="P320" s="260"/>
      <c r="Q320" s="261"/>
    </row>
    <row r="321" spans="1:17" ht="13.95" customHeight="1" x14ac:dyDescent="0.25">
      <c r="A321" s="165"/>
      <c r="B321" s="259"/>
      <c r="C321" s="309" t="s">
        <v>45</v>
      </c>
      <c r="D321" s="729"/>
      <c r="E321" s="729"/>
      <c r="F321" s="729"/>
      <c r="G321" s="729"/>
      <c r="H321" s="729"/>
      <c r="I321" s="306"/>
      <c r="J321" s="256"/>
      <c r="K321" s="256"/>
      <c r="L321" s="256"/>
      <c r="M321" s="256"/>
      <c r="N321" s="256"/>
      <c r="O321" s="256"/>
      <c r="P321" s="260"/>
      <c r="Q321" s="261"/>
    </row>
    <row r="322" spans="1:17" ht="13.95" customHeight="1" x14ac:dyDescent="0.25">
      <c r="A322" s="165"/>
      <c r="B322" s="259"/>
      <c r="C322" s="309" t="s">
        <v>47</v>
      </c>
      <c r="D322" s="729"/>
      <c r="E322" s="729"/>
      <c r="F322" s="729"/>
      <c r="G322" s="729"/>
      <c r="H322" s="729"/>
      <c r="I322" s="306"/>
      <c r="J322" s="256"/>
      <c r="K322" s="256"/>
      <c r="L322" s="256"/>
      <c r="M322" s="256"/>
      <c r="N322" s="256"/>
      <c r="O322" s="256"/>
      <c r="P322" s="260"/>
      <c r="Q322" s="261"/>
    </row>
    <row r="323" spans="1:17" ht="13.95" customHeight="1" x14ac:dyDescent="0.25">
      <c r="A323" s="165"/>
      <c r="B323" s="259"/>
      <c r="C323" s="309" t="s">
        <v>49</v>
      </c>
      <c r="D323" s="729"/>
      <c r="E323" s="729"/>
      <c r="F323" s="729"/>
      <c r="G323" s="729"/>
      <c r="H323" s="729"/>
      <c r="I323" s="306"/>
      <c r="J323" s="256"/>
      <c r="K323" s="256"/>
      <c r="L323" s="256"/>
      <c r="M323" s="256"/>
      <c r="N323" s="256"/>
      <c r="O323" s="256"/>
      <c r="P323" s="260"/>
      <c r="Q323" s="261"/>
    </row>
    <row r="324" spans="1:17" ht="13.95" customHeight="1" x14ac:dyDescent="0.25">
      <c r="A324" s="165"/>
      <c r="B324" s="259"/>
      <c r="C324" s="309" t="s">
        <v>51</v>
      </c>
      <c r="D324" s="729"/>
      <c r="E324" s="729"/>
      <c r="F324" s="729"/>
      <c r="G324" s="729"/>
      <c r="H324" s="729"/>
      <c r="I324" s="306"/>
      <c r="J324" s="256"/>
      <c r="K324" s="256"/>
      <c r="L324" s="256"/>
      <c r="M324" s="256"/>
      <c r="N324" s="256"/>
      <c r="O324" s="256"/>
      <c r="P324" s="260"/>
      <c r="Q324" s="261"/>
    </row>
    <row r="325" spans="1:17" ht="13.95" customHeight="1" x14ac:dyDescent="0.25">
      <c r="A325" s="165"/>
      <c r="B325" s="259"/>
      <c r="C325" s="309" t="s">
        <v>56</v>
      </c>
      <c r="D325" s="729"/>
      <c r="E325" s="729"/>
      <c r="F325" s="729"/>
      <c r="G325" s="729"/>
      <c r="H325" s="729"/>
      <c r="I325" s="306"/>
      <c r="J325" s="256"/>
      <c r="K325" s="256"/>
      <c r="L325" s="256"/>
      <c r="M325" s="256"/>
      <c r="N325" s="256"/>
      <c r="O325" s="256"/>
      <c r="P325" s="260"/>
      <c r="Q325" s="261"/>
    </row>
    <row r="326" spans="1:17" ht="13.95" customHeight="1" x14ac:dyDescent="0.25">
      <c r="A326" s="165"/>
      <c r="B326" s="259"/>
      <c r="C326" s="309" t="s">
        <v>58</v>
      </c>
      <c r="D326" s="729"/>
      <c r="E326" s="729"/>
      <c r="F326" s="729"/>
      <c r="G326" s="729"/>
      <c r="H326" s="729"/>
      <c r="I326" s="306"/>
      <c r="J326" s="256"/>
      <c r="K326" s="256"/>
      <c r="L326" s="256"/>
      <c r="M326" s="256"/>
      <c r="N326" s="256"/>
      <c r="O326" s="256"/>
      <c r="P326" s="260"/>
      <c r="Q326" s="261"/>
    </row>
    <row r="327" spans="1:17" ht="13.95" customHeight="1" x14ac:dyDescent="0.25">
      <c r="A327" s="165"/>
      <c r="B327" s="259"/>
      <c r="C327" s="309" t="s">
        <v>60</v>
      </c>
      <c r="D327" s="729"/>
      <c r="E327" s="729"/>
      <c r="F327" s="729"/>
      <c r="G327" s="729"/>
      <c r="H327" s="729"/>
      <c r="I327" s="306"/>
      <c r="J327" s="256"/>
      <c r="K327" s="256"/>
      <c r="L327" s="256"/>
      <c r="M327" s="256"/>
      <c r="N327" s="256"/>
      <c r="O327" s="256"/>
      <c r="P327" s="260"/>
      <c r="Q327" s="261"/>
    </row>
    <row r="328" spans="1:17" ht="13.95" customHeight="1" x14ac:dyDescent="0.25">
      <c r="A328" s="165"/>
      <c r="B328" s="259"/>
      <c r="C328" s="309" t="s">
        <v>63</v>
      </c>
      <c r="D328" s="729"/>
      <c r="E328" s="729"/>
      <c r="F328" s="729"/>
      <c r="G328" s="729"/>
      <c r="H328" s="729"/>
      <c r="I328" s="306"/>
      <c r="J328" s="256"/>
      <c r="K328" s="256"/>
      <c r="L328" s="256"/>
      <c r="M328" s="256"/>
      <c r="N328" s="256"/>
      <c r="O328" s="256"/>
      <c r="P328" s="260"/>
      <c r="Q328" s="261"/>
    </row>
    <row r="329" spans="1:17" ht="13.95" customHeight="1" x14ac:dyDescent="0.25">
      <c r="A329" s="165"/>
      <c r="B329" s="259"/>
      <c r="C329" s="309" t="s">
        <v>66</v>
      </c>
      <c r="D329" s="729"/>
      <c r="E329" s="729"/>
      <c r="F329" s="729"/>
      <c r="G329" s="729"/>
      <c r="H329" s="729"/>
      <c r="I329" s="306"/>
      <c r="J329" s="256"/>
      <c r="K329" s="256"/>
      <c r="L329" s="256"/>
      <c r="M329" s="256"/>
      <c r="N329" s="256"/>
      <c r="O329" s="256"/>
      <c r="P329" s="260"/>
      <c r="Q329" s="261"/>
    </row>
    <row r="330" spans="1:17" ht="13.95" customHeight="1" x14ac:dyDescent="0.25">
      <c r="A330" s="165"/>
      <c r="B330" s="259"/>
      <c r="C330" s="309" t="s">
        <v>912</v>
      </c>
      <c r="D330" s="729"/>
      <c r="E330" s="729"/>
      <c r="F330" s="729"/>
      <c r="G330" s="729"/>
      <c r="H330" s="729"/>
      <c r="I330" s="306"/>
      <c r="J330" s="256"/>
      <c r="K330" s="256"/>
      <c r="L330" s="256"/>
      <c r="M330" s="256"/>
      <c r="N330" s="256"/>
      <c r="O330" s="256"/>
      <c r="P330" s="260"/>
      <c r="Q330" s="261"/>
    </row>
    <row r="331" spans="1:17" ht="13.95" customHeight="1" x14ac:dyDescent="0.25">
      <c r="A331" s="165"/>
      <c r="B331" s="259"/>
      <c r="C331" s="309" t="s">
        <v>913</v>
      </c>
      <c r="D331" s="729"/>
      <c r="E331" s="729"/>
      <c r="F331" s="729"/>
      <c r="G331" s="729"/>
      <c r="H331" s="729"/>
      <c r="I331" s="306"/>
      <c r="J331" s="256"/>
      <c r="K331" s="256"/>
      <c r="L331" s="256"/>
      <c r="M331" s="256"/>
      <c r="N331" s="256"/>
      <c r="O331" s="256"/>
      <c r="P331" s="260"/>
      <c r="Q331" s="261"/>
    </row>
    <row r="332" spans="1:17" ht="13.95" customHeight="1" x14ac:dyDescent="0.25">
      <c r="A332" s="165"/>
      <c r="B332" s="259"/>
      <c r="C332" s="309" t="s">
        <v>914</v>
      </c>
      <c r="D332" s="729"/>
      <c r="E332" s="729"/>
      <c r="F332" s="729"/>
      <c r="G332" s="729"/>
      <c r="H332" s="729"/>
      <c r="I332" s="306"/>
      <c r="J332" s="256"/>
      <c r="K332" s="256"/>
      <c r="L332" s="256"/>
      <c r="M332" s="256"/>
      <c r="N332" s="256"/>
      <c r="O332" s="256"/>
      <c r="P332" s="260"/>
      <c r="Q332" s="261"/>
    </row>
    <row r="333" spans="1:17" ht="13.95" customHeight="1" x14ac:dyDescent="0.25">
      <c r="A333" s="165"/>
      <c r="B333" s="259"/>
      <c r="C333" s="309" t="s">
        <v>915</v>
      </c>
      <c r="D333" s="729"/>
      <c r="E333" s="729"/>
      <c r="F333" s="729"/>
      <c r="G333" s="729"/>
      <c r="H333" s="729"/>
      <c r="I333" s="306"/>
      <c r="J333" s="256"/>
      <c r="K333" s="256"/>
      <c r="L333" s="256"/>
      <c r="M333" s="256"/>
      <c r="N333" s="256"/>
      <c r="O333" s="256"/>
      <c r="P333" s="260"/>
      <c r="Q333" s="261"/>
    </row>
    <row r="334" spans="1:17" ht="13.95" customHeight="1" x14ac:dyDescent="0.25">
      <c r="A334" s="165"/>
      <c r="B334" s="259"/>
      <c r="C334" s="309" t="s">
        <v>916</v>
      </c>
      <c r="D334" s="729"/>
      <c r="E334" s="729"/>
      <c r="F334" s="729"/>
      <c r="G334" s="729"/>
      <c r="H334" s="729"/>
      <c r="I334" s="306"/>
      <c r="J334" s="256"/>
      <c r="K334" s="256"/>
      <c r="L334" s="256"/>
      <c r="M334" s="256"/>
      <c r="N334" s="256"/>
      <c r="O334" s="256"/>
      <c r="P334" s="260"/>
      <c r="Q334" s="261"/>
    </row>
    <row r="335" spans="1:17" ht="13.95" customHeight="1" x14ac:dyDescent="0.25">
      <c r="A335" s="165"/>
      <c r="B335" s="259"/>
      <c r="C335" s="309" t="s">
        <v>917</v>
      </c>
      <c r="D335" s="729"/>
      <c r="E335" s="729"/>
      <c r="F335" s="729"/>
      <c r="G335" s="729"/>
      <c r="H335" s="729"/>
      <c r="I335" s="306"/>
      <c r="J335" s="256"/>
      <c r="K335" s="256"/>
      <c r="L335" s="256"/>
      <c r="M335" s="256"/>
      <c r="N335" s="256"/>
      <c r="O335" s="256"/>
      <c r="P335" s="260"/>
      <c r="Q335" s="261"/>
    </row>
    <row r="336" spans="1:17" ht="13.95" customHeight="1" x14ac:dyDescent="0.25">
      <c r="A336" s="165"/>
      <c r="B336" s="259"/>
      <c r="C336" s="309" t="s">
        <v>918</v>
      </c>
      <c r="D336" s="729"/>
      <c r="E336" s="729"/>
      <c r="F336" s="729"/>
      <c r="G336" s="729"/>
      <c r="H336" s="729"/>
      <c r="I336" s="306"/>
      <c r="J336" s="256"/>
      <c r="K336" s="256"/>
      <c r="L336" s="256"/>
      <c r="M336" s="256"/>
      <c r="N336" s="256"/>
      <c r="O336" s="256"/>
      <c r="P336" s="260"/>
      <c r="Q336" s="261"/>
    </row>
    <row r="337" spans="1:17" ht="13.95" customHeight="1" x14ac:dyDescent="0.25">
      <c r="A337" s="165"/>
      <c r="B337" s="259"/>
      <c r="C337" s="309" t="s">
        <v>919</v>
      </c>
      <c r="D337" s="729"/>
      <c r="E337" s="729"/>
      <c r="F337" s="729"/>
      <c r="G337" s="729"/>
      <c r="H337" s="729"/>
      <c r="I337" s="306"/>
      <c r="J337" s="256"/>
      <c r="K337" s="256"/>
      <c r="L337" s="256"/>
      <c r="M337" s="256"/>
      <c r="N337" s="256"/>
      <c r="O337" s="256"/>
      <c r="P337" s="260"/>
      <c r="Q337" s="261"/>
    </row>
    <row r="338" spans="1:17" ht="13.95" customHeight="1" x14ac:dyDescent="0.25">
      <c r="A338" s="165"/>
      <c r="B338" s="259"/>
      <c r="C338" s="309" t="s">
        <v>68</v>
      </c>
      <c r="D338" s="729"/>
      <c r="E338" s="729"/>
      <c r="F338" s="729"/>
      <c r="G338" s="729"/>
      <c r="H338" s="729"/>
      <c r="I338" s="306"/>
      <c r="J338" s="256"/>
      <c r="K338" s="256"/>
      <c r="L338" s="256"/>
      <c r="M338" s="256"/>
      <c r="N338" s="256"/>
      <c r="O338" s="256"/>
      <c r="P338" s="260"/>
      <c r="Q338" s="261"/>
    </row>
    <row r="339" spans="1:17" ht="13.95" customHeight="1" x14ac:dyDescent="0.25">
      <c r="A339" s="165"/>
      <c r="B339" s="259"/>
      <c r="C339" s="309" t="s">
        <v>70</v>
      </c>
      <c r="D339" s="729"/>
      <c r="E339" s="729"/>
      <c r="F339" s="729"/>
      <c r="G339" s="729"/>
      <c r="H339" s="729"/>
      <c r="I339" s="306"/>
      <c r="J339" s="256"/>
      <c r="K339" s="256"/>
      <c r="L339" s="256"/>
      <c r="M339" s="256"/>
      <c r="N339" s="256"/>
      <c r="O339" s="256"/>
      <c r="P339" s="260"/>
      <c r="Q339" s="261"/>
    </row>
    <row r="340" spans="1:17" ht="13.95" customHeight="1" x14ac:dyDescent="0.25">
      <c r="A340" s="165"/>
      <c r="B340" s="259"/>
      <c r="C340" s="309" t="s">
        <v>73</v>
      </c>
      <c r="D340" s="729"/>
      <c r="E340" s="729"/>
      <c r="F340" s="729"/>
      <c r="G340" s="729"/>
      <c r="H340" s="729"/>
      <c r="I340" s="306"/>
      <c r="J340" s="256"/>
      <c r="K340" s="256"/>
      <c r="L340" s="256"/>
      <c r="M340" s="256"/>
      <c r="N340" s="256"/>
      <c r="O340" s="256"/>
      <c r="P340" s="260"/>
      <c r="Q340" s="261"/>
    </row>
    <row r="341" spans="1:17" ht="13.95" customHeight="1" x14ac:dyDescent="0.25">
      <c r="A341" s="165"/>
      <c r="B341" s="259"/>
      <c r="C341" s="309" t="s">
        <v>76</v>
      </c>
      <c r="D341" s="729"/>
      <c r="E341" s="729"/>
      <c r="F341" s="729"/>
      <c r="G341" s="729"/>
      <c r="H341" s="729"/>
      <c r="I341" s="306"/>
      <c r="J341" s="256"/>
      <c r="K341" s="256"/>
      <c r="L341" s="256"/>
      <c r="M341" s="256"/>
      <c r="N341" s="256"/>
      <c r="O341" s="256"/>
      <c r="P341" s="260"/>
      <c r="Q341" s="261"/>
    </row>
    <row r="342" spans="1:17" ht="13.95" customHeight="1" x14ac:dyDescent="0.25">
      <c r="A342" s="165"/>
      <c r="B342" s="259"/>
      <c r="C342" s="309" t="s">
        <v>78</v>
      </c>
      <c r="D342" s="729"/>
      <c r="E342" s="729"/>
      <c r="F342" s="729"/>
      <c r="G342" s="729"/>
      <c r="H342" s="729"/>
      <c r="I342" s="306"/>
      <c r="J342" s="256"/>
      <c r="K342" s="256"/>
      <c r="L342" s="256"/>
      <c r="M342" s="256"/>
      <c r="N342" s="256"/>
      <c r="O342" s="256"/>
      <c r="P342" s="260"/>
      <c r="Q342" s="261"/>
    </row>
    <row r="343" spans="1:17" ht="13.95" customHeight="1" x14ac:dyDescent="0.25">
      <c r="A343" s="165"/>
      <c r="B343" s="259"/>
      <c r="C343" s="309" t="s">
        <v>80</v>
      </c>
      <c r="D343" s="729"/>
      <c r="E343" s="729"/>
      <c r="F343" s="729"/>
      <c r="G343" s="729"/>
      <c r="H343" s="729"/>
      <c r="I343" s="306"/>
      <c r="J343" s="256"/>
      <c r="K343" s="256"/>
      <c r="L343" s="256"/>
      <c r="M343" s="256"/>
      <c r="N343" s="256"/>
      <c r="O343" s="256"/>
      <c r="P343" s="260"/>
      <c r="Q343" s="261"/>
    </row>
    <row r="344" spans="1:17" ht="13.95" customHeight="1" x14ac:dyDescent="0.25">
      <c r="A344" s="165"/>
      <c r="B344" s="259"/>
      <c r="C344" s="309" t="s">
        <v>82</v>
      </c>
      <c r="D344" s="729"/>
      <c r="E344" s="729"/>
      <c r="F344" s="729"/>
      <c r="G344" s="729"/>
      <c r="H344" s="729"/>
      <c r="I344" s="306"/>
      <c r="J344" s="256"/>
      <c r="K344" s="256"/>
      <c r="L344" s="256"/>
      <c r="M344" s="256"/>
      <c r="N344" s="256"/>
      <c r="O344" s="256"/>
      <c r="P344" s="260"/>
      <c r="Q344" s="261"/>
    </row>
    <row r="345" spans="1:17" ht="13.95" customHeight="1" x14ac:dyDescent="0.25">
      <c r="A345" s="165"/>
      <c r="B345" s="259"/>
      <c r="C345" s="309" t="s">
        <v>920</v>
      </c>
      <c r="D345" s="729"/>
      <c r="E345" s="729"/>
      <c r="F345" s="729"/>
      <c r="G345" s="729"/>
      <c r="H345" s="729"/>
      <c r="I345" s="306"/>
      <c r="J345" s="256"/>
      <c r="K345" s="256"/>
      <c r="L345" s="256"/>
      <c r="M345" s="256"/>
      <c r="N345" s="256"/>
      <c r="O345" s="256"/>
      <c r="P345" s="260"/>
      <c r="Q345" s="261"/>
    </row>
    <row r="346" spans="1:17" ht="13.95" customHeight="1" x14ac:dyDescent="0.25">
      <c r="A346" s="165"/>
      <c r="B346" s="259"/>
      <c r="C346" s="309" t="s">
        <v>921</v>
      </c>
      <c r="D346" s="729"/>
      <c r="E346" s="729"/>
      <c r="F346" s="729"/>
      <c r="G346" s="729"/>
      <c r="H346" s="729"/>
      <c r="I346" s="306"/>
      <c r="J346" s="256"/>
      <c r="K346" s="256"/>
      <c r="L346" s="256"/>
      <c r="M346" s="256"/>
      <c r="N346" s="256"/>
      <c r="O346" s="256"/>
      <c r="P346" s="260"/>
      <c r="Q346" s="261"/>
    </row>
    <row r="347" spans="1:17" ht="13.95" customHeight="1" x14ac:dyDescent="0.25">
      <c r="A347" s="165"/>
      <c r="B347" s="259"/>
      <c r="C347" s="309" t="s">
        <v>922</v>
      </c>
      <c r="D347" s="729"/>
      <c r="E347" s="729"/>
      <c r="F347" s="729"/>
      <c r="G347" s="729"/>
      <c r="H347" s="729"/>
      <c r="I347" s="306"/>
      <c r="J347" s="256"/>
      <c r="K347" s="256"/>
      <c r="L347" s="256"/>
      <c r="M347" s="256"/>
      <c r="N347" s="256"/>
      <c r="O347" s="256"/>
      <c r="P347" s="260"/>
      <c r="Q347" s="261"/>
    </row>
    <row r="348" spans="1:17" ht="13.95" customHeight="1" x14ac:dyDescent="0.25">
      <c r="A348" s="165"/>
      <c r="B348" s="259"/>
      <c r="C348" s="309" t="s">
        <v>923</v>
      </c>
      <c r="D348" s="729"/>
      <c r="E348" s="729"/>
      <c r="F348" s="729"/>
      <c r="G348" s="729"/>
      <c r="H348" s="729"/>
      <c r="I348" s="306"/>
      <c r="J348" s="256"/>
      <c r="K348" s="256"/>
      <c r="L348" s="256"/>
      <c r="M348" s="256"/>
      <c r="N348" s="256"/>
      <c r="O348" s="256"/>
      <c r="P348" s="260"/>
      <c r="Q348" s="261"/>
    </row>
    <row r="349" spans="1:17" ht="13.95" customHeight="1" x14ac:dyDescent="0.25">
      <c r="A349" s="165"/>
      <c r="B349" s="259"/>
      <c r="C349" s="309" t="s">
        <v>924</v>
      </c>
      <c r="D349" s="729"/>
      <c r="E349" s="729"/>
      <c r="F349" s="729"/>
      <c r="G349" s="729"/>
      <c r="H349" s="729"/>
      <c r="I349" s="306"/>
      <c r="J349" s="256"/>
      <c r="K349" s="256"/>
      <c r="L349" s="256"/>
      <c r="M349" s="256"/>
      <c r="N349" s="256"/>
      <c r="O349" s="256"/>
      <c r="P349" s="260"/>
      <c r="Q349" s="261"/>
    </row>
    <row r="350" spans="1:17" ht="13.95" customHeight="1" x14ac:dyDescent="0.25">
      <c r="A350" s="165"/>
      <c r="B350" s="259"/>
      <c r="C350" s="309" t="s">
        <v>925</v>
      </c>
      <c r="D350" s="729"/>
      <c r="E350" s="729"/>
      <c r="F350" s="729"/>
      <c r="G350" s="729"/>
      <c r="H350" s="729"/>
      <c r="I350" s="306"/>
      <c r="J350" s="256"/>
      <c r="K350" s="256"/>
      <c r="L350" s="256"/>
      <c r="M350" s="256"/>
      <c r="N350" s="256"/>
      <c r="O350" s="256"/>
      <c r="P350" s="260"/>
      <c r="Q350" s="261"/>
    </row>
    <row r="351" spans="1:17" ht="13.95" customHeight="1" x14ac:dyDescent="0.25">
      <c r="A351" s="165"/>
      <c r="B351" s="259"/>
      <c r="C351" s="309" t="s">
        <v>926</v>
      </c>
      <c r="D351" s="729"/>
      <c r="E351" s="729"/>
      <c r="F351" s="729"/>
      <c r="G351" s="729"/>
      <c r="H351" s="729"/>
      <c r="I351" s="306"/>
      <c r="J351" s="256"/>
      <c r="K351" s="256"/>
      <c r="L351" s="256"/>
      <c r="M351" s="256"/>
      <c r="N351" s="256"/>
      <c r="O351" s="256"/>
      <c r="P351" s="260"/>
      <c r="Q351" s="261"/>
    </row>
    <row r="352" spans="1:17" ht="13.95" customHeight="1" x14ac:dyDescent="0.25">
      <c r="A352" s="165"/>
      <c r="B352" s="259"/>
      <c r="C352" s="309" t="s">
        <v>927</v>
      </c>
      <c r="D352" s="729"/>
      <c r="E352" s="729"/>
      <c r="F352" s="729"/>
      <c r="G352" s="729"/>
      <c r="H352" s="729"/>
      <c r="I352" s="306"/>
      <c r="J352" s="256"/>
      <c r="K352" s="256"/>
      <c r="L352" s="256"/>
      <c r="M352" s="256"/>
      <c r="N352" s="256"/>
      <c r="O352" s="256"/>
      <c r="P352" s="260"/>
      <c r="Q352" s="261"/>
    </row>
    <row r="353" spans="1:17" ht="13.95" customHeight="1" x14ac:dyDescent="0.25">
      <c r="A353" s="165"/>
      <c r="B353" s="259"/>
      <c r="C353" s="309" t="s">
        <v>928</v>
      </c>
      <c r="D353" s="729"/>
      <c r="E353" s="729"/>
      <c r="F353" s="729"/>
      <c r="G353" s="729"/>
      <c r="H353" s="729"/>
      <c r="I353" s="306"/>
      <c r="J353" s="256"/>
      <c r="K353" s="256"/>
      <c r="L353" s="256"/>
      <c r="M353" s="256"/>
      <c r="N353" s="256"/>
      <c r="O353" s="256"/>
      <c r="P353" s="260"/>
      <c r="Q353" s="261"/>
    </row>
    <row r="354" spans="1:17" ht="13.95" customHeight="1" x14ac:dyDescent="0.25">
      <c r="A354" s="165"/>
      <c r="B354" s="259"/>
      <c r="C354" s="309" t="s">
        <v>929</v>
      </c>
      <c r="D354" s="729"/>
      <c r="E354" s="729"/>
      <c r="F354" s="729"/>
      <c r="G354" s="729"/>
      <c r="H354" s="729"/>
      <c r="I354" s="306"/>
      <c r="J354" s="256"/>
      <c r="K354" s="256"/>
      <c r="L354" s="256"/>
      <c r="M354" s="256"/>
      <c r="N354" s="256"/>
      <c r="O354" s="256"/>
      <c r="P354" s="260"/>
      <c r="Q354" s="261"/>
    </row>
    <row r="355" spans="1:17" ht="13.95" customHeight="1" x14ac:dyDescent="0.25">
      <c r="A355" s="165"/>
      <c r="B355" s="259"/>
      <c r="C355" s="309" t="s">
        <v>930</v>
      </c>
      <c r="D355" s="729"/>
      <c r="E355" s="729"/>
      <c r="F355" s="729"/>
      <c r="G355" s="729"/>
      <c r="H355" s="729"/>
      <c r="I355" s="306"/>
      <c r="J355" s="256"/>
      <c r="K355" s="256"/>
      <c r="L355" s="256"/>
      <c r="M355" s="256"/>
      <c r="N355" s="256"/>
      <c r="O355" s="256"/>
      <c r="P355" s="260"/>
      <c r="Q355" s="261"/>
    </row>
    <row r="356" spans="1:17" ht="13.95" customHeight="1" x14ac:dyDescent="0.25">
      <c r="A356" s="165"/>
      <c r="B356" s="259"/>
      <c r="C356" s="309" t="s">
        <v>209</v>
      </c>
      <c r="D356" s="729"/>
      <c r="E356" s="729"/>
      <c r="F356" s="729"/>
      <c r="G356" s="729"/>
      <c r="H356" s="729"/>
      <c r="I356" s="306"/>
      <c r="J356" s="256"/>
      <c r="K356" s="256"/>
      <c r="L356" s="256"/>
      <c r="M356" s="256"/>
      <c r="N356" s="256"/>
      <c r="O356" s="256"/>
      <c r="P356" s="260"/>
      <c r="Q356" s="261"/>
    </row>
    <row r="357" spans="1:17" ht="13.95" customHeight="1" x14ac:dyDescent="0.25">
      <c r="A357" s="165"/>
      <c r="B357" s="259"/>
      <c r="C357" s="309" t="s">
        <v>210</v>
      </c>
      <c r="D357" s="729"/>
      <c r="E357" s="729"/>
      <c r="F357" s="729"/>
      <c r="G357" s="729"/>
      <c r="H357" s="729"/>
      <c r="I357" s="306"/>
      <c r="J357" s="256"/>
      <c r="K357" s="256"/>
      <c r="L357" s="256"/>
      <c r="M357" s="256"/>
      <c r="N357" s="256"/>
      <c r="O357" s="256"/>
      <c r="P357" s="260"/>
      <c r="Q357" s="261"/>
    </row>
    <row r="358" spans="1:17" ht="13.95" customHeight="1" x14ac:dyDescent="0.25">
      <c r="A358" s="165"/>
      <c r="B358" s="259"/>
      <c r="C358" s="309" t="s">
        <v>211</v>
      </c>
      <c r="D358" s="729"/>
      <c r="E358" s="729"/>
      <c r="F358" s="729"/>
      <c r="G358" s="729"/>
      <c r="H358" s="729"/>
      <c r="I358" s="306"/>
      <c r="J358" s="256"/>
      <c r="K358" s="256"/>
      <c r="L358" s="256"/>
      <c r="M358" s="256"/>
      <c r="N358" s="256"/>
      <c r="O358" s="256"/>
      <c r="P358" s="260"/>
      <c r="Q358" s="261"/>
    </row>
    <row r="359" spans="1:17" ht="13.95" customHeight="1" x14ac:dyDescent="0.25">
      <c r="A359" s="165"/>
      <c r="B359" s="259"/>
      <c r="C359" s="309" t="s">
        <v>212</v>
      </c>
      <c r="D359" s="729"/>
      <c r="E359" s="729"/>
      <c r="F359" s="729"/>
      <c r="G359" s="729"/>
      <c r="H359" s="729"/>
      <c r="I359" s="306"/>
      <c r="J359" s="256"/>
      <c r="K359" s="256"/>
      <c r="L359" s="256"/>
      <c r="M359" s="256"/>
      <c r="N359" s="256"/>
      <c r="O359" s="256"/>
      <c r="P359" s="260"/>
      <c r="Q359" s="261"/>
    </row>
    <row r="360" spans="1:17" ht="13.95" customHeight="1" x14ac:dyDescent="0.25">
      <c r="A360" s="165"/>
      <c r="B360" s="259"/>
      <c r="C360" s="309" t="s">
        <v>940</v>
      </c>
      <c r="D360" s="729"/>
      <c r="E360" s="729"/>
      <c r="F360" s="729"/>
      <c r="G360" s="729"/>
      <c r="H360" s="729"/>
      <c r="I360" s="306"/>
      <c r="J360" s="256"/>
      <c r="K360" s="256"/>
      <c r="L360" s="256"/>
      <c r="M360" s="256"/>
      <c r="N360" s="256"/>
      <c r="O360" s="256"/>
      <c r="P360" s="260"/>
      <c r="Q360" s="261"/>
    </row>
    <row r="361" spans="1:17" ht="13.95" customHeight="1" x14ac:dyDescent="0.25">
      <c r="A361" s="165"/>
      <c r="B361" s="259"/>
      <c r="C361" s="309" t="s">
        <v>2537</v>
      </c>
      <c r="D361" s="729"/>
      <c r="E361" s="729"/>
      <c r="F361" s="729"/>
      <c r="G361" s="729"/>
      <c r="H361" s="729"/>
      <c r="I361" s="306"/>
      <c r="J361" s="256"/>
      <c r="K361" s="256"/>
      <c r="L361" s="256"/>
      <c r="M361" s="256"/>
      <c r="N361" s="256"/>
      <c r="O361" s="256"/>
      <c r="P361" s="260"/>
      <c r="Q361" s="261"/>
    </row>
    <row r="362" spans="1:17" ht="13.95" customHeight="1" x14ac:dyDescent="0.25">
      <c r="A362" s="165"/>
      <c r="B362" s="259"/>
      <c r="C362" s="309" t="s">
        <v>213</v>
      </c>
      <c r="D362" s="729"/>
      <c r="E362" s="729"/>
      <c r="F362" s="729"/>
      <c r="G362" s="729"/>
      <c r="H362" s="729"/>
      <c r="I362" s="306"/>
      <c r="J362" s="256"/>
      <c r="K362" s="256"/>
      <c r="L362" s="256"/>
      <c r="M362" s="256"/>
      <c r="N362" s="256"/>
      <c r="O362" s="256"/>
      <c r="P362" s="260"/>
      <c r="Q362" s="261"/>
    </row>
    <row r="363" spans="1:17" ht="13.95" customHeight="1" x14ac:dyDescent="0.25">
      <c r="A363" s="165"/>
      <c r="B363" s="259"/>
      <c r="C363" s="309" t="s">
        <v>214</v>
      </c>
      <c r="D363" s="729"/>
      <c r="E363" s="729"/>
      <c r="F363" s="729"/>
      <c r="G363" s="729"/>
      <c r="H363" s="729"/>
      <c r="I363" s="306"/>
      <c r="J363" s="256"/>
      <c r="K363" s="256"/>
      <c r="L363" s="256"/>
      <c r="M363" s="256"/>
      <c r="N363" s="256"/>
      <c r="O363" s="256"/>
      <c r="P363" s="260"/>
      <c r="Q363" s="261"/>
    </row>
    <row r="364" spans="1:17" ht="13.95" customHeight="1" x14ac:dyDescent="0.25">
      <c r="A364" s="165"/>
      <c r="B364" s="259"/>
      <c r="C364" s="309" t="s">
        <v>215</v>
      </c>
      <c r="D364" s="729"/>
      <c r="E364" s="729"/>
      <c r="F364" s="729"/>
      <c r="G364" s="729"/>
      <c r="H364" s="729"/>
      <c r="I364" s="306"/>
      <c r="J364" s="256"/>
      <c r="K364" s="256"/>
      <c r="L364" s="256"/>
      <c r="M364" s="256"/>
      <c r="N364" s="256"/>
      <c r="O364" s="256"/>
      <c r="P364" s="260"/>
      <c r="Q364" s="261"/>
    </row>
    <row r="365" spans="1:17" ht="13.95" customHeight="1" x14ac:dyDescent="0.25">
      <c r="A365" s="165"/>
      <c r="B365" s="259"/>
      <c r="C365" s="309" t="s">
        <v>216</v>
      </c>
      <c r="D365" s="729"/>
      <c r="E365" s="729"/>
      <c r="F365" s="729"/>
      <c r="G365" s="729"/>
      <c r="H365" s="729"/>
      <c r="I365" s="306"/>
      <c r="J365" s="256"/>
      <c r="K365" s="256"/>
      <c r="L365" s="256"/>
      <c r="M365" s="256"/>
      <c r="N365" s="256"/>
      <c r="O365" s="256"/>
      <c r="P365" s="260"/>
      <c r="Q365" s="261"/>
    </row>
    <row r="366" spans="1:17" ht="13.95" customHeight="1" x14ac:dyDescent="0.25">
      <c r="A366" s="165"/>
      <c r="B366" s="259"/>
      <c r="C366" s="309" t="s">
        <v>217</v>
      </c>
      <c r="D366" s="729"/>
      <c r="E366" s="729"/>
      <c r="F366" s="729"/>
      <c r="G366" s="729"/>
      <c r="H366" s="729"/>
      <c r="I366" s="306"/>
      <c r="J366" s="256"/>
      <c r="K366" s="256"/>
      <c r="L366" s="256"/>
      <c r="M366" s="256"/>
      <c r="N366" s="256"/>
      <c r="O366" s="256"/>
      <c r="P366" s="260"/>
      <c r="Q366" s="261"/>
    </row>
    <row r="367" spans="1:17" ht="13.95" customHeight="1" x14ac:dyDescent="0.25">
      <c r="A367" s="165"/>
      <c r="B367" s="259"/>
      <c r="C367" s="309" t="s">
        <v>218</v>
      </c>
      <c r="D367" s="729"/>
      <c r="E367" s="729"/>
      <c r="F367" s="729"/>
      <c r="G367" s="729"/>
      <c r="H367" s="729"/>
      <c r="I367" s="306"/>
      <c r="J367" s="256"/>
      <c r="K367" s="256"/>
      <c r="L367" s="256"/>
      <c r="M367" s="256"/>
      <c r="N367" s="256"/>
      <c r="O367" s="256"/>
      <c r="P367" s="260"/>
      <c r="Q367" s="261"/>
    </row>
    <row r="368" spans="1:17" ht="13.95" customHeight="1" x14ac:dyDescent="0.25">
      <c r="A368" s="165"/>
      <c r="B368" s="259"/>
      <c r="C368" s="309" t="s">
        <v>219</v>
      </c>
      <c r="D368" s="729"/>
      <c r="E368" s="729"/>
      <c r="F368" s="729"/>
      <c r="G368" s="729"/>
      <c r="H368" s="729"/>
      <c r="I368" s="306"/>
      <c r="J368" s="256"/>
      <c r="K368" s="256"/>
      <c r="L368" s="256"/>
      <c r="M368" s="256"/>
      <c r="N368" s="256"/>
      <c r="O368" s="256"/>
      <c r="P368" s="260"/>
      <c r="Q368" s="261"/>
    </row>
    <row r="369" spans="1:17" ht="13.95" customHeight="1" x14ac:dyDescent="0.25">
      <c r="A369" s="165"/>
      <c r="B369" s="259"/>
      <c r="C369" s="309" t="s">
        <v>220</v>
      </c>
      <c r="D369" s="729"/>
      <c r="E369" s="729"/>
      <c r="F369" s="729"/>
      <c r="G369" s="729"/>
      <c r="H369" s="729"/>
      <c r="I369" s="306"/>
      <c r="J369" s="256"/>
      <c r="K369" s="256"/>
      <c r="L369" s="256"/>
      <c r="M369" s="256"/>
      <c r="N369" s="256"/>
      <c r="O369" s="256"/>
      <c r="P369" s="260"/>
      <c r="Q369" s="261"/>
    </row>
    <row r="370" spans="1:17" ht="13.95" customHeight="1" x14ac:dyDescent="0.25">
      <c r="A370" s="165"/>
      <c r="B370" s="259"/>
      <c r="C370" s="309" t="s">
        <v>221</v>
      </c>
      <c r="D370" s="729"/>
      <c r="E370" s="729"/>
      <c r="F370" s="729"/>
      <c r="G370" s="729"/>
      <c r="H370" s="729"/>
      <c r="I370" s="306"/>
      <c r="J370" s="256"/>
      <c r="K370" s="256"/>
      <c r="L370" s="256"/>
      <c r="M370" s="256"/>
      <c r="N370" s="256"/>
      <c r="O370" s="256"/>
      <c r="P370" s="260"/>
      <c r="Q370" s="261"/>
    </row>
    <row r="371" spans="1:17" ht="13.95" customHeight="1" x14ac:dyDescent="0.25">
      <c r="A371" s="165"/>
      <c r="B371" s="259"/>
      <c r="C371" s="309" t="s">
        <v>223</v>
      </c>
      <c r="D371" s="729"/>
      <c r="E371" s="729"/>
      <c r="F371" s="729"/>
      <c r="G371" s="729"/>
      <c r="H371" s="729"/>
      <c r="I371" s="306"/>
      <c r="J371" s="256"/>
      <c r="K371" s="256"/>
      <c r="L371" s="256"/>
      <c r="M371" s="256"/>
      <c r="N371" s="256"/>
      <c r="O371" s="256"/>
      <c r="P371" s="260"/>
      <c r="Q371" s="261"/>
    </row>
    <row r="372" spans="1:17" ht="13.95" customHeight="1" x14ac:dyDescent="0.25">
      <c r="A372" s="165"/>
      <c r="B372" s="259"/>
      <c r="C372" s="309" t="s">
        <v>224</v>
      </c>
      <c r="D372" s="729"/>
      <c r="E372" s="729"/>
      <c r="F372" s="729"/>
      <c r="G372" s="729"/>
      <c r="H372" s="729"/>
      <c r="I372" s="306"/>
      <c r="J372" s="256"/>
      <c r="K372" s="256"/>
      <c r="L372" s="256"/>
      <c r="M372" s="256"/>
      <c r="N372" s="256"/>
      <c r="O372" s="256"/>
      <c r="P372" s="260"/>
      <c r="Q372" s="261"/>
    </row>
    <row r="373" spans="1:17" ht="13.95" customHeight="1" x14ac:dyDescent="0.25">
      <c r="A373" s="165"/>
      <c r="B373" s="259"/>
      <c r="C373" s="309" t="s">
        <v>225</v>
      </c>
      <c r="D373" s="729"/>
      <c r="E373" s="729"/>
      <c r="F373" s="729"/>
      <c r="G373" s="729"/>
      <c r="H373" s="729"/>
      <c r="I373" s="306"/>
      <c r="J373" s="256"/>
      <c r="K373" s="256"/>
      <c r="L373" s="256"/>
      <c r="M373" s="256"/>
      <c r="N373" s="256"/>
      <c r="O373" s="256"/>
      <c r="P373" s="260"/>
      <c r="Q373" s="261"/>
    </row>
    <row r="374" spans="1:17" ht="13.95" customHeight="1" x14ac:dyDescent="0.25">
      <c r="A374" s="165"/>
      <c r="B374" s="259"/>
      <c r="C374" s="309" t="s">
        <v>226</v>
      </c>
      <c r="D374" s="729"/>
      <c r="E374" s="729"/>
      <c r="F374" s="729"/>
      <c r="G374" s="729"/>
      <c r="H374" s="729"/>
      <c r="I374" s="306"/>
      <c r="J374" s="256"/>
      <c r="K374" s="256"/>
      <c r="L374" s="256"/>
      <c r="M374" s="256"/>
      <c r="N374" s="256"/>
      <c r="O374" s="256"/>
      <c r="P374" s="260"/>
      <c r="Q374" s="261"/>
    </row>
    <row r="375" spans="1:17" ht="13.95" customHeight="1" x14ac:dyDescent="0.25">
      <c r="A375" s="165"/>
      <c r="B375" s="259"/>
      <c r="C375" s="309" t="s">
        <v>227</v>
      </c>
      <c r="D375" s="729"/>
      <c r="E375" s="729"/>
      <c r="F375" s="729"/>
      <c r="G375" s="729"/>
      <c r="H375" s="729"/>
      <c r="I375" s="306"/>
      <c r="J375" s="256"/>
      <c r="K375" s="256"/>
      <c r="L375" s="256"/>
      <c r="M375" s="256"/>
      <c r="N375" s="256"/>
      <c r="O375" s="256"/>
      <c r="P375" s="260"/>
      <c r="Q375" s="261"/>
    </row>
    <row r="376" spans="1:17" ht="13.95" customHeight="1" x14ac:dyDescent="0.25">
      <c r="A376" s="165"/>
      <c r="B376" s="259"/>
      <c r="C376" s="309" t="s">
        <v>228</v>
      </c>
      <c r="D376" s="729"/>
      <c r="E376" s="729"/>
      <c r="F376" s="729"/>
      <c r="G376" s="729"/>
      <c r="H376" s="729"/>
      <c r="I376" s="306"/>
      <c r="J376" s="256"/>
      <c r="K376" s="256"/>
      <c r="L376" s="256"/>
      <c r="M376" s="256"/>
      <c r="N376" s="256"/>
      <c r="O376" s="256"/>
      <c r="P376" s="260"/>
      <c r="Q376" s="261"/>
    </row>
    <row r="377" spans="1:17" ht="13.95" customHeight="1" x14ac:dyDescent="0.25">
      <c r="A377" s="165"/>
      <c r="B377" s="259"/>
      <c r="C377" s="309" t="s">
        <v>229</v>
      </c>
      <c r="D377" s="729"/>
      <c r="E377" s="729"/>
      <c r="F377" s="729"/>
      <c r="G377" s="729"/>
      <c r="H377" s="729"/>
      <c r="I377" s="306"/>
      <c r="J377" s="256"/>
      <c r="K377" s="256"/>
      <c r="L377" s="256"/>
      <c r="M377" s="256"/>
      <c r="N377" s="256"/>
      <c r="O377" s="256"/>
      <c r="P377" s="260"/>
      <c r="Q377" s="261"/>
    </row>
    <row r="378" spans="1:17" ht="13.95" customHeight="1" x14ac:dyDescent="0.25">
      <c r="A378" s="165"/>
      <c r="B378" s="259"/>
      <c r="C378" s="309" t="s">
        <v>231</v>
      </c>
      <c r="D378" s="729"/>
      <c r="E378" s="729"/>
      <c r="F378" s="729"/>
      <c r="G378" s="729"/>
      <c r="H378" s="729"/>
      <c r="I378" s="306"/>
      <c r="J378" s="256"/>
      <c r="K378" s="256"/>
      <c r="L378" s="256"/>
      <c r="M378" s="256"/>
      <c r="N378" s="256"/>
      <c r="O378" s="256"/>
      <c r="P378" s="260"/>
      <c r="Q378" s="261"/>
    </row>
    <row r="379" spans="1:17" ht="13.95" customHeight="1" x14ac:dyDescent="0.25">
      <c r="A379" s="165"/>
      <c r="B379" s="259"/>
      <c r="C379" s="309" t="s">
        <v>232</v>
      </c>
      <c r="D379" s="729"/>
      <c r="E379" s="729"/>
      <c r="F379" s="729"/>
      <c r="G379" s="729"/>
      <c r="H379" s="729"/>
      <c r="I379" s="306"/>
      <c r="J379" s="256"/>
      <c r="K379" s="256"/>
      <c r="L379" s="256"/>
      <c r="M379" s="256"/>
      <c r="N379" s="256"/>
      <c r="O379" s="256"/>
      <c r="P379" s="260"/>
      <c r="Q379" s="261"/>
    </row>
    <row r="380" spans="1:17" ht="13.95" customHeight="1" x14ac:dyDescent="0.25">
      <c r="A380" s="165"/>
      <c r="B380" s="259"/>
      <c r="C380" s="309" t="s">
        <v>233</v>
      </c>
      <c r="D380" s="729"/>
      <c r="E380" s="729"/>
      <c r="F380" s="729"/>
      <c r="G380" s="729"/>
      <c r="H380" s="729"/>
      <c r="I380" s="306"/>
      <c r="J380" s="256"/>
      <c r="K380" s="256"/>
      <c r="L380" s="256"/>
      <c r="M380" s="256"/>
      <c r="N380" s="256"/>
      <c r="O380" s="256"/>
      <c r="P380" s="260"/>
      <c r="Q380" s="261"/>
    </row>
    <row r="381" spans="1:17" ht="13.95" customHeight="1" x14ac:dyDescent="0.25">
      <c r="A381" s="165"/>
      <c r="B381" s="259"/>
      <c r="C381" s="309" t="s">
        <v>234</v>
      </c>
      <c r="D381" s="729"/>
      <c r="E381" s="729"/>
      <c r="F381" s="729"/>
      <c r="G381" s="729"/>
      <c r="H381" s="729"/>
      <c r="I381" s="306"/>
      <c r="J381" s="256"/>
      <c r="K381" s="256"/>
      <c r="L381" s="256"/>
      <c r="M381" s="256"/>
      <c r="N381" s="256"/>
      <c r="O381" s="256"/>
      <c r="P381" s="260"/>
      <c r="Q381" s="261"/>
    </row>
    <row r="382" spans="1:17" ht="13.95" customHeight="1" x14ac:dyDescent="0.25">
      <c r="A382" s="165"/>
      <c r="B382" s="259"/>
      <c r="C382" s="309" t="s">
        <v>235</v>
      </c>
      <c r="D382" s="729"/>
      <c r="E382" s="729"/>
      <c r="F382" s="729"/>
      <c r="G382" s="729"/>
      <c r="H382" s="729"/>
      <c r="I382" s="306"/>
      <c r="J382" s="256"/>
      <c r="K382" s="256"/>
      <c r="L382" s="256"/>
      <c r="M382" s="256"/>
      <c r="N382" s="256"/>
      <c r="O382" s="256"/>
      <c r="P382" s="260"/>
      <c r="Q382" s="261"/>
    </row>
    <row r="383" spans="1:17" ht="13.95" customHeight="1" x14ac:dyDescent="0.25">
      <c r="A383" s="165"/>
      <c r="B383" s="259"/>
      <c r="C383" s="309" t="s">
        <v>236</v>
      </c>
      <c r="D383" s="729"/>
      <c r="E383" s="729"/>
      <c r="F383" s="729"/>
      <c r="G383" s="729"/>
      <c r="H383" s="729"/>
      <c r="I383" s="306"/>
      <c r="J383" s="256"/>
      <c r="K383" s="256"/>
      <c r="L383" s="256"/>
      <c r="M383" s="256"/>
      <c r="N383" s="256"/>
      <c r="O383" s="256"/>
      <c r="P383" s="260"/>
      <c r="Q383" s="261"/>
    </row>
    <row r="384" spans="1:17" ht="13.95" customHeight="1" x14ac:dyDescent="0.25">
      <c r="A384" s="165"/>
      <c r="B384" s="259"/>
      <c r="C384" s="309" t="s">
        <v>2542</v>
      </c>
      <c r="D384" s="729"/>
      <c r="E384" s="729"/>
      <c r="F384" s="729"/>
      <c r="G384" s="729"/>
      <c r="H384" s="729"/>
      <c r="I384" s="306"/>
      <c r="J384" s="256"/>
      <c r="K384" s="256"/>
      <c r="L384" s="256"/>
      <c r="M384" s="256"/>
      <c r="N384" s="256"/>
      <c r="O384" s="256"/>
      <c r="P384" s="260"/>
      <c r="Q384" s="261"/>
    </row>
    <row r="385" spans="1:17" ht="13.95" customHeight="1" x14ac:dyDescent="0.25">
      <c r="A385" s="165"/>
      <c r="B385" s="259"/>
      <c r="C385" s="309" t="s">
        <v>2543</v>
      </c>
      <c r="D385" s="729"/>
      <c r="E385" s="729"/>
      <c r="F385" s="729"/>
      <c r="G385" s="729"/>
      <c r="H385" s="729"/>
      <c r="I385" s="306"/>
      <c r="J385" s="256"/>
      <c r="K385" s="256"/>
      <c r="L385" s="256"/>
      <c r="M385" s="256"/>
      <c r="N385" s="256"/>
      <c r="O385" s="256"/>
      <c r="P385" s="260"/>
      <c r="Q385" s="261"/>
    </row>
    <row r="386" spans="1:17" ht="13.95" customHeight="1" x14ac:dyDescent="0.25">
      <c r="A386" s="165"/>
      <c r="B386" s="259"/>
      <c r="C386" s="309" t="s">
        <v>2544</v>
      </c>
      <c r="D386" s="729"/>
      <c r="E386" s="729"/>
      <c r="F386" s="729"/>
      <c r="G386" s="729"/>
      <c r="H386" s="729"/>
      <c r="I386" s="306"/>
      <c r="J386" s="256"/>
      <c r="K386" s="256"/>
      <c r="L386" s="256"/>
      <c r="M386" s="256"/>
      <c r="N386" s="256"/>
      <c r="O386" s="256"/>
      <c r="P386" s="260"/>
      <c r="Q386" s="261"/>
    </row>
    <row r="387" spans="1:17" ht="13.95" customHeight="1" x14ac:dyDescent="0.25">
      <c r="A387" s="165"/>
      <c r="B387" s="259"/>
      <c r="C387" s="309" t="s">
        <v>2545</v>
      </c>
      <c r="D387" s="729"/>
      <c r="E387" s="729"/>
      <c r="F387" s="729"/>
      <c r="G387" s="729"/>
      <c r="H387" s="729"/>
      <c r="I387" s="306"/>
      <c r="J387" s="256"/>
      <c r="K387" s="256"/>
      <c r="L387" s="256"/>
      <c r="M387" s="256"/>
      <c r="N387" s="256"/>
      <c r="O387" s="256"/>
      <c r="P387" s="260"/>
      <c r="Q387" s="261"/>
    </row>
    <row r="388" spans="1:17" ht="13.95" customHeight="1" x14ac:dyDescent="0.25">
      <c r="A388" s="165"/>
      <c r="B388" s="259"/>
      <c r="C388" s="309" t="s">
        <v>2546</v>
      </c>
      <c r="D388" s="729"/>
      <c r="E388" s="729"/>
      <c r="F388" s="729"/>
      <c r="G388" s="729"/>
      <c r="H388" s="729"/>
      <c r="I388" s="306"/>
      <c r="J388" s="256"/>
      <c r="K388" s="256"/>
      <c r="L388" s="256"/>
      <c r="M388" s="256"/>
      <c r="N388" s="256"/>
      <c r="O388" s="256"/>
      <c r="P388" s="260"/>
      <c r="Q388" s="261"/>
    </row>
    <row r="389" spans="1:17" ht="13.95" customHeight="1" x14ac:dyDescent="0.25">
      <c r="A389" s="165"/>
      <c r="B389" s="259"/>
      <c r="C389" s="309" t="s">
        <v>2547</v>
      </c>
      <c r="D389" s="729"/>
      <c r="E389" s="729"/>
      <c r="F389" s="729"/>
      <c r="G389" s="729"/>
      <c r="H389" s="729"/>
      <c r="I389" s="306"/>
      <c r="J389" s="256"/>
      <c r="K389" s="256"/>
      <c r="L389" s="256"/>
      <c r="M389" s="256"/>
      <c r="N389" s="256"/>
      <c r="O389" s="256"/>
      <c r="P389" s="260"/>
      <c r="Q389" s="261"/>
    </row>
    <row r="390" spans="1:17" ht="13.95" customHeight="1" x14ac:dyDescent="0.25">
      <c r="A390" s="165"/>
      <c r="B390" s="259"/>
      <c r="C390" s="309" t="s">
        <v>2550</v>
      </c>
      <c r="D390" s="729"/>
      <c r="E390" s="729"/>
      <c r="F390" s="729"/>
      <c r="G390" s="729"/>
      <c r="H390" s="729"/>
      <c r="I390" s="306"/>
      <c r="J390" s="256"/>
      <c r="K390" s="256"/>
      <c r="L390" s="256"/>
      <c r="M390" s="256"/>
      <c r="N390" s="256"/>
      <c r="O390" s="256"/>
      <c r="P390" s="260"/>
      <c r="Q390" s="261"/>
    </row>
    <row r="391" spans="1:17" ht="13.95" customHeight="1" x14ac:dyDescent="0.25">
      <c r="A391" s="165"/>
      <c r="B391" s="259"/>
      <c r="C391" s="309" t="s">
        <v>2551</v>
      </c>
      <c r="D391" s="729"/>
      <c r="E391" s="729"/>
      <c r="F391" s="729"/>
      <c r="G391" s="729"/>
      <c r="H391" s="729"/>
      <c r="I391" s="306"/>
      <c r="J391" s="256"/>
      <c r="K391" s="256"/>
      <c r="L391" s="256"/>
      <c r="M391" s="256"/>
      <c r="N391" s="256"/>
      <c r="O391" s="256"/>
      <c r="P391" s="260"/>
      <c r="Q391" s="261"/>
    </row>
    <row r="392" spans="1:17" ht="13.95" customHeight="1" x14ac:dyDescent="0.25">
      <c r="A392" s="165"/>
      <c r="B392" s="259"/>
      <c r="C392" s="309" t="s">
        <v>2552</v>
      </c>
      <c r="D392" s="729"/>
      <c r="E392" s="729"/>
      <c r="F392" s="729"/>
      <c r="G392" s="729"/>
      <c r="H392" s="729"/>
      <c r="I392" s="306"/>
      <c r="J392" s="256"/>
      <c r="K392" s="256"/>
      <c r="L392" s="256"/>
      <c r="M392" s="256"/>
      <c r="N392" s="256"/>
      <c r="O392" s="256"/>
      <c r="P392" s="260"/>
      <c r="Q392" s="261"/>
    </row>
    <row r="393" spans="1:17" ht="13.95" customHeight="1" x14ac:dyDescent="0.25">
      <c r="A393" s="165"/>
      <c r="B393" s="259"/>
      <c r="C393" s="309" t="s">
        <v>2553</v>
      </c>
      <c r="D393" s="729"/>
      <c r="E393" s="729"/>
      <c r="F393" s="729"/>
      <c r="G393" s="729"/>
      <c r="H393" s="729"/>
      <c r="I393" s="306"/>
      <c r="J393" s="256"/>
      <c r="K393" s="256"/>
      <c r="L393" s="256"/>
      <c r="M393" s="256"/>
      <c r="N393" s="256"/>
      <c r="O393" s="256"/>
      <c r="P393" s="260"/>
      <c r="Q393" s="261"/>
    </row>
    <row r="394" spans="1:17" ht="13.95" customHeight="1" x14ac:dyDescent="0.25">
      <c r="A394" s="165"/>
      <c r="B394" s="259"/>
      <c r="C394" s="309" t="s">
        <v>2554</v>
      </c>
      <c r="D394" s="729"/>
      <c r="E394" s="729"/>
      <c r="F394" s="729"/>
      <c r="G394" s="729"/>
      <c r="H394" s="729"/>
      <c r="I394" s="306"/>
      <c r="J394" s="256"/>
      <c r="K394" s="256"/>
      <c r="L394" s="256"/>
      <c r="M394" s="256"/>
      <c r="N394" s="256"/>
      <c r="O394" s="256"/>
      <c r="P394" s="260"/>
      <c r="Q394" s="261"/>
    </row>
    <row r="395" spans="1:17" ht="13.95" customHeight="1" x14ac:dyDescent="0.25">
      <c r="A395" s="165"/>
      <c r="B395" s="259"/>
      <c r="C395" s="309" t="s">
        <v>2555</v>
      </c>
      <c r="D395" s="729"/>
      <c r="E395" s="729"/>
      <c r="F395" s="729"/>
      <c r="G395" s="729"/>
      <c r="H395" s="729"/>
      <c r="I395" s="306"/>
      <c r="J395" s="256"/>
      <c r="K395" s="256"/>
      <c r="L395" s="256"/>
      <c r="M395" s="256"/>
      <c r="N395" s="256"/>
      <c r="O395" s="256"/>
      <c r="P395" s="260"/>
      <c r="Q395" s="261"/>
    </row>
    <row r="396" spans="1:17" ht="13.95" customHeight="1" x14ac:dyDescent="0.25">
      <c r="A396" s="165"/>
      <c r="B396" s="259"/>
      <c r="C396" s="309" t="s">
        <v>2556</v>
      </c>
      <c r="D396" s="729"/>
      <c r="E396" s="729"/>
      <c r="F396" s="729"/>
      <c r="G396" s="729"/>
      <c r="H396" s="729"/>
      <c r="I396" s="306"/>
      <c r="J396" s="256"/>
      <c r="K396" s="256"/>
      <c r="L396" s="256"/>
      <c r="M396" s="256"/>
      <c r="N396" s="256"/>
      <c r="O396" s="256"/>
      <c r="P396" s="260"/>
      <c r="Q396" s="261"/>
    </row>
    <row r="397" spans="1:17" ht="13.95" customHeight="1" x14ac:dyDescent="0.25">
      <c r="A397" s="165"/>
      <c r="B397" s="259"/>
      <c r="C397" s="309" t="s">
        <v>2557</v>
      </c>
      <c r="D397" s="729"/>
      <c r="E397" s="729"/>
      <c r="F397" s="729"/>
      <c r="G397" s="729"/>
      <c r="H397" s="729"/>
      <c r="I397" s="306"/>
      <c r="J397" s="256"/>
      <c r="K397" s="256"/>
      <c r="L397" s="256"/>
      <c r="M397" s="256"/>
      <c r="N397" s="256"/>
      <c r="O397" s="256"/>
      <c r="P397" s="260"/>
      <c r="Q397" s="261"/>
    </row>
    <row r="398" spans="1:17" ht="13.95" customHeight="1" x14ac:dyDescent="0.25">
      <c r="A398" s="165"/>
      <c r="B398" s="259"/>
      <c r="C398" s="309" t="s">
        <v>2558</v>
      </c>
      <c r="D398" s="729"/>
      <c r="E398" s="729"/>
      <c r="F398" s="729"/>
      <c r="G398" s="729"/>
      <c r="H398" s="729"/>
      <c r="I398" s="306"/>
      <c r="J398" s="256"/>
      <c r="K398" s="256"/>
      <c r="L398" s="256"/>
      <c r="M398" s="256"/>
      <c r="N398" s="256"/>
      <c r="O398" s="256"/>
      <c r="P398" s="260"/>
      <c r="Q398" s="261"/>
    </row>
    <row r="399" spans="1:17" ht="13.95" customHeight="1" x14ac:dyDescent="0.25">
      <c r="A399" s="165"/>
      <c r="B399" s="259"/>
      <c r="C399" s="309" t="s">
        <v>2559</v>
      </c>
      <c r="D399" s="729"/>
      <c r="E399" s="729"/>
      <c r="F399" s="729"/>
      <c r="G399" s="729"/>
      <c r="H399" s="729"/>
      <c r="I399" s="306"/>
      <c r="J399" s="256"/>
      <c r="K399" s="256"/>
      <c r="L399" s="256"/>
      <c r="M399" s="256"/>
      <c r="N399" s="256"/>
      <c r="O399" s="256"/>
      <c r="P399" s="260"/>
      <c r="Q399" s="261"/>
    </row>
    <row r="400" spans="1:17" ht="13.95" customHeight="1" x14ac:dyDescent="0.25">
      <c r="A400" s="165"/>
      <c r="B400" s="259"/>
      <c r="C400" s="309" t="s">
        <v>2560</v>
      </c>
      <c r="D400" s="729"/>
      <c r="E400" s="729"/>
      <c r="F400" s="729"/>
      <c r="G400" s="729"/>
      <c r="H400" s="729"/>
      <c r="I400" s="306"/>
      <c r="J400" s="256"/>
      <c r="K400" s="256"/>
      <c r="L400" s="256"/>
      <c r="M400" s="256"/>
      <c r="N400" s="256"/>
      <c r="O400" s="256"/>
      <c r="P400" s="260"/>
      <c r="Q400" s="261"/>
    </row>
    <row r="401" spans="1:17" ht="13.95" customHeight="1" x14ac:dyDescent="0.25">
      <c r="A401" s="165"/>
      <c r="B401" s="259"/>
      <c r="C401" s="309" t="s">
        <v>2561</v>
      </c>
      <c r="D401" s="729"/>
      <c r="E401" s="729"/>
      <c r="F401" s="729"/>
      <c r="G401" s="729"/>
      <c r="H401" s="729"/>
      <c r="I401" s="306"/>
      <c r="J401" s="256"/>
      <c r="K401" s="256"/>
      <c r="L401" s="256"/>
      <c r="M401" s="256"/>
      <c r="N401" s="256"/>
      <c r="O401" s="256"/>
      <c r="P401" s="260"/>
      <c r="Q401" s="261"/>
    </row>
    <row r="402" spans="1:17" ht="13.95" customHeight="1" x14ac:dyDescent="0.25">
      <c r="A402" s="165"/>
      <c r="B402" s="259"/>
      <c r="C402" s="309" t="s">
        <v>2562</v>
      </c>
      <c r="D402" s="729"/>
      <c r="E402" s="729"/>
      <c r="F402" s="729"/>
      <c r="G402" s="729"/>
      <c r="H402" s="729"/>
      <c r="I402" s="306"/>
      <c r="J402" s="256"/>
      <c r="K402" s="256"/>
      <c r="L402" s="256"/>
      <c r="M402" s="256"/>
      <c r="N402" s="256"/>
      <c r="O402" s="256"/>
      <c r="P402" s="260"/>
      <c r="Q402" s="261"/>
    </row>
    <row r="403" spans="1:17" ht="13.95" customHeight="1" x14ac:dyDescent="0.25">
      <c r="A403" s="165"/>
      <c r="B403" s="259"/>
      <c r="C403" s="309" t="s">
        <v>2565</v>
      </c>
      <c r="D403" s="729"/>
      <c r="E403" s="729"/>
      <c r="F403" s="729"/>
      <c r="G403" s="729"/>
      <c r="H403" s="729"/>
      <c r="I403" s="306"/>
      <c r="J403" s="256"/>
      <c r="K403" s="256"/>
      <c r="L403" s="256"/>
      <c r="M403" s="256"/>
      <c r="N403" s="256"/>
      <c r="O403" s="256"/>
      <c r="P403" s="260"/>
      <c r="Q403" s="261"/>
    </row>
    <row r="404" spans="1:17" ht="13.95" customHeight="1" x14ac:dyDescent="0.25">
      <c r="A404" s="165"/>
      <c r="B404" s="259"/>
      <c r="C404" s="309" t="s">
        <v>2566</v>
      </c>
      <c r="D404" s="729"/>
      <c r="E404" s="729"/>
      <c r="F404" s="729"/>
      <c r="G404" s="729"/>
      <c r="H404" s="729"/>
      <c r="I404" s="306"/>
      <c r="J404" s="256"/>
      <c r="K404" s="256"/>
      <c r="L404" s="256"/>
      <c r="M404" s="256"/>
      <c r="N404" s="256"/>
      <c r="O404" s="256"/>
      <c r="P404" s="260"/>
      <c r="Q404" s="261"/>
    </row>
    <row r="405" spans="1:17" ht="13.95" customHeight="1" x14ac:dyDescent="0.25">
      <c r="A405" s="165"/>
      <c r="B405" s="259"/>
      <c r="C405" s="309" t="s">
        <v>2567</v>
      </c>
      <c r="D405" s="729"/>
      <c r="E405" s="729"/>
      <c r="F405" s="729"/>
      <c r="G405" s="729"/>
      <c r="H405" s="729"/>
      <c r="I405" s="306"/>
      <c r="J405" s="256"/>
      <c r="K405" s="256"/>
      <c r="L405" s="256"/>
      <c r="M405" s="256"/>
      <c r="N405" s="256"/>
      <c r="O405" s="256"/>
      <c r="P405" s="260"/>
      <c r="Q405" s="261"/>
    </row>
    <row r="406" spans="1:17" ht="13.95" customHeight="1" x14ac:dyDescent="0.25">
      <c r="A406" s="165"/>
      <c r="B406" s="259"/>
      <c r="C406" s="309" t="s">
        <v>2568</v>
      </c>
      <c r="D406" s="729"/>
      <c r="E406" s="729"/>
      <c r="F406" s="729"/>
      <c r="G406" s="729"/>
      <c r="H406" s="729"/>
      <c r="I406" s="306"/>
      <c r="J406" s="256"/>
      <c r="K406" s="256"/>
      <c r="L406" s="256"/>
      <c r="M406" s="256"/>
      <c r="N406" s="256"/>
      <c r="O406" s="256"/>
      <c r="P406" s="260"/>
      <c r="Q406" s="261"/>
    </row>
    <row r="407" spans="1:17" ht="13.95" customHeight="1" x14ac:dyDescent="0.25">
      <c r="A407" s="165"/>
      <c r="B407" s="259"/>
      <c r="C407" s="309" t="s">
        <v>2569</v>
      </c>
      <c r="D407" s="729"/>
      <c r="E407" s="729"/>
      <c r="F407" s="729"/>
      <c r="G407" s="729"/>
      <c r="H407" s="729"/>
      <c r="I407" s="306"/>
      <c r="J407" s="256"/>
      <c r="K407" s="256"/>
      <c r="L407" s="256"/>
      <c r="M407" s="256"/>
      <c r="N407" s="256"/>
      <c r="O407" s="256"/>
      <c r="P407" s="260"/>
      <c r="Q407" s="261"/>
    </row>
    <row r="408" spans="1:17" ht="13.95" customHeight="1" x14ac:dyDescent="0.25">
      <c r="A408" s="165"/>
      <c r="B408" s="259"/>
      <c r="C408" s="309" t="s">
        <v>2570</v>
      </c>
      <c r="D408" s="729"/>
      <c r="E408" s="729"/>
      <c r="F408" s="729"/>
      <c r="G408" s="729"/>
      <c r="H408" s="729"/>
      <c r="I408" s="306"/>
      <c r="J408" s="256"/>
      <c r="K408" s="256"/>
      <c r="L408" s="256"/>
      <c r="M408" s="256"/>
      <c r="N408" s="256"/>
      <c r="O408" s="256"/>
      <c r="P408" s="260"/>
      <c r="Q408" s="261"/>
    </row>
    <row r="409" spans="1:17" ht="13.95" customHeight="1" x14ac:dyDescent="0.25">
      <c r="A409" s="165"/>
      <c r="B409" s="259"/>
      <c r="C409" s="309" t="s">
        <v>173</v>
      </c>
      <c r="D409" s="729"/>
      <c r="E409" s="729"/>
      <c r="F409" s="729"/>
      <c r="G409" s="729"/>
      <c r="H409" s="729"/>
      <c r="I409" s="306"/>
      <c r="J409" s="256"/>
      <c r="K409" s="256"/>
      <c r="L409" s="256"/>
      <c r="M409" s="256"/>
      <c r="N409" s="256"/>
      <c r="O409" s="256"/>
      <c r="P409" s="260"/>
      <c r="Q409" s="261"/>
    </row>
    <row r="410" spans="1:17" ht="13.95" customHeight="1" x14ac:dyDescent="0.25">
      <c r="A410" s="165"/>
      <c r="B410" s="259"/>
      <c r="C410" s="309" t="s">
        <v>174</v>
      </c>
      <c r="D410" s="729"/>
      <c r="E410" s="729"/>
      <c r="F410" s="729"/>
      <c r="G410" s="729"/>
      <c r="H410" s="729"/>
      <c r="I410" s="306"/>
      <c r="J410" s="256"/>
      <c r="K410" s="256"/>
      <c r="L410" s="256"/>
      <c r="M410" s="256"/>
      <c r="N410" s="256"/>
      <c r="O410" s="256"/>
      <c r="P410" s="260"/>
      <c r="Q410" s="261"/>
    </row>
    <row r="411" spans="1:17" ht="13.95" customHeight="1" x14ac:dyDescent="0.25">
      <c r="A411" s="165"/>
      <c r="B411" s="259"/>
      <c r="C411" s="309" t="s">
        <v>175</v>
      </c>
      <c r="D411" s="729"/>
      <c r="E411" s="729"/>
      <c r="F411" s="729"/>
      <c r="G411" s="729"/>
      <c r="H411" s="729"/>
      <c r="I411" s="306"/>
      <c r="J411" s="256"/>
      <c r="K411" s="256"/>
      <c r="L411" s="256"/>
      <c r="M411" s="256"/>
      <c r="N411" s="256"/>
      <c r="O411" s="256"/>
      <c r="P411" s="260"/>
      <c r="Q411" s="261"/>
    </row>
    <row r="412" spans="1:17" ht="13.95" customHeight="1" x14ac:dyDescent="0.25">
      <c r="A412" s="165"/>
      <c r="B412" s="259"/>
      <c r="C412" s="309" t="s">
        <v>176</v>
      </c>
      <c r="D412" s="729"/>
      <c r="E412" s="729"/>
      <c r="F412" s="729"/>
      <c r="G412" s="729"/>
      <c r="H412" s="729"/>
      <c r="I412" s="306"/>
      <c r="J412" s="256"/>
      <c r="K412" s="256"/>
      <c r="L412" s="256"/>
      <c r="M412" s="256"/>
      <c r="N412" s="256"/>
      <c r="O412" s="256"/>
      <c r="P412" s="260"/>
      <c r="Q412" s="261"/>
    </row>
    <row r="413" spans="1:17" ht="13.95" customHeight="1" x14ac:dyDescent="0.25">
      <c r="A413" s="165"/>
      <c r="B413" s="259"/>
      <c r="C413" s="309" t="s">
        <v>177</v>
      </c>
      <c r="D413" s="729"/>
      <c r="E413" s="729"/>
      <c r="F413" s="729"/>
      <c r="G413" s="729"/>
      <c r="H413" s="729"/>
      <c r="I413" s="306"/>
      <c r="J413" s="256"/>
      <c r="K413" s="256"/>
      <c r="L413" s="256"/>
      <c r="M413" s="256"/>
      <c r="N413" s="256"/>
      <c r="O413" s="256"/>
      <c r="P413" s="260"/>
      <c r="Q413" s="261"/>
    </row>
    <row r="414" spans="1:17" ht="13.95" customHeight="1" x14ac:dyDescent="0.25">
      <c r="A414" s="165"/>
      <c r="B414" s="259"/>
      <c r="C414" s="309" t="s">
        <v>178</v>
      </c>
      <c r="D414" s="729"/>
      <c r="E414" s="729"/>
      <c r="F414" s="729"/>
      <c r="G414" s="729"/>
      <c r="H414" s="729"/>
      <c r="I414" s="306"/>
      <c r="J414" s="256"/>
      <c r="K414" s="256"/>
      <c r="L414" s="256"/>
      <c r="M414" s="256"/>
      <c r="N414" s="256"/>
      <c r="O414" s="256"/>
      <c r="P414" s="260"/>
      <c r="Q414" s="261"/>
    </row>
    <row r="415" spans="1:17" ht="13.95" customHeight="1" x14ac:dyDescent="0.25">
      <c r="A415" s="165"/>
      <c r="B415" s="259"/>
      <c r="C415" s="309" t="s">
        <v>179</v>
      </c>
      <c r="D415" s="729"/>
      <c r="E415" s="729"/>
      <c r="F415" s="729"/>
      <c r="G415" s="729"/>
      <c r="H415" s="729"/>
      <c r="I415" s="306"/>
      <c r="J415" s="256"/>
      <c r="K415" s="256"/>
      <c r="L415" s="256"/>
      <c r="M415" s="256"/>
      <c r="N415" s="256"/>
      <c r="O415" s="256"/>
      <c r="P415" s="260"/>
      <c r="Q415" s="261"/>
    </row>
    <row r="416" spans="1:17" ht="13.95" customHeight="1" x14ac:dyDescent="0.25">
      <c r="A416" s="165"/>
      <c r="B416" s="259"/>
      <c r="C416" s="309" t="s">
        <v>180</v>
      </c>
      <c r="D416" s="729"/>
      <c r="E416" s="729"/>
      <c r="F416" s="729"/>
      <c r="G416" s="729"/>
      <c r="H416" s="729"/>
      <c r="I416" s="306"/>
      <c r="J416" s="256"/>
      <c r="K416" s="256"/>
      <c r="L416" s="256"/>
      <c r="M416" s="256"/>
      <c r="N416" s="256"/>
      <c r="O416" s="256"/>
      <c r="P416" s="260"/>
      <c r="Q416" s="261"/>
    </row>
    <row r="417" spans="1:17" ht="13.95" customHeight="1" x14ac:dyDescent="0.25">
      <c r="A417" s="165"/>
      <c r="B417" s="259"/>
      <c r="C417" s="309" t="s">
        <v>181</v>
      </c>
      <c r="D417" s="729"/>
      <c r="E417" s="729"/>
      <c r="F417" s="729"/>
      <c r="G417" s="729"/>
      <c r="H417" s="729"/>
      <c r="I417" s="306"/>
      <c r="J417" s="256"/>
      <c r="K417" s="256"/>
      <c r="L417" s="256"/>
      <c r="M417" s="256"/>
      <c r="N417" s="256"/>
      <c r="O417" s="256"/>
      <c r="P417" s="260"/>
      <c r="Q417" s="261"/>
    </row>
    <row r="418" spans="1:17" ht="13.95" customHeight="1" x14ac:dyDescent="0.25">
      <c r="A418" s="165"/>
      <c r="B418" s="259"/>
      <c r="C418" s="309" t="s">
        <v>182</v>
      </c>
      <c r="D418" s="729"/>
      <c r="E418" s="729"/>
      <c r="F418" s="729"/>
      <c r="G418" s="729"/>
      <c r="H418" s="729"/>
      <c r="I418" s="306"/>
      <c r="J418" s="256"/>
      <c r="K418" s="256"/>
      <c r="L418" s="256"/>
      <c r="M418" s="256"/>
      <c r="N418" s="256"/>
      <c r="O418" s="256"/>
      <c r="P418" s="260"/>
      <c r="Q418" s="261"/>
    </row>
    <row r="419" spans="1:17" ht="13.95" customHeight="1" x14ac:dyDescent="0.25">
      <c r="A419" s="165"/>
      <c r="B419" s="259"/>
      <c r="C419" s="309" t="s">
        <v>183</v>
      </c>
      <c r="D419" s="729"/>
      <c r="E419" s="729"/>
      <c r="F419" s="729"/>
      <c r="G419" s="729"/>
      <c r="H419" s="729"/>
      <c r="I419" s="306"/>
      <c r="J419" s="256"/>
      <c r="K419" s="256"/>
      <c r="L419" s="256"/>
      <c r="M419" s="256"/>
      <c r="N419" s="256"/>
      <c r="O419" s="256"/>
      <c r="P419" s="260"/>
      <c r="Q419" s="261"/>
    </row>
    <row r="420" spans="1:17" ht="13.95" customHeight="1" x14ac:dyDescent="0.25">
      <c r="A420" s="165"/>
      <c r="B420" s="259"/>
      <c r="C420" s="309" t="s">
        <v>185</v>
      </c>
      <c r="D420" s="729"/>
      <c r="E420" s="729"/>
      <c r="F420" s="729"/>
      <c r="G420" s="729"/>
      <c r="H420" s="729"/>
      <c r="I420" s="306"/>
      <c r="J420" s="256"/>
      <c r="K420" s="256"/>
      <c r="L420" s="256"/>
      <c r="M420" s="256"/>
      <c r="N420" s="256"/>
      <c r="O420" s="256"/>
      <c r="P420" s="260"/>
      <c r="Q420" s="261"/>
    </row>
    <row r="421" spans="1:17" ht="13.95" customHeight="1" x14ac:dyDescent="0.25">
      <c r="A421" s="165"/>
      <c r="B421" s="259"/>
      <c r="C421" s="309" t="s">
        <v>2571</v>
      </c>
      <c r="D421" s="729"/>
      <c r="E421" s="729"/>
      <c r="F421" s="729"/>
      <c r="G421" s="729"/>
      <c r="H421" s="729"/>
      <c r="I421" s="306"/>
      <c r="J421" s="256"/>
      <c r="K421" s="256"/>
      <c r="L421" s="256"/>
      <c r="M421" s="256"/>
      <c r="N421" s="256"/>
      <c r="O421" s="256"/>
      <c r="P421" s="260"/>
      <c r="Q421" s="261"/>
    </row>
    <row r="422" spans="1:17" ht="13.95" customHeight="1" x14ac:dyDescent="0.25">
      <c r="A422" s="165"/>
      <c r="B422" s="259"/>
      <c r="C422" s="309" t="s">
        <v>187</v>
      </c>
      <c r="D422" s="729"/>
      <c r="E422" s="729"/>
      <c r="F422" s="729"/>
      <c r="G422" s="729"/>
      <c r="H422" s="729"/>
      <c r="I422" s="306"/>
      <c r="J422" s="256"/>
      <c r="K422" s="256"/>
      <c r="L422" s="256"/>
      <c r="M422" s="256"/>
      <c r="N422" s="256"/>
      <c r="O422" s="256"/>
      <c r="P422" s="260"/>
      <c r="Q422" s="261"/>
    </row>
    <row r="423" spans="1:17" ht="13.95" customHeight="1" x14ac:dyDescent="0.25">
      <c r="A423" s="165"/>
      <c r="B423" s="259"/>
      <c r="C423" s="309" t="s">
        <v>188</v>
      </c>
      <c r="D423" s="729"/>
      <c r="E423" s="729"/>
      <c r="F423" s="729"/>
      <c r="G423" s="729"/>
      <c r="H423" s="729"/>
      <c r="I423" s="306"/>
      <c r="J423" s="256"/>
      <c r="K423" s="256"/>
      <c r="L423" s="256"/>
      <c r="M423" s="256"/>
      <c r="N423" s="256"/>
      <c r="O423" s="256"/>
      <c r="P423" s="260"/>
      <c r="Q423" s="261"/>
    </row>
    <row r="424" spans="1:17" ht="13.95" customHeight="1" x14ac:dyDescent="0.25">
      <c r="A424" s="165"/>
      <c r="B424" s="259"/>
      <c r="C424" s="309" t="s">
        <v>189</v>
      </c>
      <c r="D424" s="729"/>
      <c r="E424" s="729"/>
      <c r="F424" s="729"/>
      <c r="G424" s="729"/>
      <c r="H424" s="729"/>
      <c r="I424" s="306"/>
      <c r="J424" s="256"/>
      <c r="K424" s="256"/>
      <c r="L424" s="256"/>
      <c r="M424" s="256"/>
      <c r="N424" s="256"/>
      <c r="O424" s="256"/>
      <c r="P424" s="260"/>
      <c r="Q424" s="261"/>
    </row>
    <row r="425" spans="1:17" ht="13.95" customHeight="1" x14ac:dyDescent="0.25">
      <c r="A425" s="165"/>
      <c r="B425" s="259"/>
      <c r="C425" s="309" t="s">
        <v>190</v>
      </c>
      <c r="D425" s="729"/>
      <c r="E425" s="729"/>
      <c r="F425" s="729"/>
      <c r="G425" s="729"/>
      <c r="H425" s="729"/>
      <c r="I425" s="306"/>
      <c r="J425" s="256"/>
      <c r="K425" s="256"/>
      <c r="L425" s="256"/>
      <c r="M425" s="256"/>
      <c r="N425" s="256"/>
      <c r="O425" s="256"/>
      <c r="P425" s="260"/>
      <c r="Q425" s="261"/>
    </row>
    <row r="426" spans="1:17" ht="13.95" customHeight="1" x14ac:dyDescent="0.25">
      <c r="A426" s="165"/>
      <c r="B426" s="259"/>
      <c r="C426" s="309" t="s">
        <v>191</v>
      </c>
      <c r="D426" s="729"/>
      <c r="E426" s="729"/>
      <c r="F426" s="729"/>
      <c r="G426" s="729"/>
      <c r="H426" s="729"/>
      <c r="I426" s="306"/>
      <c r="J426" s="256"/>
      <c r="K426" s="256"/>
      <c r="L426" s="256"/>
      <c r="M426" s="256"/>
      <c r="N426" s="256"/>
      <c r="O426" s="256"/>
      <c r="P426" s="260"/>
      <c r="Q426" s="261"/>
    </row>
    <row r="427" spans="1:17" ht="13.95" customHeight="1" x14ac:dyDescent="0.25">
      <c r="A427" s="165"/>
      <c r="B427" s="259"/>
      <c r="C427" s="309" t="s">
        <v>192</v>
      </c>
      <c r="D427" s="729"/>
      <c r="E427" s="729"/>
      <c r="F427" s="729"/>
      <c r="G427" s="729"/>
      <c r="H427" s="729"/>
      <c r="I427" s="306"/>
      <c r="J427" s="256"/>
      <c r="K427" s="256"/>
      <c r="L427" s="256"/>
      <c r="M427" s="256"/>
      <c r="N427" s="256"/>
      <c r="O427" s="256"/>
      <c r="P427" s="260"/>
      <c r="Q427" s="261"/>
    </row>
    <row r="428" spans="1:17" ht="13.95" customHeight="1" x14ac:dyDescent="0.25">
      <c r="A428" s="165"/>
      <c r="B428" s="259"/>
      <c r="C428" s="309" t="s">
        <v>193</v>
      </c>
      <c r="D428" s="729"/>
      <c r="E428" s="729"/>
      <c r="F428" s="729"/>
      <c r="G428" s="729"/>
      <c r="H428" s="729"/>
      <c r="I428" s="306"/>
      <c r="J428" s="256"/>
      <c r="K428" s="256"/>
      <c r="L428" s="256"/>
      <c r="M428" s="256"/>
      <c r="N428" s="256"/>
      <c r="O428" s="256"/>
      <c r="P428" s="260"/>
      <c r="Q428" s="261"/>
    </row>
    <row r="429" spans="1:17" ht="13.95" customHeight="1" x14ac:dyDescent="0.25">
      <c r="A429" s="165"/>
      <c r="B429" s="259"/>
      <c r="C429" s="309" t="s">
        <v>194</v>
      </c>
      <c r="D429" s="729"/>
      <c r="E429" s="729"/>
      <c r="F429" s="729"/>
      <c r="G429" s="729"/>
      <c r="H429" s="729"/>
      <c r="I429" s="306"/>
      <c r="J429" s="256"/>
      <c r="K429" s="256"/>
      <c r="L429" s="256"/>
      <c r="M429" s="256"/>
      <c r="N429" s="256"/>
      <c r="O429" s="256"/>
      <c r="P429" s="260"/>
      <c r="Q429" s="261"/>
    </row>
    <row r="430" spans="1:17" ht="13.95" customHeight="1" x14ac:dyDescent="0.25">
      <c r="A430" s="165"/>
      <c r="B430" s="259"/>
      <c r="C430" s="309" t="s">
        <v>195</v>
      </c>
      <c r="D430" s="729"/>
      <c r="E430" s="729"/>
      <c r="F430" s="729"/>
      <c r="G430" s="729"/>
      <c r="H430" s="729"/>
      <c r="I430" s="306"/>
      <c r="J430" s="256"/>
      <c r="K430" s="256"/>
      <c r="L430" s="256"/>
      <c r="M430" s="256"/>
      <c r="N430" s="256"/>
      <c r="O430" s="256"/>
      <c r="P430" s="260"/>
      <c r="Q430" s="261"/>
    </row>
    <row r="431" spans="1:17" ht="13.95" customHeight="1" x14ac:dyDescent="0.25">
      <c r="A431" s="165"/>
      <c r="B431" s="259"/>
      <c r="C431" s="309" t="s">
        <v>197</v>
      </c>
      <c r="D431" s="729"/>
      <c r="E431" s="729"/>
      <c r="F431" s="729"/>
      <c r="G431" s="729"/>
      <c r="H431" s="729"/>
      <c r="I431" s="306"/>
      <c r="J431" s="256"/>
      <c r="K431" s="256"/>
      <c r="L431" s="256"/>
      <c r="M431" s="256"/>
      <c r="N431" s="256"/>
      <c r="O431" s="256"/>
      <c r="P431" s="260"/>
      <c r="Q431" s="261"/>
    </row>
    <row r="432" spans="1:17" ht="13.95" customHeight="1" x14ac:dyDescent="0.25">
      <c r="A432" s="165"/>
      <c r="B432" s="259"/>
      <c r="C432" s="309" t="s">
        <v>199</v>
      </c>
      <c r="D432" s="729"/>
      <c r="E432" s="729"/>
      <c r="F432" s="729"/>
      <c r="G432" s="729"/>
      <c r="H432" s="729"/>
      <c r="I432" s="306"/>
      <c r="J432" s="256"/>
      <c r="K432" s="256"/>
      <c r="L432" s="256"/>
      <c r="M432" s="256"/>
      <c r="N432" s="256"/>
      <c r="O432" s="256"/>
      <c r="P432" s="260"/>
      <c r="Q432" s="261"/>
    </row>
    <row r="433" spans="1:17" ht="13.95" customHeight="1" x14ac:dyDescent="0.25">
      <c r="A433" s="165"/>
      <c r="B433" s="259"/>
      <c r="C433" s="309" t="s">
        <v>203</v>
      </c>
      <c r="D433" s="729"/>
      <c r="E433" s="729"/>
      <c r="F433" s="729"/>
      <c r="G433" s="729"/>
      <c r="H433" s="729"/>
      <c r="I433" s="306"/>
      <c r="J433" s="256"/>
      <c r="K433" s="256"/>
      <c r="L433" s="256"/>
      <c r="M433" s="256"/>
      <c r="N433" s="256"/>
      <c r="O433" s="256"/>
      <c r="P433" s="260"/>
      <c r="Q433" s="261"/>
    </row>
    <row r="434" spans="1:17" ht="13.95" customHeight="1" x14ac:dyDescent="0.25">
      <c r="A434" s="165"/>
      <c r="B434" s="259"/>
      <c r="C434" s="309" t="s">
        <v>204</v>
      </c>
      <c r="D434" s="729"/>
      <c r="E434" s="729"/>
      <c r="F434" s="729"/>
      <c r="G434" s="729"/>
      <c r="H434" s="729"/>
      <c r="I434" s="306"/>
      <c r="J434" s="256"/>
      <c r="K434" s="256"/>
      <c r="L434" s="256"/>
      <c r="M434" s="256"/>
      <c r="N434" s="256"/>
      <c r="O434" s="256"/>
      <c r="P434" s="260"/>
      <c r="Q434" s="261"/>
    </row>
    <row r="435" spans="1:17" ht="13.95" customHeight="1" x14ac:dyDescent="0.25">
      <c r="A435" s="165"/>
      <c r="B435" s="259"/>
      <c r="C435" s="309" t="s">
        <v>205</v>
      </c>
      <c r="D435" s="729"/>
      <c r="E435" s="729"/>
      <c r="F435" s="729"/>
      <c r="G435" s="729"/>
      <c r="H435" s="729"/>
      <c r="I435" s="306"/>
      <c r="J435" s="256"/>
      <c r="K435" s="256"/>
      <c r="L435" s="256"/>
      <c r="M435" s="256"/>
      <c r="N435" s="256"/>
      <c r="O435" s="256"/>
      <c r="P435" s="260"/>
      <c r="Q435" s="261"/>
    </row>
    <row r="436" spans="1:17" ht="13.95" customHeight="1" x14ac:dyDescent="0.25">
      <c r="A436" s="165"/>
      <c r="B436" s="259"/>
      <c r="C436" s="309" t="s">
        <v>206</v>
      </c>
      <c r="D436" s="729"/>
      <c r="E436" s="729"/>
      <c r="F436" s="729"/>
      <c r="G436" s="729"/>
      <c r="H436" s="729"/>
      <c r="I436" s="306"/>
      <c r="J436" s="256"/>
      <c r="K436" s="256"/>
      <c r="L436" s="256"/>
      <c r="M436" s="256"/>
      <c r="N436" s="256"/>
      <c r="O436" s="256"/>
      <c r="P436" s="260"/>
      <c r="Q436" s="261"/>
    </row>
    <row r="437" spans="1:17" ht="13.95" customHeight="1" x14ac:dyDescent="0.25">
      <c r="A437" s="165"/>
      <c r="B437" s="259"/>
      <c r="C437" s="309" t="s">
        <v>207</v>
      </c>
      <c r="D437" s="729"/>
      <c r="E437" s="729"/>
      <c r="F437" s="729"/>
      <c r="G437" s="729"/>
      <c r="H437" s="729"/>
      <c r="I437" s="306"/>
      <c r="J437" s="256"/>
      <c r="K437" s="256"/>
      <c r="L437" s="256"/>
      <c r="M437" s="256"/>
      <c r="N437" s="256"/>
      <c r="O437" s="256"/>
      <c r="P437" s="260"/>
      <c r="Q437" s="261"/>
    </row>
    <row r="438" spans="1:17" ht="13.95" customHeight="1" x14ac:dyDescent="0.25">
      <c r="A438" s="165"/>
      <c r="B438" s="259"/>
      <c r="C438" s="309" t="s">
        <v>208</v>
      </c>
      <c r="D438" s="729"/>
      <c r="E438" s="729"/>
      <c r="F438" s="729"/>
      <c r="G438" s="729"/>
      <c r="H438" s="729"/>
      <c r="I438" s="306"/>
      <c r="J438" s="256"/>
      <c r="K438" s="256"/>
      <c r="L438" s="256"/>
      <c r="M438" s="256"/>
      <c r="N438" s="256"/>
      <c r="O438" s="256"/>
      <c r="P438" s="260"/>
      <c r="Q438" s="261"/>
    </row>
    <row r="439" spans="1:17" ht="13.95" customHeight="1" x14ac:dyDescent="0.25">
      <c r="A439" s="165"/>
      <c r="B439" s="259"/>
      <c r="C439" s="309" t="s">
        <v>272</v>
      </c>
      <c r="D439" s="729"/>
      <c r="E439" s="729"/>
      <c r="F439" s="729"/>
      <c r="G439" s="729"/>
      <c r="H439" s="729"/>
      <c r="I439" s="306"/>
      <c r="J439" s="256"/>
      <c r="K439" s="256"/>
      <c r="L439" s="256"/>
      <c r="M439" s="256"/>
      <c r="N439" s="256"/>
      <c r="O439" s="256"/>
      <c r="P439" s="260"/>
      <c r="Q439" s="261"/>
    </row>
    <row r="440" spans="1:17" ht="13.95" customHeight="1" x14ac:dyDescent="0.25">
      <c r="A440" s="165"/>
      <c r="B440" s="259"/>
      <c r="C440" s="309" t="s">
        <v>273</v>
      </c>
      <c r="D440" s="729"/>
      <c r="E440" s="729"/>
      <c r="F440" s="729"/>
      <c r="G440" s="729"/>
      <c r="H440" s="729"/>
      <c r="I440" s="306"/>
      <c r="J440" s="256"/>
      <c r="K440" s="256"/>
      <c r="L440" s="256"/>
      <c r="M440" s="256"/>
      <c r="N440" s="256"/>
      <c r="O440" s="256"/>
      <c r="P440" s="260"/>
      <c r="Q440" s="261"/>
    </row>
    <row r="441" spans="1:17" ht="13.95" customHeight="1" x14ac:dyDescent="0.25">
      <c r="A441" s="165"/>
      <c r="B441" s="259"/>
      <c r="C441" s="309" t="s">
        <v>274</v>
      </c>
      <c r="D441" s="729"/>
      <c r="E441" s="729"/>
      <c r="F441" s="729"/>
      <c r="G441" s="729"/>
      <c r="H441" s="729"/>
      <c r="I441" s="306"/>
      <c r="J441" s="256"/>
      <c r="K441" s="256"/>
      <c r="L441" s="256"/>
      <c r="M441" s="256"/>
      <c r="N441" s="256"/>
      <c r="O441" s="256"/>
      <c r="P441" s="260"/>
      <c r="Q441" s="261"/>
    </row>
    <row r="442" spans="1:17" ht="13.95" customHeight="1" x14ac:dyDescent="0.25">
      <c r="A442" s="165"/>
      <c r="B442" s="259"/>
      <c r="C442" s="309" t="s">
        <v>275</v>
      </c>
      <c r="D442" s="729"/>
      <c r="E442" s="729"/>
      <c r="F442" s="729"/>
      <c r="G442" s="729"/>
      <c r="H442" s="729"/>
      <c r="I442" s="306"/>
      <c r="J442" s="256"/>
      <c r="K442" s="256"/>
      <c r="L442" s="256"/>
      <c r="M442" s="256"/>
      <c r="N442" s="256"/>
      <c r="O442" s="256"/>
      <c r="P442" s="260"/>
      <c r="Q442" s="261"/>
    </row>
    <row r="443" spans="1:17" ht="13.95" customHeight="1" x14ac:dyDescent="0.25">
      <c r="A443" s="165"/>
      <c r="B443" s="259"/>
      <c r="C443" s="309" t="s">
        <v>276</v>
      </c>
      <c r="D443" s="729"/>
      <c r="E443" s="729"/>
      <c r="F443" s="729"/>
      <c r="G443" s="729"/>
      <c r="H443" s="729"/>
      <c r="I443" s="306"/>
      <c r="J443" s="256"/>
      <c r="K443" s="256"/>
      <c r="L443" s="256"/>
      <c r="M443" s="256"/>
      <c r="N443" s="256"/>
      <c r="O443" s="256"/>
      <c r="P443" s="260"/>
      <c r="Q443" s="261"/>
    </row>
    <row r="444" spans="1:17" ht="13.95" customHeight="1" x14ac:dyDescent="0.25">
      <c r="A444" s="165"/>
      <c r="B444" s="259"/>
      <c r="C444" s="309" t="s">
        <v>277</v>
      </c>
      <c r="D444" s="729"/>
      <c r="E444" s="729"/>
      <c r="F444" s="729"/>
      <c r="G444" s="729"/>
      <c r="H444" s="729"/>
      <c r="I444" s="306"/>
      <c r="J444" s="256"/>
      <c r="K444" s="256"/>
      <c r="L444" s="256"/>
      <c r="M444" s="256"/>
      <c r="N444" s="256"/>
      <c r="O444" s="256"/>
      <c r="P444" s="260"/>
      <c r="Q444" s="261"/>
    </row>
    <row r="445" spans="1:17" ht="13.95" customHeight="1" x14ac:dyDescent="0.25">
      <c r="A445" s="165"/>
      <c r="B445" s="259"/>
      <c r="C445" s="309" t="s">
        <v>2572</v>
      </c>
      <c r="D445" s="729"/>
      <c r="E445" s="729"/>
      <c r="F445" s="729"/>
      <c r="G445" s="729"/>
      <c r="H445" s="729"/>
      <c r="I445" s="306"/>
      <c r="J445" s="256"/>
      <c r="K445" s="256"/>
      <c r="L445" s="256"/>
      <c r="M445" s="256"/>
      <c r="N445" s="256"/>
      <c r="O445" s="256"/>
      <c r="P445" s="260"/>
      <c r="Q445" s="261"/>
    </row>
    <row r="446" spans="1:17" ht="13.95" customHeight="1" x14ac:dyDescent="0.25">
      <c r="A446" s="165"/>
      <c r="B446" s="259"/>
      <c r="C446" s="309" t="s">
        <v>278</v>
      </c>
      <c r="D446" s="729"/>
      <c r="E446" s="729"/>
      <c r="F446" s="729"/>
      <c r="G446" s="729"/>
      <c r="H446" s="729"/>
      <c r="I446" s="306"/>
      <c r="J446" s="256"/>
      <c r="K446" s="256"/>
      <c r="L446" s="256"/>
      <c r="M446" s="256"/>
      <c r="N446" s="256"/>
      <c r="O446" s="256"/>
      <c r="P446" s="260"/>
      <c r="Q446" s="261"/>
    </row>
    <row r="447" spans="1:17" ht="13.95" customHeight="1" x14ac:dyDescent="0.25">
      <c r="A447" s="165"/>
      <c r="B447" s="259"/>
      <c r="C447" s="309" t="s">
        <v>279</v>
      </c>
      <c r="D447" s="729"/>
      <c r="E447" s="729"/>
      <c r="F447" s="729"/>
      <c r="G447" s="729"/>
      <c r="H447" s="729"/>
      <c r="I447" s="306"/>
      <c r="J447" s="256"/>
      <c r="K447" s="256"/>
      <c r="L447" s="256"/>
      <c r="M447" s="256"/>
      <c r="N447" s="256"/>
      <c r="O447" s="256"/>
      <c r="P447" s="260"/>
      <c r="Q447" s="261"/>
    </row>
    <row r="448" spans="1:17" ht="13.95" customHeight="1" x14ac:dyDescent="0.25">
      <c r="A448" s="165"/>
      <c r="B448" s="259"/>
      <c r="C448" s="309" t="s">
        <v>280</v>
      </c>
      <c r="D448" s="729"/>
      <c r="E448" s="729"/>
      <c r="F448" s="729"/>
      <c r="G448" s="729"/>
      <c r="H448" s="729"/>
      <c r="I448" s="306"/>
      <c r="J448" s="256"/>
      <c r="K448" s="256"/>
      <c r="L448" s="256"/>
      <c r="M448" s="256"/>
      <c r="N448" s="256"/>
      <c r="O448" s="256"/>
      <c r="P448" s="260"/>
      <c r="Q448" s="261"/>
    </row>
    <row r="449" spans="1:17" ht="13.95" customHeight="1" x14ac:dyDescent="0.25">
      <c r="A449" s="165"/>
      <c r="B449" s="259"/>
      <c r="C449" s="309" t="s">
        <v>281</v>
      </c>
      <c r="D449" s="729"/>
      <c r="E449" s="729"/>
      <c r="F449" s="729"/>
      <c r="G449" s="729"/>
      <c r="H449" s="729"/>
      <c r="I449" s="306"/>
      <c r="J449" s="256"/>
      <c r="K449" s="256"/>
      <c r="L449" s="256"/>
      <c r="M449" s="256"/>
      <c r="N449" s="256"/>
      <c r="O449" s="256"/>
      <c r="P449" s="260"/>
      <c r="Q449" s="261"/>
    </row>
    <row r="450" spans="1:17" ht="13.95" customHeight="1" x14ac:dyDescent="0.25">
      <c r="A450" s="165"/>
      <c r="B450" s="259"/>
      <c r="C450" s="309" t="s">
        <v>282</v>
      </c>
      <c r="D450" s="729"/>
      <c r="E450" s="729"/>
      <c r="F450" s="729"/>
      <c r="G450" s="729"/>
      <c r="H450" s="729"/>
      <c r="I450" s="306"/>
      <c r="J450" s="256"/>
      <c r="K450" s="256"/>
      <c r="L450" s="256"/>
      <c r="M450" s="256"/>
      <c r="N450" s="256"/>
      <c r="O450" s="256"/>
      <c r="P450" s="260"/>
      <c r="Q450" s="261"/>
    </row>
    <row r="451" spans="1:17" ht="13.95" customHeight="1" x14ac:dyDescent="0.25">
      <c r="A451" s="165"/>
      <c r="B451" s="259"/>
      <c r="C451" s="309" t="s">
        <v>283</v>
      </c>
      <c r="D451" s="729"/>
      <c r="E451" s="729"/>
      <c r="F451" s="729"/>
      <c r="G451" s="729"/>
      <c r="H451" s="729"/>
      <c r="I451" s="306"/>
      <c r="J451" s="256"/>
      <c r="K451" s="256"/>
      <c r="L451" s="256"/>
      <c r="M451" s="256"/>
      <c r="N451" s="256"/>
      <c r="O451" s="256"/>
      <c r="P451" s="260"/>
      <c r="Q451" s="261"/>
    </row>
    <row r="452" spans="1:17" ht="13.95" customHeight="1" x14ac:dyDescent="0.25">
      <c r="A452" s="165"/>
      <c r="B452" s="259"/>
      <c r="C452" s="309" t="s">
        <v>2573</v>
      </c>
      <c r="D452" s="729"/>
      <c r="E452" s="729"/>
      <c r="F452" s="729"/>
      <c r="G452" s="729"/>
      <c r="H452" s="729"/>
      <c r="I452" s="306"/>
      <c r="J452" s="256"/>
      <c r="K452" s="256"/>
      <c r="L452" s="256"/>
      <c r="M452" s="256"/>
      <c r="N452" s="256"/>
      <c r="O452" s="256"/>
      <c r="P452" s="260"/>
      <c r="Q452" s="261"/>
    </row>
    <row r="453" spans="1:17" ht="13.95" customHeight="1" x14ac:dyDescent="0.25">
      <c r="A453" s="165"/>
      <c r="B453" s="259"/>
      <c r="C453" s="309" t="s">
        <v>284</v>
      </c>
      <c r="D453" s="729"/>
      <c r="E453" s="729"/>
      <c r="F453" s="729"/>
      <c r="G453" s="729"/>
      <c r="H453" s="729"/>
      <c r="I453" s="306"/>
      <c r="J453" s="256"/>
      <c r="K453" s="256"/>
      <c r="L453" s="256"/>
      <c r="M453" s="256"/>
      <c r="N453" s="256"/>
      <c r="O453" s="256"/>
      <c r="P453" s="260"/>
      <c r="Q453" s="261"/>
    </row>
    <row r="454" spans="1:17" ht="13.95" customHeight="1" x14ac:dyDescent="0.25">
      <c r="A454" s="165"/>
      <c r="B454" s="259"/>
      <c r="C454" s="309" t="s">
        <v>285</v>
      </c>
      <c r="D454" s="729"/>
      <c r="E454" s="729"/>
      <c r="F454" s="729"/>
      <c r="G454" s="729"/>
      <c r="H454" s="729"/>
      <c r="I454" s="306"/>
      <c r="J454" s="256"/>
      <c r="K454" s="256"/>
      <c r="L454" s="256"/>
      <c r="M454" s="256"/>
      <c r="N454" s="256"/>
      <c r="O454" s="256"/>
      <c r="P454" s="260"/>
      <c r="Q454" s="261"/>
    </row>
    <row r="455" spans="1:17" ht="13.95" customHeight="1" x14ac:dyDescent="0.25">
      <c r="A455" s="165"/>
      <c r="B455" s="259"/>
      <c r="C455" s="309" t="s">
        <v>286</v>
      </c>
      <c r="D455" s="729"/>
      <c r="E455" s="729"/>
      <c r="F455" s="729"/>
      <c r="G455" s="729"/>
      <c r="H455" s="729"/>
      <c r="I455" s="306"/>
      <c r="J455" s="256"/>
      <c r="K455" s="256"/>
      <c r="L455" s="256"/>
      <c r="M455" s="256"/>
      <c r="N455" s="256"/>
      <c r="O455" s="256"/>
      <c r="P455" s="260"/>
      <c r="Q455" s="261"/>
    </row>
    <row r="456" spans="1:17" ht="13.95" customHeight="1" x14ac:dyDescent="0.25">
      <c r="A456" s="165"/>
      <c r="B456" s="259"/>
      <c r="C456" s="309" t="s">
        <v>287</v>
      </c>
      <c r="D456" s="729"/>
      <c r="E456" s="729"/>
      <c r="F456" s="729"/>
      <c r="G456" s="729"/>
      <c r="H456" s="729"/>
      <c r="I456" s="306"/>
      <c r="J456" s="256"/>
      <c r="K456" s="256"/>
      <c r="L456" s="256"/>
      <c r="M456" s="256"/>
      <c r="N456" s="256"/>
      <c r="O456" s="256"/>
      <c r="P456" s="260"/>
      <c r="Q456" s="261"/>
    </row>
    <row r="457" spans="1:17" ht="13.95" customHeight="1" x14ac:dyDescent="0.25">
      <c r="A457" s="165"/>
      <c r="B457" s="259"/>
      <c r="C457" s="309" t="s">
        <v>288</v>
      </c>
      <c r="D457" s="729"/>
      <c r="E457" s="729"/>
      <c r="F457" s="729"/>
      <c r="G457" s="729"/>
      <c r="H457" s="729"/>
      <c r="I457" s="306"/>
      <c r="J457" s="256"/>
      <c r="K457" s="256"/>
      <c r="L457" s="256"/>
      <c r="M457" s="256"/>
      <c r="N457" s="256"/>
      <c r="O457" s="256"/>
      <c r="P457" s="260"/>
      <c r="Q457" s="261"/>
    </row>
    <row r="458" spans="1:17" ht="13.95" customHeight="1" x14ac:dyDescent="0.25">
      <c r="A458" s="165"/>
      <c r="B458" s="259"/>
      <c r="C458" s="309" t="s">
        <v>289</v>
      </c>
      <c r="D458" s="729"/>
      <c r="E458" s="729"/>
      <c r="F458" s="729"/>
      <c r="G458" s="729"/>
      <c r="H458" s="729"/>
      <c r="I458" s="306"/>
      <c r="J458" s="256"/>
      <c r="K458" s="256"/>
      <c r="L458" s="256"/>
      <c r="M458" s="256"/>
      <c r="N458" s="256"/>
      <c r="O458" s="256"/>
      <c r="P458" s="260"/>
      <c r="Q458" s="261"/>
    </row>
    <row r="459" spans="1:17" ht="13.95" customHeight="1" x14ac:dyDescent="0.25">
      <c r="A459" s="165"/>
      <c r="B459" s="259"/>
      <c r="C459" s="309" t="s">
        <v>290</v>
      </c>
      <c r="D459" s="729"/>
      <c r="E459" s="729"/>
      <c r="F459" s="729"/>
      <c r="G459" s="729"/>
      <c r="H459" s="729"/>
      <c r="I459" s="306"/>
      <c r="J459" s="256"/>
      <c r="K459" s="256"/>
      <c r="L459" s="256"/>
      <c r="M459" s="256"/>
      <c r="N459" s="256"/>
      <c r="O459" s="256"/>
      <c r="P459" s="260"/>
      <c r="Q459" s="261"/>
    </row>
    <row r="460" spans="1:17" ht="13.95" customHeight="1" x14ac:dyDescent="0.25">
      <c r="A460" s="165"/>
      <c r="B460" s="259"/>
      <c r="C460" s="309" t="s">
        <v>291</v>
      </c>
      <c r="D460" s="729"/>
      <c r="E460" s="729"/>
      <c r="F460" s="729"/>
      <c r="G460" s="729"/>
      <c r="H460" s="729"/>
      <c r="I460" s="306"/>
      <c r="J460" s="256"/>
      <c r="K460" s="256"/>
      <c r="L460" s="256"/>
      <c r="M460" s="256"/>
      <c r="N460" s="256"/>
      <c r="O460" s="256"/>
      <c r="P460" s="260"/>
      <c r="Q460" s="261"/>
    </row>
    <row r="461" spans="1:17" ht="13.95" customHeight="1" x14ac:dyDescent="0.25">
      <c r="A461" s="165"/>
      <c r="B461" s="259"/>
      <c r="C461" s="309" t="s">
        <v>292</v>
      </c>
      <c r="D461" s="729"/>
      <c r="E461" s="729"/>
      <c r="F461" s="729"/>
      <c r="G461" s="729"/>
      <c r="H461" s="729"/>
      <c r="I461" s="306"/>
      <c r="J461" s="256"/>
      <c r="K461" s="256"/>
      <c r="L461" s="449"/>
      <c r="M461" s="256"/>
      <c r="N461" s="256"/>
      <c r="O461" s="449"/>
      <c r="P461" s="260"/>
      <c r="Q461" s="261"/>
    </row>
    <row r="462" spans="1:17" ht="13.95" customHeight="1" x14ac:dyDescent="0.25">
      <c r="A462" s="165"/>
      <c r="B462" s="460"/>
      <c r="C462" s="309" t="s">
        <v>293</v>
      </c>
      <c r="D462" s="729"/>
      <c r="E462" s="729"/>
      <c r="F462" s="729"/>
      <c r="G462" s="729"/>
      <c r="H462" s="729"/>
      <c r="I462" s="448"/>
      <c r="J462" s="449"/>
      <c r="K462" s="449"/>
      <c r="L462" s="448"/>
      <c r="M462" s="449"/>
      <c r="N462" s="449"/>
      <c r="O462" s="448"/>
      <c r="P462" s="461"/>
      <c r="Q462" s="235"/>
    </row>
    <row r="463" spans="1:17" ht="13.95" customHeight="1" x14ac:dyDescent="0.25">
      <c r="A463" s="165"/>
      <c r="B463" s="156"/>
      <c r="C463" s="309" t="s">
        <v>294</v>
      </c>
      <c r="D463" s="729"/>
      <c r="E463" s="729"/>
      <c r="F463" s="729"/>
      <c r="G463" s="729"/>
      <c r="H463" s="729"/>
      <c r="I463" s="256"/>
      <c r="J463" s="448"/>
      <c r="K463" s="448"/>
      <c r="L463" s="256"/>
      <c r="M463" s="448"/>
      <c r="N463" s="448"/>
      <c r="O463" s="256"/>
      <c r="P463" s="458"/>
      <c r="Q463" s="235"/>
    </row>
    <row r="464" spans="1:17" ht="13.95" customHeight="1" x14ac:dyDescent="0.25">
      <c r="A464" s="165"/>
      <c r="B464" s="156"/>
      <c r="C464" s="309" t="s">
        <v>2574</v>
      </c>
      <c r="D464" s="729"/>
      <c r="E464" s="729"/>
      <c r="F464" s="729"/>
      <c r="G464" s="729"/>
      <c r="H464" s="729"/>
      <c r="I464" s="256"/>
      <c r="J464" s="256"/>
      <c r="K464" s="256"/>
      <c r="L464" s="256"/>
      <c r="M464" s="256"/>
      <c r="N464" s="256"/>
      <c r="O464" s="256"/>
      <c r="P464" s="458"/>
      <c r="Q464" s="235"/>
    </row>
    <row r="465" spans="1:17" ht="13.95" customHeight="1" x14ac:dyDescent="0.25">
      <c r="A465" s="165"/>
      <c r="B465" s="156"/>
      <c r="C465" s="309" t="s">
        <v>295</v>
      </c>
      <c r="D465" s="729"/>
      <c r="E465" s="729"/>
      <c r="F465" s="729" t="s">
        <v>1627</v>
      </c>
      <c r="G465" s="729"/>
      <c r="H465" s="729"/>
      <c r="I465" s="256"/>
      <c r="J465" s="256"/>
      <c r="K465" s="256"/>
      <c r="L465" s="256"/>
      <c r="M465" s="256"/>
      <c r="N465" s="256"/>
      <c r="O465" s="256"/>
      <c r="P465" s="458"/>
      <c r="Q465" s="235"/>
    </row>
    <row r="466" spans="1:17" ht="13.95" customHeight="1" x14ac:dyDescent="0.25">
      <c r="A466" s="165"/>
      <c r="B466" s="156"/>
      <c r="C466" s="309" t="s">
        <v>296</v>
      </c>
      <c r="D466" s="729"/>
      <c r="E466" s="729"/>
      <c r="F466" s="729" t="s">
        <v>1627</v>
      </c>
      <c r="G466" s="729"/>
      <c r="H466" s="729"/>
      <c r="I466" s="256"/>
      <c r="J466" s="256"/>
      <c r="K466" s="256"/>
      <c r="L466" s="256"/>
      <c r="M466" s="256"/>
      <c r="N466" s="256"/>
      <c r="O466" s="256"/>
      <c r="P466" s="458"/>
      <c r="Q466" s="235"/>
    </row>
    <row r="467" spans="1:17" ht="13.95" customHeight="1" x14ac:dyDescent="0.25">
      <c r="A467" s="165"/>
      <c r="B467" s="156"/>
      <c r="C467" s="309" t="s">
        <v>297</v>
      </c>
      <c r="D467" s="729"/>
      <c r="E467" s="729"/>
      <c r="F467" s="729" t="s">
        <v>1627</v>
      </c>
      <c r="G467" s="729"/>
      <c r="H467" s="729"/>
      <c r="I467" s="256"/>
      <c r="J467" s="256"/>
      <c r="K467" s="256"/>
      <c r="L467" s="256"/>
      <c r="M467" s="256"/>
      <c r="N467" s="256"/>
      <c r="O467" s="256"/>
      <c r="P467" s="458"/>
      <c r="Q467" s="235"/>
    </row>
    <row r="468" spans="1:17" ht="13.95" customHeight="1" x14ac:dyDescent="0.25">
      <c r="A468" s="165"/>
      <c r="B468" s="156"/>
      <c r="C468" s="309" t="s">
        <v>298</v>
      </c>
      <c r="D468" s="729"/>
      <c r="E468" s="729"/>
      <c r="F468" s="729" t="s">
        <v>1627</v>
      </c>
      <c r="G468" s="729"/>
      <c r="H468" s="729"/>
      <c r="I468" s="256"/>
      <c r="J468" s="256"/>
      <c r="K468" s="256"/>
      <c r="L468" s="256"/>
      <c r="M468" s="256"/>
      <c r="N468" s="256"/>
      <c r="O468" s="256"/>
      <c r="P468" s="458"/>
      <c r="Q468" s="235"/>
    </row>
    <row r="469" spans="1:17" ht="13.95" customHeight="1" x14ac:dyDescent="0.25">
      <c r="A469" s="165"/>
      <c r="B469" s="156"/>
      <c r="C469" s="309" t="s">
        <v>299</v>
      </c>
      <c r="D469" s="729"/>
      <c r="E469" s="729"/>
      <c r="F469" s="729" t="s">
        <v>1627</v>
      </c>
      <c r="G469" s="729"/>
      <c r="H469" s="729"/>
      <c r="I469" s="256"/>
      <c r="J469" s="256"/>
      <c r="K469" s="256"/>
      <c r="L469" s="256"/>
      <c r="M469" s="256"/>
      <c r="N469" s="256"/>
      <c r="O469" s="256"/>
      <c r="P469" s="458"/>
      <c r="Q469" s="235"/>
    </row>
    <row r="470" spans="1:17" ht="13.95" customHeight="1" x14ac:dyDescent="0.25">
      <c r="A470" s="165"/>
      <c r="B470" s="156"/>
      <c r="C470" s="309" t="s">
        <v>300</v>
      </c>
      <c r="D470" s="729"/>
      <c r="E470" s="729"/>
      <c r="F470" s="729" t="s">
        <v>1627</v>
      </c>
      <c r="G470" s="729"/>
      <c r="H470" s="729"/>
      <c r="I470" s="256"/>
      <c r="J470" s="256"/>
      <c r="K470" s="256"/>
      <c r="L470" s="256"/>
      <c r="M470" s="256"/>
      <c r="N470" s="256"/>
      <c r="O470" s="256"/>
      <c r="P470" s="458"/>
      <c r="Q470" s="235"/>
    </row>
    <row r="471" spans="1:17" ht="13.95" customHeight="1" x14ac:dyDescent="0.25">
      <c r="A471" s="165"/>
      <c r="B471" s="156"/>
      <c r="C471" s="256"/>
      <c r="D471" s="256"/>
      <c r="E471" s="256"/>
      <c r="F471" s="256"/>
      <c r="G471" s="256"/>
      <c r="H471" s="256"/>
      <c r="I471" s="256"/>
      <c r="J471" s="256"/>
      <c r="K471" s="256"/>
      <c r="L471" s="256"/>
      <c r="M471" s="256"/>
      <c r="N471" s="256"/>
      <c r="O471" s="256"/>
      <c r="P471" s="458"/>
      <c r="Q471" s="235"/>
    </row>
    <row r="472" spans="1:17" ht="13.95" customHeight="1" x14ac:dyDescent="0.25">
      <c r="A472" s="165"/>
      <c r="B472" s="908"/>
      <c r="C472" s="908"/>
      <c r="D472" s="908"/>
      <c r="E472" s="908"/>
      <c r="F472" s="908"/>
      <c r="G472" s="908"/>
      <c r="H472" s="908"/>
      <c r="I472" s="908"/>
      <c r="J472" s="908"/>
      <c r="K472" s="908"/>
      <c r="L472" s="908"/>
      <c r="M472" s="908"/>
      <c r="N472" s="908"/>
      <c r="O472" s="908"/>
      <c r="P472" s="908"/>
      <c r="Q472" s="165"/>
    </row>
    <row r="473" spans="1:17" ht="13.95" customHeight="1" x14ac:dyDescent="0.25">
      <c r="A473" s="909"/>
      <c r="B473" s="905"/>
      <c r="I473" s="905"/>
      <c r="J473" s="905"/>
      <c r="K473" s="905"/>
      <c r="L473" s="905"/>
      <c r="M473" s="905"/>
      <c r="N473" s="905"/>
      <c r="O473" s="905"/>
      <c r="P473" s="905"/>
      <c r="Q473" s="448"/>
    </row>
    <row r="474" spans="1:17" ht="13.95" customHeight="1" x14ac:dyDescent="0.25">
      <c r="A474" s="909"/>
      <c r="B474" s="905"/>
      <c r="I474" s="905"/>
      <c r="J474" s="905"/>
      <c r="K474" s="905"/>
      <c r="L474" s="905"/>
      <c r="M474" s="905"/>
      <c r="N474" s="905"/>
      <c r="O474" s="905"/>
      <c r="P474" s="905"/>
      <c r="Q474" s="448"/>
    </row>
    <row r="475" spans="1:17" ht="13.95" customHeight="1" x14ac:dyDescent="0.25">
      <c r="A475" s="909"/>
      <c r="B475" s="905"/>
      <c r="I475" s="905"/>
      <c r="J475" s="905"/>
      <c r="K475" s="905"/>
      <c r="L475" s="905"/>
      <c r="M475" s="905"/>
      <c r="N475" s="905"/>
      <c r="O475" s="905"/>
      <c r="P475" s="905"/>
      <c r="Q475" s="448"/>
    </row>
    <row r="476" spans="1:17" ht="13.95" customHeight="1" x14ac:dyDescent="0.25">
      <c r="A476" s="909"/>
      <c r="B476" s="905"/>
      <c r="I476" s="905"/>
      <c r="J476" s="905"/>
      <c r="K476" s="905"/>
      <c r="L476" s="905"/>
      <c r="M476" s="905"/>
      <c r="N476" s="905"/>
      <c r="O476" s="905"/>
      <c r="P476" s="905"/>
      <c r="Q476" s="448"/>
    </row>
    <row r="477" spans="1:17" ht="13.95" customHeight="1" x14ac:dyDescent="0.25">
      <c r="A477" s="909"/>
      <c r="B477" s="905"/>
      <c r="I477" s="905"/>
      <c r="J477" s="905"/>
      <c r="K477" s="905"/>
      <c r="L477" s="905"/>
      <c r="M477" s="905"/>
      <c r="N477" s="905"/>
      <c r="O477" s="905"/>
      <c r="P477" s="905"/>
      <c r="Q477" s="448"/>
    </row>
    <row r="478" spans="1:17" ht="13.95" customHeight="1" x14ac:dyDescent="0.25">
      <c r="A478" s="909"/>
      <c r="B478" s="905"/>
      <c r="I478" s="905"/>
      <c r="J478" s="905"/>
      <c r="K478" s="905"/>
      <c r="L478" s="905"/>
      <c r="M478" s="905"/>
      <c r="N478" s="905"/>
      <c r="O478" s="905"/>
      <c r="P478" s="905"/>
      <c r="Q478" s="448"/>
    </row>
    <row r="479" spans="1:17" ht="13.95" customHeight="1" x14ac:dyDescent="0.25">
      <c r="A479" s="909"/>
      <c r="B479" s="905"/>
      <c r="I479" s="905"/>
      <c r="J479" s="905"/>
      <c r="K479" s="905"/>
      <c r="L479" s="905"/>
      <c r="M479" s="905"/>
      <c r="N479" s="905"/>
      <c r="O479" s="905"/>
      <c r="P479" s="905"/>
      <c r="Q479" s="448"/>
    </row>
    <row r="480" spans="1:17" ht="13.95" customHeight="1" x14ac:dyDescent="0.25">
      <c r="A480" s="909"/>
      <c r="B480" s="453"/>
      <c r="I480" s="453"/>
      <c r="J480" s="905"/>
      <c r="K480" s="905"/>
      <c r="L480" s="453"/>
      <c r="M480" s="905"/>
      <c r="N480" s="905"/>
      <c r="O480" s="453"/>
      <c r="P480" s="453"/>
      <c r="Q480" s="448"/>
    </row>
    <row r="481" spans="1:17" ht="13.95" customHeight="1" x14ac:dyDescent="0.25">
      <c r="A481" s="909"/>
      <c r="B481" s="905"/>
      <c r="I481" s="905"/>
      <c r="J481" s="453"/>
      <c r="K481" s="453"/>
      <c r="L481" s="905"/>
      <c r="M481" s="453"/>
      <c r="N481" s="453"/>
      <c r="O481" s="905"/>
      <c r="P481" s="905"/>
      <c r="Q481" s="448"/>
    </row>
    <row r="482" spans="1:17" ht="13.95" customHeight="1" x14ac:dyDescent="0.25">
      <c r="A482" s="909"/>
      <c r="B482" s="905"/>
      <c r="I482" s="905"/>
      <c r="J482" s="905"/>
      <c r="K482" s="905"/>
      <c r="L482" s="905"/>
      <c r="M482" s="905"/>
      <c r="N482" s="905"/>
      <c r="O482" s="905"/>
      <c r="P482" s="905"/>
      <c r="Q482" s="448"/>
    </row>
    <row r="483" spans="1:17" ht="13.95" customHeight="1" x14ac:dyDescent="0.25">
      <c r="A483" s="909"/>
      <c r="B483" s="905"/>
      <c r="I483" s="905"/>
      <c r="J483" s="905"/>
      <c r="K483" s="905"/>
      <c r="L483" s="905"/>
      <c r="M483" s="905"/>
      <c r="N483" s="905"/>
      <c r="O483" s="905"/>
      <c r="P483" s="905"/>
      <c r="Q483" s="448"/>
    </row>
    <row r="484" spans="1:17" ht="13.95" customHeight="1" x14ac:dyDescent="0.25">
      <c r="A484" s="909"/>
      <c r="B484" s="905"/>
      <c r="I484" s="905"/>
      <c r="J484" s="905"/>
      <c r="K484" s="905"/>
      <c r="L484" s="905"/>
      <c r="M484" s="905"/>
      <c r="N484" s="905"/>
      <c r="O484" s="905"/>
      <c r="P484" s="905"/>
      <c r="Q484" s="448"/>
    </row>
    <row r="485" spans="1:17" ht="13.95" customHeight="1" x14ac:dyDescent="0.25">
      <c r="A485" s="909"/>
      <c r="B485" s="905"/>
      <c r="I485" s="905"/>
      <c r="J485" s="905"/>
      <c r="K485" s="905"/>
      <c r="L485" s="905"/>
      <c r="M485" s="905"/>
      <c r="N485" s="905"/>
      <c r="O485" s="905"/>
      <c r="P485" s="905"/>
      <c r="Q485" s="448"/>
    </row>
    <row r="486" spans="1:17" ht="13.95" customHeight="1" x14ac:dyDescent="0.25">
      <c r="A486" s="909"/>
      <c r="B486" s="905"/>
      <c r="I486" s="905"/>
      <c r="J486" s="905"/>
      <c r="K486" s="905"/>
      <c r="L486" s="905"/>
      <c r="M486" s="905"/>
      <c r="N486" s="905"/>
      <c r="O486" s="905"/>
      <c r="P486" s="905"/>
      <c r="Q486" s="448"/>
    </row>
    <row r="487" spans="1:17" ht="13.95" customHeight="1" x14ac:dyDescent="0.25">
      <c r="A487" s="909"/>
      <c r="B487" s="453"/>
      <c r="I487" s="453"/>
      <c r="J487" s="905"/>
      <c r="K487" s="905"/>
      <c r="L487" s="453"/>
      <c r="M487" s="905"/>
      <c r="N487" s="905"/>
      <c r="O487" s="453"/>
      <c r="P487" s="453"/>
      <c r="Q487" s="909"/>
    </row>
    <row r="488" spans="1:17" ht="13.95" customHeight="1" x14ac:dyDescent="0.25">
      <c r="I488" s="905"/>
      <c r="J488" s="453"/>
      <c r="K488" s="453"/>
      <c r="L488" s="905"/>
      <c r="M488" s="453"/>
      <c r="N488" s="453"/>
      <c r="O488" s="905"/>
      <c r="P488" s="905"/>
    </row>
  </sheetData>
  <sheetProtection formatCells="0" formatColumns="0" formatRows="0" autoFilter="0"/>
  <mergeCells count="13">
    <mergeCell ref="C9:H9"/>
    <mergeCell ref="J6:L6"/>
    <mergeCell ref="M7:N8"/>
    <mergeCell ref="J7:K8"/>
    <mergeCell ref="J9:K9"/>
    <mergeCell ref="M9:N9"/>
    <mergeCell ref="M6:O6"/>
    <mergeCell ref="C6:E6"/>
    <mergeCell ref="J33:K33"/>
    <mergeCell ref="M33:N33"/>
    <mergeCell ref="T4:T16"/>
    <mergeCell ref="J18:K18"/>
    <mergeCell ref="M18:N18"/>
  </mergeCells>
  <phoneticPr fontId="150" type="noConversion"/>
  <pageMargins left="0.7" right="0.7" top="0.75" bottom="0.75" header="0.3" footer="0.3"/>
  <pageSetup paperSize="9" orientation="portrait" r:id="rId1"/>
  <drawing r:id="rId2"/>
  <tableParts count="7">
    <tablePart r:id="rId3"/>
    <tablePart r:id="rId4"/>
    <tablePart r:id="rId5"/>
    <tablePart r:id="rId6"/>
    <tablePart r:id="rId7"/>
    <tablePart r:id="rId8"/>
    <tablePart r:id="rId9"/>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8286-6CD7-4A35-8BC0-002C760C3973}">
  <sheetPr codeName="Sheet38">
    <tabColor theme="7"/>
  </sheetPr>
  <dimension ref="A1:P488"/>
  <sheetViews>
    <sheetView showGridLines="0" zoomScaleNormal="100" workbookViewId="0"/>
  </sheetViews>
  <sheetFormatPr defaultColWidth="9.1796875" defaultRowHeight="13.95" customHeight="1" x14ac:dyDescent="0.25"/>
  <cols>
    <col min="1" max="2" width="1.6328125" style="139" customWidth="1"/>
    <col min="3" max="3" width="21.36328125" style="139" customWidth="1"/>
    <col min="4" max="4" width="10" style="139" customWidth="1"/>
    <col min="5" max="5" width="58.1796875" style="139" customWidth="1"/>
    <col min="6" max="6" width="15.6328125" style="139" customWidth="1"/>
    <col min="7" max="7" width="14.54296875" style="139" customWidth="1"/>
    <col min="8" max="8" width="15.6328125" style="139" customWidth="1"/>
    <col min="9" max="10" width="5.6328125" style="139" customWidth="1"/>
    <col min="11" max="11" width="1.6328125" style="139" customWidth="1"/>
    <col min="12" max="12" width="1.6328125" style="269" customWidth="1"/>
    <col min="13" max="13" width="9.1796875" style="245"/>
    <col min="14" max="14" width="3.08984375" style="245" customWidth="1"/>
    <col min="15" max="15" width="80.6328125" style="245" customWidth="1"/>
    <col min="16" max="16" width="2.453125" style="245" customWidth="1"/>
    <col min="17" max="16384" width="9.1796875" style="245"/>
  </cols>
  <sheetData>
    <row r="1" spans="1:16" s="139" customFormat="1" ht="13.95" customHeight="1" x14ac:dyDescent="0.25">
      <c r="A1" s="134"/>
      <c r="B1" s="134"/>
      <c r="C1" s="134"/>
      <c r="D1" s="134"/>
      <c r="E1" s="134"/>
      <c r="F1" s="134"/>
      <c r="G1" s="134"/>
      <c r="H1" s="134"/>
      <c r="I1" s="134"/>
      <c r="J1" s="134"/>
      <c r="K1" s="134"/>
      <c r="L1" s="261"/>
      <c r="N1" s="542"/>
      <c r="O1" s="542"/>
      <c r="P1" s="543"/>
    </row>
    <row r="2" spans="1:16" s="254" customFormat="1" ht="18" customHeight="1" x14ac:dyDescent="0.25">
      <c r="A2" s="251"/>
      <c r="B2" s="141"/>
      <c r="C2" s="143"/>
      <c r="D2" s="143"/>
      <c r="E2" s="143"/>
      <c r="F2" s="143"/>
      <c r="G2" s="143"/>
      <c r="H2" s="143"/>
      <c r="I2" s="143"/>
      <c r="J2" s="143"/>
      <c r="K2" s="300"/>
      <c r="L2" s="261"/>
      <c r="N2" s="542"/>
      <c r="O2" s="631" t="s">
        <v>1882</v>
      </c>
      <c r="P2" s="543"/>
    </row>
    <row r="3" spans="1:16" s="139" customFormat="1" ht="18" customHeight="1" x14ac:dyDescent="0.25">
      <c r="A3" s="134"/>
      <c r="B3" s="156"/>
      <c r="C3" s="256"/>
      <c r="D3" s="256"/>
      <c r="E3" s="256"/>
      <c r="F3" s="256"/>
      <c r="G3" s="256"/>
      <c r="H3" s="256"/>
      <c r="I3" s="256"/>
      <c r="J3" s="256"/>
      <c r="K3" s="260"/>
      <c r="L3" s="261"/>
      <c r="N3" s="542"/>
      <c r="O3" s="632"/>
      <c r="P3" s="543"/>
    </row>
    <row r="4" spans="1:16" s="139" customFormat="1" ht="30" customHeight="1" x14ac:dyDescent="0.25">
      <c r="A4" s="134"/>
      <c r="B4" s="156"/>
      <c r="C4" s="1334" t="s">
        <v>3878</v>
      </c>
      <c r="D4" s="1334"/>
      <c r="E4" s="1334"/>
      <c r="F4" s="1334"/>
      <c r="G4" s="1334"/>
      <c r="H4" s="1334"/>
      <c r="I4" s="256"/>
      <c r="J4" s="256"/>
      <c r="K4" s="260"/>
      <c r="L4" s="261"/>
      <c r="N4" s="542"/>
      <c r="O4" s="1333" t="s">
        <v>3877</v>
      </c>
      <c r="P4" s="543"/>
    </row>
    <row r="5" spans="1:16" s="139" customFormat="1" ht="13.95" customHeight="1" x14ac:dyDescent="0.25">
      <c r="A5" s="134"/>
      <c r="B5" s="156"/>
      <c r="C5" s="256"/>
      <c r="D5" s="256"/>
      <c r="E5" s="256"/>
      <c r="F5" s="256"/>
      <c r="G5" s="256"/>
      <c r="H5" s="256"/>
      <c r="I5" s="256"/>
      <c r="J5" s="256"/>
      <c r="K5" s="260"/>
      <c r="L5" s="261"/>
      <c r="N5" s="542"/>
      <c r="O5" s="1333"/>
      <c r="P5" s="543"/>
    </row>
    <row r="6" spans="1:16" s="305" customFormat="1" ht="13.95" customHeight="1" x14ac:dyDescent="0.25">
      <c r="A6" s="134"/>
      <c r="B6" s="302"/>
      <c r="C6" s="1327"/>
      <c r="D6" s="1327"/>
      <c r="E6" s="1327"/>
      <c r="F6" s="332"/>
      <c r="G6" s="332"/>
      <c r="H6" s="332"/>
      <c r="I6" s="332"/>
      <c r="J6" s="840"/>
      <c r="K6" s="304"/>
      <c r="L6" s="272"/>
      <c r="N6" s="542"/>
      <c r="O6" s="1333"/>
      <c r="P6" s="542"/>
    </row>
    <row r="7" spans="1:16" s="139" customFormat="1" ht="22.95" customHeight="1" x14ac:dyDescent="0.25">
      <c r="A7" s="134"/>
      <c r="B7" s="156"/>
      <c r="C7" s="348"/>
      <c r="D7" s="331"/>
      <c r="E7" s="331"/>
      <c r="F7" s="331"/>
      <c r="G7" s="331"/>
      <c r="H7" s="331"/>
      <c r="I7" s="331"/>
      <c r="J7" s="348"/>
      <c r="K7" s="260"/>
      <c r="L7" s="261"/>
      <c r="N7" s="542"/>
      <c r="O7" s="1333"/>
      <c r="P7" s="542"/>
    </row>
    <row r="8" spans="1:16" s="139" customFormat="1" ht="13.95" customHeight="1" thickBot="1" x14ac:dyDescent="0.3">
      <c r="A8" s="134"/>
      <c r="B8" s="156"/>
      <c r="C8" s="256"/>
      <c r="D8" s="256"/>
      <c r="E8" s="256"/>
      <c r="F8" s="256"/>
      <c r="G8" s="256"/>
      <c r="H8" s="256"/>
      <c r="I8" s="256"/>
      <c r="J8" s="256"/>
      <c r="K8" s="260"/>
      <c r="L8" s="272"/>
      <c r="N8" s="542"/>
      <c r="O8" s="1333"/>
      <c r="P8" s="542"/>
    </row>
    <row r="9" spans="1:16" ht="13.95" customHeight="1" thickBot="1" x14ac:dyDescent="0.3">
      <c r="A9" s="165"/>
      <c r="B9" s="259"/>
      <c r="C9" s="1322"/>
      <c r="D9" s="1326"/>
      <c r="E9" s="1326"/>
      <c r="F9" s="1326"/>
      <c r="G9" s="1326"/>
      <c r="H9" s="1323"/>
      <c r="I9" s="306"/>
      <c r="J9" s="306"/>
      <c r="K9" s="260"/>
      <c r="L9" s="261"/>
      <c r="N9" s="542"/>
      <c r="O9" s="1333"/>
      <c r="P9" s="542"/>
    </row>
    <row r="10" spans="1:16" ht="13.95" customHeight="1" x14ac:dyDescent="0.25">
      <c r="A10" s="165"/>
      <c r="B10" s="259"/>
      <c r="C10" s="256"/>
      <c r="D10" s="256"/>
      <c r="E10" s="256"/>
      <c r="F10" s="256"/>
      <c r="G10" s="256"/>
      <c r="H10" s="256"/>
      <c r="I10" s="306"/>
      <c r="J10" s="306"/>
      <c r="K10" s="260"/>
      <c r="L10" s="261"/>
      <c r="N10" s="542"/>
      <c r="O10" s="1333"/>
      <c r="P10" s="542"/>
    </row>
    <row r="11" spans="1:16" ht="13.95" customHeight="1" thickBot="1" x14ac:dyDescent="0.3">
      <c r="A11" s="165"/>
      <c r="B11" s="290"/>
      <c r="C11" s="350" t="s">
        <v>1445</v>
      </c>
      <c r="D11" s="597" t="s">
        <v>586</v>
      </c>
      <c r="E11" s="597" t="s">
        <v>2</v>
      </c>
      <c r="F11" s="597" t="s">
        <v>3579</v>
      </c>
      <c r="G11" s="597" t="s">
        <v>3580</v>
      </c>
      <c r="H11" s="598" t="s">
        <v>3581</v>
      </c>
      <c r="I11" s="307"/>
      <c r="J11" s="307"/>
      <c r="K11" s="260"/>
      <c r="L11" s="261"/>
      <c r="N11" s="542"/>
      <c r="O11" s="1333"/>
      <c r="P11" s="542"/>
    </row>
    <row r="12" spans="1:16" ht="13.95" customHeight="1" x14ac:dyDescent="0.25">
      <c r="A12" s="165"/>
      <c r="B12" s="290"/>
      <c r="C12" s="595" t="s">
        <v>619</v>
      </c>
      <c r="D12" s="1191"/>
      <c r="E12" s="1192" t="s">
        <v>1407</v>
      </c>
      <c r="F12" s="725" t="s">
        <v>1407</v>
      </c>
      <c r="G12" s="725" t="s">
        <v>1407</v>
      </c>
      <c r="H12" s="725"/>
      <c r="I12" s="307"/>
      <c r="J12" s="307"/>
      <c r="K12" s="260"/>
      <c r="L12" s="261"/>
      <c r="N12" s="542"/>
      <c r="O12" s="1333"/>
      <c r="P12" s="542"/>
    </row>
    <row r="13" spans="1:16" ht="13.95" customHeight="1" x14ac:dyDescent="0.25">
      <c r="A13" s="165"/>
      <c r="B13" s="259"/>
      <c r="C13" s="595" t="s">
        <v>616</v>
      </c>
      <c r="D13" s="1191"/>
      <c r="E13" s="1191" t="s">
        <v>1407</v>
      </c>
      <c r="F13" s="725" t="s">
        <v>1407</v>
      </c>
      <c r="G13" s="725" t="s">
        <v>1407</v>
      </c>
      <c r="H13" s="725"/>
      <c r="I13" s="306"/>
      <c r="J13" s="306"/>
      <c r="K13" s="260"/>
      <c r="L13" s="261"/>
      <c r="N13" s="542"/>
      <c r="O13" s="1333"/>
      <c r="P13" s="542"/>
    </row>
    <row r="14" spans="1:16" ht="13.95" customHeight="1" x14ac:dyDescent="0.25">
      <c r="A14" s="165"/>
      <c r="B14" s="259"/>
      <c r="C14" s="595" t="s">
        <v>2468</v>
      </c>
      <c r="D14" s="1193"/>
      <c r="E14" s="1191" t="s">
        <v>1407</v>
      </c>
      <c r="F14" s="727" t="s">
        <v>1407</v>
      </c>
      <c r="G14" s="727" t="s">
        <v>1407</v>
      </c>
      <c r="H14" s="725"/>
      <c r="I14" s="306"/>
      <c r="J14" s="306"/>
      <c r="K14" s="260"/>
      <c r="L14" s="261"/>
      <c r="N14" s="542"/>
      <c r="O14" s="1333"/>
      <c r="P14" s="542"/>
    </row>
    <row r="15" spans="1:16" ht="13.95" customHeight="1" x14ac:dyDescent="0.25">
      <c r="A15" s="165"/>
      <c r="B15" s="259"/>
      <c r="C15" s="595" t="s">
        <v>2524</v>
      </c>
      <c r="D15" s="1193"/>
      <c r="E15" s="1191" t="s">
        <v>1407</v>
      </c>
      <c r="F15" s="727" t="s">
        <v>1407</v>
      </c>
      <c r="G15" s="727" t="s">
        <v>1407</v>
      </c>
      <c r="H15" s="725"/>
      <c r="I15" s="306"/>
      <c r="J15" s="306"/>
      <c r="K15" s="260"/>
      <c r="L15" s="261"/>
      <c r="N15" s="542"/>
      <c r="O15" s="1333"/>
      <c r="P15" s="542"/>
    </row>
    <row r="16" spans="1:16" ht="13.95" customHeight="1" x14ac:dyDescent="0.25">
      <c r="A16" s="165"/>
      <c r="B16" s="259"/>
      <c r="C16" s="595" t="s">
        <v>617</v>
      </c>
      <c r="D16" s="1191"/>
      <c r="E16" s="1191" t="s">
        <v>1407</v>
      </c>
      <c r="F16" s="725" t="s">
        <v>1407</v>
      </c>
      <c r="G16" s="725" t="s">
        <v>1407</v>
      </c>
      <c r="H16" s="725"/>
      <c r="I16" s="306"/>
      <c r="J16" s="306"/>
      <c r="K16" s="260"/>
      <c r="L16" s="261"/>
      <c r="N16" s="542"/>
      <c r="O16" s="1333"/>
      <c r="P16" s="542"/>
    </row>
    <row r="17" spans="1:16" ht="13.95" customHeight="1" x14ac:dyDescent="0.25">
      <c r="A17" s="165"/>
      <c r="B17" s="259"/>
      <c r="C17" s="595" t="s">
        <v>618</v>
      </c>
      <c r="D17" s="1191"/>
      <c r="E17" s="1191" t="s">
        <v>1407</v>
      </c>
      <c r="F17" s="725" t="s">
        <v>1407</v>
      </c>
      <c r="G17" s="725" t="s">
        <v>1407</v>
      </c>
      <c r="H17" s="725"/>
      <c r="I17" s="306"/>
      <c r="J17" s="306"/>
      <c r="K17" s="260"/>
      <c r="L17" s="261"/>
      <c r="N17" s="542"/>
      <c r="O17" s="1333"/>
      <c r="P17" s="542"/>
    </row>
    <row r="18" spans="1:16" ht="13.8" customHeight="1" x14ac:dyDescent="0.25">
      <c r="A18" s="165"/>
      <c r="B18" s="259"/>
      <c r="C18" s="595" t="s">
        <v>1853</v>
      </c>
      <c r="D18" s="1191"/>
      <c r="E18" s="1191" t="s">
        <v>1407</v>
      </c>
      <c r="F18" s="725" t="s">
        <v>1407</v>
      </c>
      <c r="G18" s="725" t="s">
        <v>1407</v>
      </c>
      <c r="H18" s="725"/>
      <c r="I18" s="306"/>
      <c r="J18" s="306"/>
      <c r="K18" s="260"/>
      <c r="L18" s="261"/>
      <c r="N18" s="542"/>
      <c r="O18" s="1333"/>
      <c r="P18" s="542"/>
    </row>
    <row r="19" spans="1:16" ht="13.95" customHeight="1" x14ac:dyDescent="0.25">
      <c r="A19" s="165"/>
      <c r="B19" s="259"/>
      <c r="C19" s="595" t="s">
        <v>1854</v>
      </c>
      <c r="D19" s="1194"/>
      <c r="E19" s="1191" t="s">
        <v>1407</v>
      </c>
      <c r="F19" s="725" t="s">
        <v>1407</v>
      </c>
      <c r="G19" s="725" t="s">
        <v>1407</v>
      </c>
      <c r="H19" s="725"/>
      <c r="I19" s="306"/>
      <c r="J19" s="306"/>
      <c r="K19" s="260"/>
      <c r="L19" s="261"/>
      <c r="N19" s="542"/>
      <c r="O19" s="1333"/>
      <c r="P19" s="542"/>
    </row>
    <row r="20" spans="1:16" ht="13.95" customHeight="1" x14ac:dyDescent="0.25">
      <c r="A20" s="165"/>
      <c r="B20" s="259"/>
      <c r="C20" s="904" t="s">
        <v>3571</v>
      </c>
      <c r="D20" s="903"/>
      <c r="E20" s="895"/>
      <c r="F20" s="903"/>
      <c r="G20" s="895"/>
      <c r="H20" s="902"/>
      <c r="I20" s="306"/>
      <c r="J20" s="306"/>
      <c r="K20" s="260"/>
      <c r="L20" s="261"/>
      <c r="N20" s="542"/>
      <c r="O20" s="1333"/>
      <c r="P20" s="542"/>
    </row>
    <row r="21" spans="1:16" ht="13.95" customHeight="1" x14ac:dyDescent="0.25">
      <c r="A21" s="165"/>
      <c r="B21" s="259"/>
      <c r="C21" s="904" t="s">
        <v>3572</v>
      </c>
      <c r="D21" s="903"/>
      <c r="E21" s="895"/>
      <c r="F21" s="903"/>
      <c r="G21" s="895"/>
      <c r="H21" s="902"/>
      <c r="I21" s="306"/>
      <c r="J21" s="306"/>
      <c r="K21" s="260"/>
      <c r="L21" s="261"/>
      <c r="N21" s="542"/>
      <c r="O21" s="1333"/>
      <c r="P21" s="542"/>
    </row>
    <row r="22" spans="1:16" ht="13.95" customHeight="1" x14ac:dyDescent="0.25">
      <c r="A22" s="165"/>
      <c r="B22" s="259"/>
      <c r="C22" s="904" t="s">
        <v>3573</v>
      </c>
      <c r="D22" s="903"/>
      <c r="E22" s="895"/>
      <c r="F22" s="903"/>
      <c r="G22" s="895"/>
      <c r="H22" s="902"/>
      <c r="I22" s="306"/>
      <c r="J22" s="306"/>
      <c r="K22" s="260"/>
      <c r="L22" s="261"/>
      <c r="N22" s="542"/>
      <c r="O22" s="1333"/>
      <c r="P22" s="542"/>
    </row>
    <row r="23" spans="1:16" ht="13.95" customHeight="1" x14ac:dyDescent="0.25">
      <c r="A23" s="165"/>
      <c r="B23" s="259"/>
      <c r="C23" s="904" t="s">
        <v>3574</v>
      </c>
      <c r="D23" s="903"/>
      <c r="E23" s="895"/>
      <c r="F23" s="903"/>
      <c r="G23" s="895"/>
      <c r="H23" s="902"/>
      <c r="I23" s="306"/>
      <c r="J23" s="256"/>
      <c r="K23" s="260"/>
      <c r="L23" s="261"/>
      <c r="N23" s="542"/>
      <c r="O23" s="1333"/>
      <c r="P23" s="542"/>
    </row>
    <row r="24" spans="1:16" ht="22.05" customHeight="1" x14ac:dyDescent="0.25">
      <c r="A24" s="165"/>
      <c r="B24" s="259"/>
      <c r="C24" s="904" t="s">
        <v>3575</v>
      </c>
      <c r="D24" s="903"/>
      <c r="E24" s="895"/>
      <c r="F24" s="903"/>
      <c r="G24" s="895"/>
      <c r="H24" s="902"/>
      <c r="I24" s="306"/>
      <c r="J24" s="256"/>
      <c r="K24" s="260"/>
      <c r="L24" s="261"/>
      <c r="N24" s="542"/>
      <c r="O24" s="1333"/>
      <c r="P24" s="542"/>
    </row>
    <row r="25" spans="1:16" ht="22.05" customHeight="1" x14ac:dyDescent="0.25">
      <c r="A25" s="165"/>
      <c r="B25" s="259"/>
      <c r="C25" s="904" t="s">
        <v>3576</v>
      </c>
      <c r="D25" s="903"/>
      <c r="E25" s="895"/>
      <c r="F25" s="903"/>
      <c r="G25" s="895"/>
      <c r="H25" s="902"/>
      <c r="I25" s="306"/>
      <c r="J25" s="840"/>
      <c r="K25" s="260"/>
      <c r="L25" s="261"/>
      <c r="N25" s="542"/>
      <c r="O25" s="1333"/>
      <c r="P25" s="542"/>
    </row>
    <row r="26" spans="1:16" ht="22.05" customHeight="1" x14ac:dyDescent="0.25">
      <c r="A26" s="165"/>
      <c r="B26" s="259"/>
      <c r="C26" s="898" t="s">
        <v>1848</v>
      </c>
      <c r="D26" s="1195"/>
      <c r="E26" s="1196"/>
      <c r="F26" s="901"/>
      <c r="G26" s="901"/>
      <c r="H26" s="900"/>
      <c r="I26" s="306"/>
      <c r="J26" s="348"/>
      <c r="K26" s="260"/>
      <c r="L26" s="261"/>
      <c r="N26" s="542"/>
      <c r="O26" s="1333"/>
      <c r="P26" s="542"/>
    </row>
    <row r="27" spans="1:16" ht="22.05" customHeight="1" x14ac:dyDescent="0.25">
      <c r="A27" s="165"/>
      <c r="B27" s="259"/>
      <c r="C27" s="898" t="s">
        <v>1849</v>
      </c>
      <c r="D27" s="1195"/>
      <c r="E27" s="1196"/>
      <c r="F27" s="901"/>
      <c r="G27" s="901"/>
      <c r="H27" s="900"/>
      <c r="I27" s="306"/>
      <c r="J27" s="256"/>
      <c r="K27" s="260"/>
      <c r="L27" s="261"/>
      <c r="N27" s="542"/>
      <c r="O27" s="542"/>
      <c r="P27" s="542"/>
    </row>
    <row r="28" spans="1:16" ht="22.05" customHeight="1" x14ac:dyDescent="0.25">
      <c r="A28" s="165"/>
      <c r="B28" s="259"/>
      <c r="C28" s="898" t="s">
        <v>1852</v>
      </c>
      <c r="D28" s="1195"/>
      <c r="E28" s="1196"/>
      <c r="F28" s="901"/>
      <c r="G28" s="901"/>
      <c r="H28" s="900"/>
      <c r="I28" s="306"/>
      <c r="J28" s="306"/>
      <c r="K28" s="260"/>
      <c r="L28" s="261"/>
    </row>
    <row r="29" spans="1:16" ht="22.05" customHeight="1" x14ac:dyDescent="0.25">
      <c r="A29" s="165"/>
      <c r="B29" s="259"/>
      <c r="C29" s="898" t="s">
        <v>1851</v>
      </c>
      <c r="D29" s="1195"/>
      <c r="E29" s="1196"/>
      <c r="F29" s="901"/>
      <c r="G29" s="901"/>
      <c r="H29" s="900"/>
      <c r="I29" s="306"/>
      <c r="J29" s="306"/>
      <c r="K29" s="260"/>
      <c r="L29" s="261"/>
    </row>
    <row r="30" spans="1:16" ht="22.05" customHeight="1" x14ac:dyDescent="0.25">
      <c r="A30" s="165"/>
      <c r="B30" s="259"/>
      <c r="C30" s="898" t="s">
        <v>1850</v>
      </c>
      <c r="D30" s="1195"/>
      <c r="E30" s="1196"/>
      <c r="F30" s="901"/>
      <c r="G30" s="901"/>
      <c r="H30" s="900"/>
      <c r="I30" s="306"/>
      <c r="J30" s="307"/>
      <c r="K30" s="260"/>
      <c r="L30" s="261"/>
    </row>
    <row r="31" spans="1:16" ht="22.05" customHeight="1" x14ac:dyDescent="0.25">
      <c r="A31" s="165"/>
      <c r="B31" s="259"/>
      <c r="C31" s="596" t="s">
        <v>57</v>
      </c>
      <c r="D31" s="1197"/>
      <c r="E31" s="1197"/>
      <c r="F31" s="728"/>
      <c r="G31" s="728"/>
      <c r="H31" s="728"/>
      <c r="I31" s="306"/>
      <c r="J31" s="307"/>
      <c r="K31" s="260"/>
      <c r="L31" s="261"/>
    </row>
    <row r="32" spans="1:16" ht="22.05" customHeight="1" x14ac:dyDescent="0.25">
      <c r="A32" s="165"/>
      <c r="B32" s="259"/>
      <c r="C32" s="596" t="s">
        <v>59</v>
      </c>
      <c r="D32" s="1197"/>
      <c r="E32" s="1197"/>
      <c r="F32" s="728"/>
      <c r="G32" s="728"/>
      <c r="H32" s="728"/>
      <c r="I32" s="306"/>
      <c r="J32" s="306"/>
      <c r="K32" s="260"/>
      <c r="L32" s="261"/>
    </row>
    <row r="33" spans="1:12" ht="22.05" customHeight="1" x14ac:dyDescent="0.25">
      <c r="A33" s="165"/>
      <c r="B33" s="259"/>
      <c r="C33" s="596" t="s">
        <v>61</v>
      </c>
      <c r="D33" s="1197"/>
      <c r="E33" s="1197"/>
      <c r="F33" s="728"/>
      <c r="G33" s="728"/>
      <c r="H33" s="728"/>
      <c r="I33" s="306"/>
      <c r="J33" s="306"/>
      <c r="K33" s="260"/>
      <c r="L33" s="261"/>
    </row>
    <row r="34" spans="1:12" ht="22.05" customHeight="1" x14ac:dyDescent="0.25">
      <c r="A34" s="165"/>
      <c r="B34" s="259"/>
      <c r="C34" s="596" t="s">
        <v>64</v>
      </c>
      <c r="D34" s="1197"/>
      <c r="E34" s="1197"/>
      <c r="F34" s="728"/>
      <c r="G34" s="728"/>
      <c r="H34" s="728"/>
      <c r="I34" s="306"/>
      <c r="J34" s="306"/>
      <c r="K34" s="260"/>
      <c r="L34" s="261"/>
    </row>
    <row r="35" spans="1:12" ht="22.05" customHeight="1" x14ac:dyDescent="0.25">
      <c r="A35" s="165"/>
      <c r="B35" s="259"/>
      <c r="C35" s="596" t="s">
        <v>984</v>
      </c>
      <c r="D35" s="1197"/>
      <c r="E35" s="1197"/>
      <c r="F35" s="728"/>
      <c r="G35" s="728"/>
      <c r="H35" s="728"/>
      <c r="I35" s="306"/>
      <c r="J35" s="306"/>
      <c r="K35" s="260"/>
      <c r="L35" s="261"/>
    </row>
    <row r="36" spans="1:12" ht="22.05" customHeight="1" x14ac:dyDescent="0.25">
      <c r="A36" s="165"/>
      <c r="B36" s="259"/>
      <c r="C36" s="596" t="s">
        <v>75</v>
      </c>
      <c r="D36" s="1197"/>
      <c r="E36" s="1197"/>
      <c r="F36" s="728"/>
      <c r="G36" s="728"/>
      <c r="H36" s="728"/>
      <c r="I36" s="306"/>
      <c r="J36" s="306"/>
      <c r="K36" s="260"/>
      <c r="L36" s="261"/>
    </row>
    <row r="37" spans="1:12" ht="22.05" customHeight="1" x14ac:dyDescent="0.25">
      <c r="A37" s="165"/>
      <c r="B37" s="259"/>
      <c r="C37" s="596" t="s">
        <v>113</v>
      </c>
      <c r="D37" s="1197"/>
      <c r="E37" s="1197"/>
      <c r="F37" s="728"/>
      <c r="G37" s="728"/>
      <c r="H37" s="728"/>
      <c r="I37" s="306"/>
      <c r="J37" s="306"/>
      <c r="K37" s="260"/>
      <c r="L37" s="261"/>
    </row>
    <row r="38" spans="1:12" ht="22.05" customHeight="1" x14ac:dyDescent="0.25">
      <c r="A38" s="165"/>
      <c r="B38" s="259"/>
      <c r="C38" s="596" t="s">
        <v>116</v>
      </c>
      <c r="D38" s="1197"/>
      <c r="E38" s="1197"/>
      <c r="F38" s="728"/>
      <c r="G38" s="728"/>
      <c r="H38" s="728"/>
      <c r="I38" s="306"/>
      <c r="J38" s="306"/>
      <c r="K38" s="260"/>
      <c r="L38" s="261"/>
    </row>
    <row r="39" spans="1:12" ht="22.05" customHeight="1" x14ac:dyDescent="0.25">
      <c r="A39" s="165"/>
      <c r="B39" s="259"/>
      <c r="C39" s="596" t="s">
        <v>119</v>
      </c>
      <c r="D39" s="1197"/>
      <c r="E39" s="1197"/>
      <c r="F39" s="728"/>
      <c r="G39" s="728"/>
      <c r="H39" s="728"/>
      <c r="I39" s="306"/>
      <c r="J39" s="306"/>
      <c r="K39" s="260"/>
      <c r="L39" s="261"/>
    </row>
    <row r="40" spans="1:12" ht="22.05" customHeight="1" x14ac:dyDescent="0.25">
      <c r="A40" s="165"/>
      <c r="B40" s="259"/>
      <c r="C40" s="596" t="s">
        <v>122</v>
      </c>
      <c r="D40" s="1197"/>
      <c r="E40" s="1197"/>
      <c r="F40" s="728"/>
      <c r="G40" s="728"/>
      <c r="H40" s="728"/>
      <c r="I40" s="306"/>
      <c r="J40" s="306"/>
      <c r="K40" s="260"/>
      <c r="L40" s="261"/>
    </row>
    <row r="41" spans="1:12" ht="22.05" customHeight="1" x14ac:dyDescent="0.25">
      <c r="A41" s="165"/>
      <c r="B41" s="259"/>
      <c r="C41" s="596" t="s">
        <v>125</v>
      </c>
      <c r="D41" s="1197"/>
      <c r="E41" s="1197"/>
      <c r="F41" s="728"/>
      <c r="G41" s="728"/>
      <c r="H41" s="728"/>
      <c r="I41" s="306"/>
      <c r="J41" s="306"/>
      <c r="K41" s="260"/>
      <c r="L41" s="261"/>
    </row>
    <row r="42" spans="1:12" ht="22.05" customHeight="1" x14ac:dyDescent="0.25">
      <c r="A42" s="165"/>
      <c r="B42" s="259"/>
      <c r="C42" s="596" t="s">
        <v>994</v>
      </c>
      <c r="D42" s="1197"/>
      <c r="E42" s="1197"/>
      <c r="F42" s="728"/>
      <c r="G42" s="728"/>
      <c r="H42" s="728"/>
      <c r="I42" s="306"/>
      <c r="J42" s="256"/>
      <c r="K42" s="260"/>
      <c r="L42" s="261"/>
    </row>
    <row r="43" spans="1:12" ht="22.05" customHeight="1" x14ac:dyDescent="0.25">
      <c r="A43" s="165"/>
      <c r="B43" s="259"/>
      <c r="C43" s="596" t="s">
        <v>46</v>
      </c>
      <c r="D43" s="1197"/>
      <c r="E43" s="1197"/>
      <c r="F43" s="728"/>
      <c r="G43" s="728"/>
      <c r="H43" s="728"/>
      <c r="I43" s="306"/>
      <c r="J43" s="256"/>
      <c r="K43" s="260"/>
      <c r="L43" s="261"/>
    </row>
    <row r="44" spans="1:12" ht="22.05" customHeight="1" x14ac:dyDescent="0.25">
      <c r="A44" s="165"/>
      <c r="B44" s="259"/>
      <c r="C44" s="596" t="s">
        <v>48</v>
      </c>
      <c r="D44" s="1197"/>
      <c r="E44" s="1197"/>
      <c r="F44" s="728"/>
      <c r="G44" s="728"/>
      <c r="H44" s="728"/>
      <c r="I44" s="306"/>
      <c r="J44" s="256"/>
      <c r="K44" s="260"/>
      <c r="L44" s="261"/>
    </row>
    <row r="45" spans="1:12" ht="22.05" customHeight="1" x14ac:dyDescent="0.25">
      <c r="A45" s="165"/>
      <c r="B45" s="259"/>
      <c r="C45" s="596" t="s">
        <v>50</v>
      </c>
      <c r="D45" s="1197"/>
      <c r="E45" s="1197"/>
      <c r="F45" s="728"/>
      <c r="G45" s="728"/>
      <c r="H45" s="728"/>
      <c r="I45" s="306"/>
      <c r="J45" s="256"/>
      <c r="K45" s="260"/>
      <c r="L45" s="261"/>
    </row>
    <row r="46" spans="1:12" ht="22.05" customHeight="1" x14ac:dyDescent="0.25">
      <c r="A46" s="165"/>
      <c r="B46" s="259"/>
      <c r="C46" s="596" t="s">
        <v>52</v>
      </c>
      <c r="D46" s="1197"/>
      <c r="E46" s="1197"/>
      <c r="F46" s="728"/>
      <c r="G46" s="728"/>
      <c r="H46" s="728"/>
      <c r="I46" s="306"/>
      <c r="J46" s="256"/>
      <c r="K46" s="260"/>
      <c r="L46" s="261"/>
    </row>
    <row r="47" spans="1:12" ht="22.05" customHeight="1" x14ac:dyDescent="0.25">
      <c r="A47" s="165"/>
      <c r="B47" s="259"/>
      <c r="C47" s="596" t="s">
        <v>53</v>
      </c>
      <c r="D47" s="1197"/>
      <c r="E47" s="1197"/>
      <c r="F47" s="728"/>
      <c r="G47" s="728"/>
      <c r="H47" s="728"/>
      <c r="I47" s="306"/>
      <c r="J47" s="256"/>
      <c r="K47" s="260"/>
      <c r="L47" s="261"/>
    </row>
    <row r="48" spans="1:12" ht="22.05" customHeight="1" x14ac:dyDescent="0.25">
      <c r="A48" s="165"/>
      <c r="B48" s="259"/>
      <c r="C48" s="596" t="s">
        <v>55</v>
      </c>
      <c r="D48" s="1197"/>
      <c r="E48" s="1197"/>
      <c r="F48" s="728"/>
      <c r="G48" s="728"/>
      <c r="H48" s="728"/>
      <c r="I48" s="306"/>
      <c r="J48" s="256"/>
      <c r="K48" s="260"/>
      <c r="L48" s="261"/>
    </row>
    <row r="49" spans="1:12" ht="22.05" customHeight="1" x14ac:dyDescent="0.25">
      <c r="A49" s="165"/>
      <c r="B49" s="259"/>
      <c r="C49" s="596" t="s">
        <v>54</v>
      </c>
      <c r="D49" s="1197"/>
      <c r="E49" s="1197"/>
      <c r="F49" s="728"/>
      <c r="G49" s="728"/>
      <c r="H49" s="728"/>
      <c r="I49" s="306"/>
      <c r="J49" s="256"/>
      <c r="K49" s="260"/>
      <c r="L49" s="261"/>
    </row>
    <row r="50" spans="1:12" ht="22.05" customHeight="1" x14ac:dyDescent="0.25">
      <c r="A50" s="165"/>
      <c r="B50" s="259"/>
      <c r="C50" s="596" t="s">
        <v>145</v>
      </c>
      <c r="D50" s="1197"/>
      <c r="E50" s="1197"/>
      <c r="F50" s="728"/>
      <c r="G50" s="728"/>
      <c r="H50" s="728"/>
      <c r="I50" s="306"/>
      <c r="J50" s="256"/>
      <c r="K50" s="260"/>
      <c r="L50" s="261"/>
    </row>
    <row r="51" spans="1:12" ht="22.05" customHeight="1" x14ac:dyDescent="0.25">
      <c r="A51" s="165"/>
      <c r="B51" s="259"/>
      <c r="C51" s="596" t="s">
        <v>147</v>
      </c>
      <c r="D51" s="1197"/>
      <c r="E51" s="1197"/>
      <c r="F51" s="728"/>
      <c r="G51" s="728"/>
      <c r="H51" s="728"/>
      <c r="I51" s="306"/>
      <c r="J51" s="256"/>
      <c r="K51" s="260"/>
      <c r="L51" s="261"/>
    </row>
    <row r="52" spans="1:12" ht="22.05" customHeight="1" x14ac:dyDescent="0.25">
      <c r="A52" s="165"/>
      <c r="B52" s="259"/>
      <c r="C52" s="596" t="s">
        <v>149</v>
      </c>
      <c r="D52" s="1197"/>
      <c r="E52" s="1197"/>
      <c r="F52" s="728"/>
      <c r="G52" s="728"/>
      <c r="H52" s="728"/>
      <c r="I52" s="306"/>
      <c r="J52" s="256"/>
      <c r="K52" s="260"/>
      <c r="L52" s="261"/>
    </row>
    <row r="53" spans="1:12" ht="22.05" customHeight="1" x14ac:dyDescent="0.25">
      <c r="A53" s="165"/>
      <c r="B53" s="259"/>
      <c r="C53" s="596" t="s">
        <v>77</v>
      </c>
      <c r="D53" s="1197"/>
      <c r="E53" s="1197"/>
      <c r="F53" s="728"/>
      <c r="G53" s="728"/>
      <c r="H53" s="728"/>
      <c r="I53" s="306"/>
      <c r="J53" s="256"/>
      <c r="K53" s="260"/>
      <c r="L53" s="261"/>
    </row>
    <row r="54" spans="1:12" ht="22.05" customHeight="1" x14ac:dyDescent="0.25">
      <c r="A54" s="165"/>
      <c r="B54" s="259"/>
      <c r="C54" s="596" t="s">
        <v>130</v>
      </c>
      <c r="D54" s="1197"/>
      <c r="E54" s="1197"/>
      <c r="F54" s="728"/>
      <c r="G54" s="728"/>
      <c r="H54" s="728"/>
      <c r="I54" s="306"/>
      <c r="J54" s="256"/>
      <c r="K54" s="260"/>
      <c r="L54" s="261"/>
    </row>
    <row r="55" spans="1:12" ht="22.05" customHeight="1" x14ac:dyDescent="0.25">
      <c r="A55" s="165"/>
      <c r="B55" s="259"/>
      <c r="C55" s="596" t="s">
        <v>133</v>
      </c>
      <c r="D55" s="1197"/>
      <c r="E55" s="1197"/>
      <c r="F55" s="728"/>
      <c r="G55" s="728"/>
      <c r="H55" s="728"/>
      <c r="I55" s="306"/>
      <c r="J55" s="256"/>
      <c r="K55" s="260"/>
      <c r="L55" s="261"/>
    </row>
    <row r="56" spans="1:12" ht="22.05" customHeight="1" x14ac:dyDescent="0.25">
      <c r="A56" s="165"/>
      <c r="B56" s="259"/>
      <c r="C56" s="596" t="s">
        <v>136</v>
      </c>
      <c r="D56" s="1197"/>
      <c r="E56" s="1197"/>
      <c r="F56" s="728"/>
      <c r="G56" s="728"/>
      <c r="H56" s="728"/>
      <c r="I56" s="306"/>
      <c r="J56" s="256"/>
      <c r="K56" s="260"/>
      <c r="L56" s="261"/>
    </row>
    <row r="57" spans="1:12" ht="22.05" customHeight="1" x14ac:dyDescent="0.25">
      <c r="A57" s="165"/>
      <c r="B57" s="259"/>
      <c r="C57" s="596" t="s">
        <v>67</v>
      </c>
      <c r="D57" s="1197"/>
      <c r="E57" s="1197"/>
      <c r="F57" s="728"/>
      <c r="G57" s="728"/>
      <c r="H57" s="728"/>
      <c r="I57" s="306"/>
      <c r="J57" s="256"/>
      <c r="K57" s="260"/>
      <c r="L57" s="261"/>
    </row>
    <row r="58" spans="1:12" ht="22.05" customHeight="1" x14ac:dyDescent="0.25">
      <c r="A58" s="165"/>
      <c r="B58" s="259"/>
      <c r="C58" s="596" t="s">
        <v>88</v>
      </c>
      <c r="D58" s="1197"/>
      <c r="E58" s="1197"/>
      <c r="F58" s="728"/>
      <c r="G58" s="728"/>
      <c r="H58" s="728"/>
      <c r="I58" s="306"/>
      <c r="J58" s="256"/>
      <c r="K58" s="260"/>
      <c r="L58" s="261"/>
    </row>
    <row r="59" spans="1:12" ht="22.05" customHeight="1" x14ac:dyDescent="0.25">
      <c r="A59" s="165"/>
      <c r="B59" s="259"/>
      <c r="C59" s="596" t="s">
        <v>90</v>
      </c>
      <c r="D59" s="1197"/>
      <c r="E59" s="1197"/>
      <c r="F59" s="728"/>
      <c r="G59" s="728"/>
      <c r="H59" s="728"/>
      <c r="I59" s="306"/>
      <c r="J59" s="256"/>
      <c r="K59" s="260"/>
      <c r="L59" s="261"/>
    </row>
    <row r="60" spans="1:12" ht="22.05" customHeight="1" x14ac:dyDescent="0.25">
      <c r="A60" s="165"/>
      <c r="B60" s="259"/>
      <c r="C60" s="596" t="s">
        <v>92</v>
      </c>
      <c r="D60" s="1197"/>
      <c r="E60" s="1197"/>
      <c r="F60" s="728"/>
      <c r="G60" s="728"/>
      <c r="H60" s="728"/>
      <c r="I60" s="306"/>
      <c r="J60" s="256"/>
      <c r="K60" s="260"/>
      <c r="L60" s="261"/>
    </row>
    <row r="61" spans="1:12" ht="22.05" customHeight="1" x14ac:dyDescent="0.25">
      <c r="A61" s="165"/>
      <c r="B61" s="259"/>
      <c r="C61" s="596" t="s">
        <v>94</v>
      </c>
      <c r="D61" s="1197"/>
      <c r="E61" s="1197"/>
      <c r="F61" s="728"/>
      <c r="G61" s="728"/>
      <c r="H61" s="728"/>
      <c r="I61" s="306"/>
      <c r="J61" s="256"/>
      <c r="K61" s="260"/>
      <c r="L61" s="261"/>
    </row>
    <row r="62" spans="1:12" ht="22.05" customHeight="1" x14ac:dyDescent="0.25">
      <c r="A62" s="165"/>
      <c r="B62" s="259"/>
      <c r="C62" s="596" t="s">
        <v>992</v>
      </c>
      <c r="D62" s="1197"/>
      <c r="E62" s="1197"/>
      <c r="F62" s="728"/>
      <c r="G62" s="728"/>
      <c r="H62" s="728"/>
      <c r="I62" s="306"/>
      <c r="J62" s="256"/>
      <c r="K62" s="260"/>
      <c r="L62" s="261"/>
    </row>
    <row r="63" spans="1:12" ht="22.05" customHeight="1" x14ac:dyDescent="0.25">
      <c r="A63" s="165"/>
      <c r="B63" s="259"/>
      <c r="C63" s="596" t="s">
        <v>0</v>
      </c>
      <c r="D63" s="1197"/>
      <c r="E63" s="1197"/>
      <c r="F63" s="728"/>
      <c r="G63" s="728"/>
      <c r="H63" s="728"/>
      <c r="I63" s="306"/>
      <c r="J63" s="256"/>
      <c r="K63" s="260"/>
      <c r="L63" s="261"/>
    </row>
    <row r="64" spans="1:12" ht="22.05" customHeight="1" x14ac:dyDescent="0.25">
      <c r="A64" s="165"/>
      <c r="B64" s="259"/>
      <c r="C64" s="596" t="s">
        <v>38</v>
      </c>
      <c r="D64" s="1197"/>
      <c r="E64" s="1197"/>
      <c r="F64" s="728"/>
      <c r="G64" s="728"/>
      <c r="H64" s="728"/>
      <c r="I64" s="306"/>
      <c r="J64" s="256"/>
      <c r="K64" s="260"/>
      <c r="L64" s="261"/>
    </row>
    <row r="65" spans="1:12" ht="22.05" customHeight="1" x14ac:dyDescent="0.25">
      <c r="A65" s="165"/>
      <c r="B65" s="259"/>
      <c r="C65" s="596" t="s">
        <v>42</v>
      </c>
      <c r="D65" s="1197"/>
      <c r="E65" s="1197"/>
      <c r="F65" s="728"/>
      <c r="G65" s="728"/>
      <c r="H65" s="728"/>
      <c r="I65" s="306"/>
      <c r="J65" s="256"/>
      <c r="K65" s="260"/>
      <c r="L65" s="261"/>
    </row>
    <row r="66" spans="1:12" ht="22.05" customHeight="1" x14ac:dyDescent="0.25">
      <c r="A66" s="165"/>
      <c r="B66" s="259"/>
      <c r="C66" s="596" t="s">
        <v>44</v>
      </c>
      <c r="D66" s="1197"/>
      <c r="E66" s="1197"/>
      <c r="F66" s="728"/>
      <c r="G66" s="728"/>
      <c r="H66" s="728"/>
      <c r="I66" s="306"/>
      <c r="J66" s="256"/>
      <c r="K66" s="260"/>
      <c r="L66" s="261"/>
    </row>
    <row r="67" spans="1:12" ht="22.05" customHeight="1" x14ac:dyDescent="0.25">
      <c r="A67" s="165"/>
      <c r="B67" s="259"/>
      <c r="C67" s="596" t="s">
        <v>982</v>
      </c>
      <c r="D67" s="1197"/>
      <c r="E67" s="1197"/>
      <c r="F67" s="728"/>
      <c r="G67" s="728"/>
      <c r="H67" s="728"/>
      <c r="I67" s="306"/>
      <c r="J67" s="256"/>
      <c r="K67" s="260"/>
      <c r="L67" s="261"/>
    </row>
    <row r="68" spans="1:12" ht="22.05" customHeight="1" x14ac:dyDescent="0.25">
      <c r="A68" s="165"/>
      <c r="B68" s="259"/>
      <c r="C68" s="596" t="s">
        <v>983</v>
      </c>
      <c r="D68" s="1197"/>
      <c r="E68" s="1197"/>
      <c r="F68" s="728"/>
      <c r="G68" s="728"/>
      <c r="H68" s="728"/>
      <c r="I68" s="306"/>
      <c r="J68" s="256"/>
      <c r="K68" s="260"/>
      <c r="L68" s="261"/>
    </row>
    <row r="69" spans="1:12" ht="22.05" customHeight="1" x14ac:dyDescent="0.25">
      <c r="A69" s="165"/>
      <c r="B69" s="259"/>
      <c r="C69" s="596" t="s">
        <v>65</v>
      </c>
      <c r="D69" s="1197"/>
      <c r="E69" s="1197"/>
      <c r="F69" s="728"/>
      <c r="G69" s="728"/>
      <c r="H69" s="728"/>
      <c r="I69" s="306"/>
      <c r="J69" s="256"/>
      <c r="K69" s="260"/>
      <c r="L69" s="261"/>
    </row>
    <row r="70" spans="1:12" ht="22.05" customHeight="1" x14ac:dyDescent="0.25">
      <c r="A70" s="165"/>
      <c r="B70" s="259"/>
      <c r="C70" s="596" t="s">
        <v>79</v>
      </c>
      <c r="D70" s="1197"/>
      <c r="E70" s="1197"/>
      <c r="F70" s="728"/>
      <c r="G70" s="728"/>
      <c r="H70" s="728"/>
      <c r="I70" s="306"/>
      <c r="J70" s="256"/>
      <c r="K70" s="260"/>
      <c r="L70" s="261"/>
    </row>
    <row r="71" spans="1:12" ht="22.05" customHeight="1" x14ac:dyDescent="0.25">
      <c r="A71" s="165"/>
      <c r="B71" s="259"/>
      <c r="C71" s="596" t="s">
        <v>81</v>
      </c>
      <c r="D71" s="1197"/>
      <c r="E71" s="1197"/>
      <c r="F71" s="728"/>
      <c r="G71" s="728"/>
      <c r="H71" s="728"/>
      <c r="I71" s="306"/>
      <c r="J71" s="256"/>
      <c r="K71" s="260"/>
      <c r="L71" s="261"/>
    </row>
    <row r="72" spans="1:12" ht="22.05" customHeight="1" x14ac:dyDescent="0.25">
      <c r="A72" s="165"/>
      <c r="B72" s="259"/>
      <c r="C72" s="596" t="s">
        <v>83</v>
      </c>
      <c r="D72" s="1197"/>
      <c r="E72" s="1197"/>
      <c r="F72" s="728"/>
      <c r="G72" s="728"/>
      <c r="H72" s="728"/>
      <c r="I72" s="306"/>
      <c r="J72" s="256"/>
      <c r="K72" s="260"/>
      <c r="L72" s="261"/>
    </row>
    <row r="73" spans="1:12" ht="22.05" customHeight="1" x14ac:dyDescent="0.25">
      <c r="A73" s="165"/>
      <c r="B73" s="259"/>
      <c r="C73" s="596" t="s">
        <v>85</v>
      </c>
      <c r="D73" s="1197"/>
      <c r="E73" s="1197"/>
      <c r="F73" s="728"/>
      <c r="G73" s="728"/>
      <c r="H73" s="728"/>
      <c r="I73" s="306"/>
      <c r="J73" s="256"/>
      <c r="K73" s="260"/>
      <c r="L73" s="261"/>
    </row>
    <row r="74" spans="1:12" ht="22.05" customHeight="1" x14ac:dyDescent="0.25">
      <c r="A74" s="165"/>
      <c r="B74" s="259"/>
      <c r="C74" s="596" t="s">
        <v>2538</v>
      </c>
      <c r="D74" s="1197"/>
      <c r="E74" s="1197"/>
      <c r="F74" s="728"/>
      <c r="G74" s="728"/>
      <c r="H74" s="728"/>
      <c r="I74" s="306"/>
      <c r="J74" s="256"/>
      <c r="K74" s="260"/>
      <c r="L74" s="261"/>
    </row>
    <row r="75" spans="1:12" ht="22.05" customHeight="1" x14ac:dyDescent="0.25">
      <c r="A75" s="165"/>
      <c r="B75" s="259"/>
      <c r="C75" s="596" t="s">
        <v>2540</v>
      </c>
      <c r="D75" s="1197"/>
      <c r="E75" s="1197"/>
      <c r="F75" s="728"/>
      <c r="G75" s="728"/>
      <c r="H75" s="728"/>
      <c r="I75" s="306"/>
      <c r="J75" s="256"/>
      <c r="K75" s="260"/>
      <c r="L75" s="261"/>
    </row>
    <row r="76" spans="1:12" ht="22.05" customHeight="1" x14ac:dyDescent="0.25">
      <c r="A76" s="165"/>
      <c r="B76" s="259"/>
      <c r="C76" s="596" t="s">
        <v>2548</v>
      </c>
      <c r="D76" s="1197"/>
      <c r="E76" s="1197"/>
      <c r="F76" s="728"/>
      <c r="G76" s="728"/>
      <c r="H76" s="728"/>
      <c r="I76" s="306"/>
      <c r="J76" s="256"/>
      <c r="K76" s="260"/>
      <c r="L76" s="261"/>
    </row>
    <row r="77" spans="1:12" ht="22.05" customHeight="1" x14ac:dyDescent="0.25">
      <c r="A77" s="165"/>
      <c r="B77" s="259"/>
      <c r="C77" s="596" t="s">
        <v>2563</v>
      </c>
      <c r="D77" s="1197"/>
      <c r="E77" s="1197"/>
      <c r="F77" s="728"/>
      <c r="G77" s="728"/>
      <c r="H77" s="728"/>
      <c r="I77" s="306"/>
      <c r="J77" s="256"/>
      <c r="K77" s="260"/>
      <c r="L77" s="261"/>
    </row>
    <row r="78" spans="1:12" ht="22.05" customHeight="1" x14ac:dyDescent="0.25">
      <c r="A78" s="165"/>
      <c r="B78" s="259"/>
      <c r="C78" s="596" t="s">
        <v>62</v>
      </c>
      <c r="D78" s="1197"/>
      <c r="E78" s="1197"/>
      <c r="F78" s="728"/>
      <c r="G78" s="728"/>
      <c r="H78" s="728"/>
      <c r="I78" s="306"/>
      <c r="J78" s="256"/>
      <c r="K78" s="260"/>
      <c r="L78" s="261"/>
    </row>
    <row r="79" spans="1:12" ht="22.05" customHeight="1" x14ac:dyDescent="0.25">
      <c r="A79" s="165"/>
      <c r="B79" s="259"/>
      <c r="C79" s="596" t="s">
        <v>69</v>
      </c>
      <c r="D79" s="1197"/>
      <c r="E79" s="1197"/>
      <c r="F79" s="728"/>
      <c r="G79" s="728"/>
      <c r="H79" s="728"/>
      <c r="I79" s="306"/>
      <c r="J79" s="256"/>
      <c r="K79" s="260"/>
      <c r="L79" s="261"/>
    </row>
    <row r="80" spans="1:12" ht="22.05" customHeight="1" x14ac:dyDescent="0.25">
      <c r="A80" s="165"/>
      <c r="B80" s="259"/>
      <c r="C80" s="596" t="s">
        <v>71</v>
      </c>
      <c r="D80" s="1197"/>
      <c r="E80" s="1197"/>
      <c r="F80" s="728"/>
      <c r="G80" s="728"/>
      <c r="H80" s="728"/>
      <c r="I80" s="306"/>
      <c r="J80" s="256"/>
      <c r="K80" s="260"/>
      <c r="L80" s="261"/>
    </row>
    <row r="81" spans="1:12" ht="13.95" customHeight="1" x14ac:dyDescent="0.25">
      <c r="A81" s="165"/>
      <c r="B81" s="259"/>
      <c r="C81" s="596" t="s">
        <v>74</v>
      </c>
      <c r="D81" s="1197"/>
      <c r="E81" s="1197"/>
      <c r="F81" s="728"/>
      <c r="G81" s="728"/>
      <c r="H81" s="728"/>
      <c r="I81" s="306"/>
      <c r="J81" s="256"/>
      <c r="K81" s="260"/>
      <c r="L81" s="261"/>
    </row>
    <row r="82" spans="1:12" ht="13.95" customHeight="1" x14ac:dyDescent="0.25">
      <c r="A82" s="165"/>
      <c r="B82" s="259"/>
      <c r="C82" s="596" t="s">
        <v>72</v>
      </c>
      <c r="D82" s="1197"/>
      <c r="E82" s="1197"/>
      <c r="F82" s="728"/>
      <c r="G82" s="728"/>
      <c r="H82" s="728"/>
      <c r="I82" s="306"/>
      <c r="J82" s="256"/>
      <c r="K82" s="260"/>
      <c r="L82" s="261"/>
    </row>
    <row r="83" spans="1:12" ht="13.95" customHeight="1" x14ac:dyDescent="0.25">
      <c r="A83" s="165"/>
      <c r="B83" s="259"/>
      <c r="C83" s="596" t="s">
        <v>102</v>
      </c>
      <c r="D83" s="1197"/>
      <c r="E83" s="1197"/>
      <c r="F83" s="728"/>
      <c r="G83" s="728"/>
      <c r="H83" s="728"/>
      <c r="I83" s="306"/>
      <c r="J83" s="256"/>
      <c r="K83" s="260"/>
      <c r="L83" s="261"/>
    </row>
    <row r="84" spans="1:12" ht="13.95" customHeight="1" x14ac:dyDescent="0.25">
      <c r="A84" s="165"/>
      <c r="B84" s="259"/>
      <c r="C84" s="596" t="s">
        <v>104</v>
      </c>
      <c r="D84" s="1197"/>
      <c r="E84" s="1197"/>
      <c r="F84" s="728"/>
      <c r="G84" s="728"/>
      <c r="H84" s="728"/>
      <c r="I84" s="306"/>
      <c r="J84" s="256"/>
      <c r="K84" s="260"/>
      <c r="L84" s="261"/>
    </row>
    <row r="85" spans="1:12" ht="13.95" customHeight="1" x14ac:dyDescent="0.25">
      <c r="A85" s="165"/>
      <c r="B85" s="259"/>
      <c r="C85" s="596" t="s">
        <v>106</v>
      </c>
      <c r="D85" s="1197"/>
      <c r="E85" s="1197"/>
      <c r="F85" s="728"/>
      <c r="G85" s="728"/>
      <c r="H85" s="728"/>
      <c r="I85" s="306"/>
      <c r="J85" s="256"/>
      <c r="K85" s="260"/>
      <c r="L85" s="261"/>
    </row>
    <row r="86" spans="1:12" ht="13.95" customHeight="1" x14ac:dyDescent="0.25">
      <c r="A86" s="165"/>
      <c r="B86" s="259"/>
      <c r="C86" s="596" t="s">
        <v>108</v>
      </c>
      <c r="D86" s="1197"/>
      <c r="E86" s="1197"/>
      <c r="F86" s="728"/>
      <c r="G86" s="728"/>
      <c r="H86" s="728"/>
      <c r="I86" s="306"/>
      <c r="J86" s="256"/>
      <c r="K86" s="260"/>
      <c r="L86" s="261"/>
    </row>
    <row r="87" spans="1:12" ht="13.95" customHeight="1" x14ac:dyDescent="0.25">
      <c r="A87" s="165"/>
      <c r="B87" s="259"/>
      <c r="C87" s="596" t="s">
        <v>110</v>
      </c>
      <c r="D87" s="1197"/>
      <c r="E87" s="1197"/>
      <c r="F87" s="728"/>
      <c r="G87" s="728"/>
      <c r="H87" s="728"/>
      <c r="I87" s="306"/>
      <c r="J87" s="256"/>
      <c r="K87" s="260"/>
      <c r="L87" s="261"/>
    </row>
    <row r="88" spans="1:12" ht="64.8" customHeight="1" x14ac:dyDescent="0.25">
      <c r="A88" s="165"/>
      <c r="B88" s="259"/>
      <c r="C88" s="867" t="s">
        <v>148</v>
      </c>
      <c r="D88" s="1198">
        <v>1</v>
      </c>
      <c r="E88" s="1199" t="str">
        <f>IF(VLOOKUP(Table2612[[#This Row],[(FIN) Käytäntö]],Languages!$A:$D,1,TRUE)=Table2612[[#This Row],[(FIN) Käytäntö]],VLOOKUP(Table2612[[#This Row],[(FIN) Käytäntö]],Languages!$A:$D,Summary!$C$7,TRUE),NA())</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8" s="911"/>
      <c r="G88" s="729"/>
      <c r="H88" s="729"/>
      <c r="I88" s="306"/>
      <c r="J88" s="256"/>
      <c r="K88" s="260"/>
      <c r="L88" s="261"/>
    </row>
    <row r="89" spans="1:12" ht="64.8" customHeight="1" x14ac:dyDescent="0.25">
      <c r="A89" s="165"/>
      <c r="B89" s="259"/>
      <c r="C89" s="867" t="s">
        <v>150</v>
      </c>
      <c r="D89" s="1198">
        <v>1</v>
      </c>
      <c r="E89" s="1199" t="str">
        <f>IF(VLOOKUP(Table2612[[#This Row],[(FIN) Käytäntö]],Languages!$A:$D,1,TRUE)=Table2612[[#This Row],[(FIN) Käytäntö]],VLOOKUP(Table2612[[#This Row],[(FIN) Käytäntö]],Languages!$A:$D,Summary!$C$7,TRUE),NA())</f>
        <v>Työntekijöille ja muille entiteeteille jaetaan pääsyvaltuustiedot (kuten salasanat, älykortit tai avaimet). Tasolla 1 tämän ei tarvitse olla systemaattista ja säännöllistä.</v>
      </c>
      <c r="F89" s="911"/>
      <c r="G89" s="729"/>
      <c r="H89" s="729"/>
      <c r="I89" s="306"/>
      <c r="J89" s="256"/>
      <c r="K89" s="260"/>
      <c r="L89" s="261"/>
    </row>
    <row r="90" spans="1:12" ht="64.8" customHeight="1" x14ac:dyDescent="0.25">
      <c r="A90" s="165"/>
      <c r="B90" s="259"/>
      <c r="C90" s="867" t="s">
        <v>151</v>
      </c>
      <c r="D90" s="1198">
        <v>1</v>
      </c>
      <c r="E90" s="1199" t="str">
        <f>IF(VLOOKUP(Table2612[[#This Row],[(FIN) Käytäntö]],Languages!$A:$D,1,TRUE)=Table2612[[#This Row],[(FIN) Käytäntö]],VLOOKUP(Table2612[[#This Row],[(FIN) Käytäntö]],Languages!$A:$D,Summary!$C$7,TRUE),NA())</f>
        <v>Identiteetit poistetaan käytöstä, kun niitä ei enää tarvita. Tasolla 1 tämän ei tarvitse olla systemaattista ja säännöllistä.</v>
      </c>
      <c r="F90" s="911"/>
      <c r="G90" s="729"/>
      <c r="H90" s="729"/>
      <c r="I90" s="306"/>
      <c r="J90" s="256"/>
      <c r="K90" s="260"/>
      <c r="L90" s="261"/>
    </row>
    <row r="91" spans="1:12" ht="64.8" customHeight="1" x14ac:dyDescent="0.25">
      <c r="A91" s="165"/>
      <c r="B91" s="259"/>
      <c r="C91" s="867" t="s">
        <v>152</v>
      </c>
      <c r="D91" s="1198">
        <v>2</v>
      </c>
      <c r="E91" s="1199" t="str">
        <f>IF(VLOOKUP(Table2612[[#This Row],[(FIN) Käytäntö]],Languages!$A:$D,1,TRUE)=Table2612[[#This Row],[(FIN) Käytäntö]],VLOOKUP(Table2612[[#This Row],[(FIN) Käytäntö]],Languages!$A:$D,Summary!$C$7,TRUE),NA())</f>
        <v>Salasanojen vahvuusvaatimukset ja uudelleenkäytön rajoitukset on määritelty ja niiden noudattaminen on pakollista.</v>
      </c>
      <c r="F91" s="911"/>
      <c r="G91" s="729"/>
      <c r="H91" s="729"/>
      <c r="I91" s="306"/>
      <c r="J91" s="256"/>
      <c r="K91" s="260"/>
      <c r="L91" s="261"/>
    </row>
    <row r="92" spans="1:12" ht="64.8" customHeight="1" x14ac:dyDescent="0.25">
      <c r="A92" s="165"/>
      <c r="B92" s="259"/>
      <c r="C92" s="867" t="s">
        <v>153</v>
      </c>
      <c r="D92" s="1198">
        <v>2</v>
      </c>
      <c r="E92" s="1199" t="str">
        <f>IF(VLOOKUP(Table2612[[#This Row],[(FIN) Käytäntö]],Languages!$A:$D,1,TRUE)=Table2612[[#This Row],[(FIN) Käytäntö]],VLOOKUP(Table2612[[#This Row],[(FIN) Käytäntö]],Languages!$A:$D,Summary!$C$7,TRUE),NA())</f>
        <v>Identiteettien ajantasaisuudesta huolehditaan tarkastamalla ja päivittämällä ne määrätellyin väliajoin ja määriteltyjen tilanteiden kuten järjestelmämuutosten yhteydessä tai organisaatiorakenteen muuttuessa.</v>
      </c>
      <c r="F92" s="911"/>
      <c r="G92" s="729"/>
      <c r="H92" s="729"/>
      <c r="I92" s="306"/>
      <c r="J92" s="256"/>
      <c r="K92" s="260"/>
      <c r="L92" s="261"/>
    </row>
    <row r="93" spans="1:12" ht="64.8" customHeight="1" x14ac:dyDescent="0.25">
      <c r="A93" s="165"/>
      <c r="B93" s="259"/>
      <c r="C93" s="867" t="s">
        <v>154</v>
      </c>
      <c r="D93" s="1198">
        <v>2</v>
      </c>
      <c r="E93" s="1199" t="str">
        <f>IF(VLOOKUP(Table2612[[#This Row],[(FIN) Käytäntö]],Languages!$A:$D,1,TRUE)=Table2612[[#This Row],[(FIN) Käytäntö]],VLOOKUP(Table2612[[#This Row],[(FIN) Käytäntö]],Languages!$A:$D,Summary!$C$7,TRUE),NA())</f>
        <v>Identiteetit poistetaan käytöstä organisaation määrittelemien enimmäismääräaikojen puitteissa, kun niitä ei enää tarvita.</v>
      </c>
      <c r="F93" s="911"/>
      <c r="G93" s="729"/>
      <c r="H93" s="729"/>
      <c r="I93" s="306"/>
      <c r="J93" s="256"/>
      <c r="K93" s="260"/>
      <c r="L93" s="261"/>
    </row>
    <row r="94" spans="1:12" ht="64.8" customHeight="1" x14ac:dyDescent="0.25">
      <c r="A94" s="165"/>
      <c r="B94" s="259"/>
      <c r="C94" s="867" t="s">
        <v>155</v>
      </c>
      <c r="D94" s="1198">
        <v>2</v>
      </c>
      <c r="E94" s="1199" t="str">
        <f>IF(VLOOKUP(Table2612[[#This Row],[(FIN) Käytäntö]],Languages!$A:$D,1,TRUE)=Table2612[[#This Row],[(FIN) Käytäntö]],VLOOKUP(Table2612[[#This Row],[(FIN) Käytäntö]],Languages!$A:$D,Summary!$C$7,TRUE),NA())</f>
        <v>Hallintatunnusten käyttö on rajoitettu vain niihin prosesseihin, joihin ne on luotu.</v>
      </c>
      <c r="F94" s="911"/>
      <c r="G94" s="729"/>
      <c r="H94" s="729"/>
      <c r="I94" s="306"/>
      <c r="J94" s="256"/>
      <c r="K94" s="260"/>
      <c r="L94" s="261"/>
    </row>
    <row r="95" spans="1:12" ht="64.8" customHeight="1" x14ac:dyDescent="0.25">
      <c r="A95" s="165"/>
      <c r="B95" s="259"/>
      <c r="C95" s="867" t="s">
        <v>2525</v>
      </c>
      <c r="D95" s="1198">
        <v>2</v>
      </c>
      <c r="E95" s="1199" t="str">
        <f>IF(VLOOKUP(Table2612[[#This Row],[(FIN) Käytäntö]],Languages!$A:$D,1,TRUE)=Table2612[[#This Row],[(FIN) Käytäntö]],VLOOKUP(Table2612[[#This Row],[(FIN) Käytäntö]],Languages!$A:$D,Summary!$C$7,TRUE),NA())</f>
        <v>Vahvempaa tai monivaiheista tunnistautumista tai kertakäyttötunnuksia vaaditaan käyttö- ja pääsyoikeuksille, joihin liittyy korkeampi riski (tällaisia voivat olla esimerkiksi hallinta- tai ylläpitotunnukset, jaetut tunnukset tai etäyhteyden käyttö).</v>
      </c>
      <c r="F95" s="911"/>
      <c r="G95" s="729"/>
      <c r="H95" s="729"/>
      <c r="I95" s="306"/>
      <c r="J95" s="256"/>
      <c r="K95" s="260"/>
      <c r="L95" s="261"/>
    </row>
    <row r="96" spans="1:12" ht="64.8" customHeight="1" x14ac:dyDescent="0.25">
      <c r="A96" s="165"/>
      <c r="B96" s="259"/>
      <c r="C96" s="867" t="s">
        <v>2526</v>
      </c>
      <c r="D96" s="1198">
        <v>3</v>
      </c>
      <c r="E96" s="1199" t="str">
        <f>IF(VLOOKUP(Table2612[[#This Row],[(FIN) Käytäntö]],Languages!$A:$D,1,TRUE)=Table2612[[#This Row],[(FIN) Käytäntö]],VLOOKUP(Table2612[[#This Row],[(FIN) Käytäntö]],Languages!$A:$D,Summary!$C$7,TRUE),NA())</f>
        <v xml:space="preserve">Monivaiheista tunnistautumista vaaditaan </v>
      </c>
      <c r="F96" s="911"/>
      <c r="G96" s="729"/>
      <c r="H96" s="729"/>
      <c r="I96" s="306"/>
      <c r="J96" s="256"/>
      <c r="K96" s="260"/>
      <c r="L96" s="261"/>
    </row>
    <row r="97" spans="1:12" ht="64.8" customHeight="1" x14ac:dyDescent="0.25">
      <c r="A97" s="165"/>
      <c r="B97" s="259"/>
      <c r="C97" s="867" t="s">
        <v>2527</v>
      </c>
      <c r="D97" s="1198">
        <v>3</v>
      </c>
      <c r="E97" s="1199" t="str">
        <f>IF(VLOOKUP(Table2612[[#This Row],[(FIN) Käytäntö]],Languages!$A:$D,1,TRUE)=Table2612[[#This Row],[(FIN) Käytäntö]],VLOOKUP(Table2612[[#This Row],[(FIN) Käytäntö]],Languages!$A:$D,Summary!$C$7,TRUE),NA())</f>
        <v xml:space="preserve">Identiteetit, joilla ei ole kirjauduttu määritellyn ajanjakson kuluessa, poistetaan käytöstä mikäli mahdollista. </v>
      </c>
      <c r="F97" s="911"/>
      <c r="G97" s="729"/>
      <c r="H97" s="729"/>
      <c r="I97" s="306"/>
      <c r="J97" s="256"/>
      <c r="K97" s="260"/>
      <c r="L97" s="261"/>
    </row>
    <row r="98" spans="1:12" ht="64.8" customHeight="1" x14ac:dyDescent="0.25">
      <c r="A98" s="165"/>
      <c r="B98" s="259"/>
      <c r="C98" s="867" t="s">
        <v>156</v>
      </c>
      <c r="D98" s="1198">
        <v>1</v>
      </c>
      <c r="E98" s="1199" t="str">
        <f>IF(VLOOKUP(Table2612[[#This Row],[(FIN) Käytäntö]],Languages!$A:$D,1,TRUE)=Table2612[[#This Row],[(FIN) Käytäntö]],VLOOKUP(Table2612[[#This Row],[(FIN) Käytäntö]],Languages!$A:$D,Summary!$C$7,TRUE),NA())</f>
        <v>Loogisten käyttöoikeuksien hallinnan valvontakeinoja on käytössä. Tasolla 1 tämän ei tarvitse olla systemaattista ja säännöllistä.</v>
      </c>
      <c r="F98" s="911"/>
      <c r="G98" s="729"/>
      <c r="H98" s="729"/>
      <c r="I98" s="306"/>
      <c r="J98" s="256"/>
      <c r="K98" s="260"/>
      <c r="L98" s="261"/>
    </row>
    <row r="99" spans="1:12" ht="64.8" customHeight="1" x14ac:dyDescent="0.25">
      <c r="A99" s="165"/>
      <c r="B99" s="259"/>
      <c r="C99" s="867" t="s">
        <v>157</v>
      </c>
      <c r="D99" s="1198">
        <v>1</v>
      </c>
      <c r="E99" s="1199" t="str">
        <f>IF(VLOOKUP(Table2612[[#This Row],[(FIN) Käytäntö]],Languages!$A:$D,1,TRUE)=Table2612[[#This Row],[(FIN) Käytäntö]],VLOOKUP(Table2612[[#This Row],[(FIN) Käytäntö]],Languages!$A:$D,Summary!$C$7,TRUE),NA())</f>
        <v>Käyttöoikeudet poistetaan, kun niitä ei enää tarvita. Tasolla 1 tämän ei tarvitse olla systemaattista ja säännöllistä.</v>
      </c>
      <c r="F99" s="911"/>
      <c r="G99" s="729"/>
      <c r="H99" s="729"/>
      <c r="I99" s="306"/>
      <c r="J99" s="256"/>
      <c r="K99" s="260"/>
      <c r="L99" s="261"/>
    </row>
    <row r="100" spans="1:12" ht="64.8" customHeight="1" x14ac:dyDescent="0.25">
      <c r="A100" s="165"/>
      <c r="B100" s="259"/>
      <c r="C100" s="867" t="s">
        <v>158</v>
      </c>
      <c r="D100" s="1198">
        <v>2</v>
      </c>
      <c r="E100" s="1199" t="str">
        <f>IF(VLOOKUP(Table2612[[#This Row],[(FIN) Käytäntö]],Languages!$A:$D,1,TRUE)=Table2612[[#This Row],[(FIN) Käytäntö]],VLOOKUP(Table2612[[#This Row],[(FIN) Käytäntö]],Languages!$A:$D,Summary!$C$7,TRUE),NA())</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100" s="911"/>
      <c r="G100" s="729"/>
      <c r="H100" s="729"/>
      <c r="I100" s="306"/>
      <c r="J100" s="256"/>
      <c r="K100" s="260"/>
      <c r="L100" s="261"/>
    </row>
    <row r="101" spans="1:12" ht="64.8" customHeight="1" x14ac:dyDescent="0.25">
      <c r="A101" s="165"/>
      <c r="B101" s="259"/>
      <c r="C101" s="867" t="s">
        <v>159</v>
      </c>
      <c r="D101" s="1198">
        <v>2</v>
      </c>
      <c r="E101" s="1199" t="str">
        <f>IF(VLOOKUP(Table2612[[#This Row],[(FIN) Käytäntö]],Languages!$A:$D,1,TRUE)=Table2612[[#This Row],[(FIN) Käytäntö]],VLOOKUP(Table2612[[#This Row],[(FIN) Käytäntö]],Languages!$A:$D,Summary!$C$7,TRUE),NA())</f>
        <v>Käyttöoikeuksien vaatimuksissa on huomioitu pienimmän valtuuden periaate (ref. "principle of least privilege").</v>
      </c>
      <c r="F101" s="911"/>
      <c r="G101" s="729"/>
      <c r="H101" s="729"/>
      <c r="I101" s="306"/>
      <c r="J101" s="256"/>
      <c r="K101" s="260"/>
      <c r="L101" s="261"/>
    </row>
    <row r="102" spans="1:12" ht="64.8" customHeight="1" x14ac:dyDescent="0.25">
      <c r="A102" s="165"/>
      <c r="B102" s="259"/>
      <c r="C102" s="867" t="s">
        <v>160</v>
      </c>
      <c r="D102" s="1198">
        <v>2</v>
      </c>
      <c r="E102" s="1199" t="str">
        <f>IF(VLOOKUP(Table2612[[#This Row],[(FIN) Käytäntö]],Languages!$A:$D,1,TRUE)=Table2612[[#This Row],[(FIN) Käytäntö]],VLOOKUP(Table2612[[#This Row],[(FIN) Käytäntö]],Languages!$A:$D,Summary!$C$7,TRUE),NA())</f>
        <v xml:space="preserve">Käyttöoikeuksien vaatimukset sisältävät tehtävien eriyttämisen periaatteet (ref. "separation of duties"). </v>
      </c>
      <c r="F102" s="911"/>
      <c r="G102" s="729"/>
      <c r="H102" s="729"/>
      <c r="I102" s="306"/>
      <c r="J102" s="256"/>
      <c r="K102" s="260"/>
      <c r="L102" s="261"/>
    </row>
    <row r="103" spans="1:12" ht="64.8" customHeight="1" x14ac:dyDescent="0.25">
      <c r="A103" s="165"/>
      <c r="B103" s="259"/>
      <c r="C103" s="867" t="s">
        <v>161</v>
      </c>
      <c r="D103" s="1198">
        <v>2</v>
      </c>
      <c r="E103" s="1199" t="str">
        <f>IF(VLOOKUP(Table2612[[#This Row],[(FIN) Käytäntö]],Languages!$A:$D,1,TRUE)=Table2612[[#This Row],[(FIN) Käytäntö]],VLOOKUP(Table2612[[#This Row],[(FIN) Käytäntö]],Languages!$A:$D,Summary!$C$7,TRUE),NA())</f>
        <v>Käyttöoikeuspyynnöt tarkastaa ja hyväksyy kyseisen laitteen, ohjelmiston tai tietovarannon omistaja.</v>
      </c>
      <c r="F103" s="911"/>
      <c r="G103" s="729"/>
      <c r="H103" s="729"/>
      <c r="I103" s="306"/>
      <c r="J103" s="256"/>
      <c r="K103" s="260"/>
      <c r="L103" s="261"/>
    </row>
    <row r="104" spans="1:12" ht="64.8" customHeight="1" x14ac:dyDescent="0.25">
      <c r="A104" s="165"/>
      <c r="B104" s="259"/>
      <c r="C104" s="867" t="s">
        <v>162</v>
      </c>
      <c r="D104" s="1198">
        <v>2</v>
      </c>
      <c r="E104" s="1199" t="str">
        <f>IF(VLOOKUP(Table2612[[#This Row],[(FIN) Käytäntö]],Languages!$A:$D,1,TRUE)=Table2612[[#This Row],[(FIN) Käytäntö]],VLOOKUP(Table2612[[#This Row],[(FIN) Käytäntö]],Languages!$A:$D,Summary!$C$7,TRUE),NA())</f>
        <v>Käyttöoikeudet, joihin liittyy korkeampi riski toiminnalle, tarkastetaan perusteellisemmin ja niiden käyttöä valvotaan tarkemmin.</v>
      </c>
      <c r="F104" s="911"/>
      <c r="G104" s="729"/>
      <c r="H104" s="729"/>
      <c r="I104" s="306"/>
      <c r="J104" s="256"/>
      <c r="K104" s="260"/>
      <c r="L104" s="261"/>
    </row>
    <row r="105" spans="1:12" ht="64.8" customHeight="1" x14ac:dyDescent="0.25">
      <c r="A105" s="165"/>
      <c r="B105" s="259"/>
      <c r="C105" s="867" t="s">
        <v>164</v>
      </c>
      <c r="D105" s="1198">
        <v>3</v>
      </c>
      <c r="E105" s="1199" t="str">
        <f>IF(VLOOKUP(Table2612[[#This Row],[(FIN) Käytäntö]],Languages!$A:$D,1,TRUE)=Table2612[[#This Row],[(FIN) Käytäntö]],VLOOKUP(Table2612[[#This Row],[(FIN) Käytäntö]],Languages!$A:$D,Summary!$C$7,TRUE),NA())</f>
        <v>Käyttöoikeudet tarkastetaan ja päivitetään aika ajoin ja määriteltyjen tilanteiden kuten organisaatiorakenteen muuttuessa tai tilapäisen käyttöoikeuksien korotuksen jälkeen.</v>
      </c>
      <c r="F105" s="911"/>
      <c r="G105" s="729"/>
      <c r="H105" s="729"/>
      <c r="I105" s="306"/>
      <c r="J105" s="256"/>
      <c r="K105" s="260"/>
      <c r="L105" s="261"/>
    </row>
    <row r="106" spans="1:12" ht="64.8" customHeight="1" x14ac:dyDescent="0.25">
      <c r="A106" s="165"/>
      <c r="B106" s="259"/>
      <c r="C106" s="867" t="s">
        <v>931</v>
      </c>
      <c r="D106" s="1198">
        <v>3</v>
      </c>
      <c r="E106" s="1199" t="str">
        <f>IF(VLOOKUP(Table2612[[#This Row],[(FIN) Käytäntö]],Languages!$A:$D,1,TRUE)=Table2612[[#This Row],[(FIN) Käytäntö]],VLOOKUP(Table2612[[#This Row],[(FIN) Käytäntö]],Languages!$A:$D,Summary!$C$7,TRUE),NA())</f>
        <v>Kirjautumis- ja yhteydenmuodostusyrityksiä seurataan ja niissä havaitut poikkeavuudet toimivat kybertapahtumien indikaattoreina.</v>
      </c>
      <c r="F106" s="911"/>
      <c r="G106" s="729"/>
      <c r="H106" s="729"/>
      <c r="I106" s="306"/>
      <c r="J106" s="256"/>
      <c r="K106" s="260"/>
      <c r="L106" s="261"/>
    </row>
    <row r="107" spans="1:12" ht="64.8" customHeight="1" x14ac:dyDescent="0.25">
      <c r="A107" s="165"/>
      <c r="B107" s="259"/>
      <c r="C107" s="867" t="s">
        <v>166</v>
      </c>
      <c r="D107" s="1198">
        <v>1</v>
      </c>
      <c r="E107" s="1199" t="str">
        <f>IF(VLOOKUP(Table2612[[#This Row],[(FIN) Käytäntö]],Languages!$A:$D,1,TRUE)=Table2612[[#This Row],[(FIN) Käytäntö]],VLOOKUP(Table2612[[#This Row],[(FIN) Käytäntö]],Languages!$A:$D,Summary!$C$7,TRUE),NA())</f>
        <v>Fyysisen pääsynhallinnan valvontakeinoja on käytössä (kuten aitoja, lukkoja tai kylttejä). Tasolla 1 tämän ei tarvitse olla systemaattista ja säännöllistä.</v>
      </c>
      <c r="F107" s="911"/>
      <c r="G107" s="729"/>
      <c r="H107" s="729"/>
      <c r="I107" s="306"/>
      <c r="J107" s="256"/>
      <c r="K107" s="260"/>
      <c r="L107" s="261"/>
    </row>
    <row r="108" spans="1:12" ht="64.8" customHeight="1" x14ac:dyDescent="0.25">
      <c r="A108" s="165"/>
      <c r="B108" s="259"/>
      <c r="C108" s="867" t="s">
        <v>167</v>
      </c>
      <c r="D108" s="1198">
        <v>1</v>
      </c>
      <c r="E108" s="1199" t="str">
        <f>IF(VLOOKUP(Table2612[[#This Row],[(FIN) Käytäntö]],Languages!$A:$D,1,TRUE)=Table2612[[#This Row],[(FIN) Käytäntö]],VLOOKUP(Table2612[[#This Row],[(FIN) Käytäntö]],Languages!$A:$D,Summary!$C$7,TRUE),NA())</f>
        <v>Pääsyoikeudet poistetaan, kun niitä ei enää tarvita. Tasolla 1 tämän ei tarvitse olla systemaattista ja säännöllistä.</v>
      </c>
      <c r="F108" s="911"/>
      <c r="G108" s="729"/>
      <c r="H108" s="729"/>
      <c r="I108" s="306"/>
      <c r="J108" s="256"/>
      <c r="K108" s="260"/>
      <c r="L108" s="261"/>
    </row>
    <row r="109" spans="1:12" ht="64.8" customHeight="1" x14ac:dyDescent="0.25">
      <c r="A109" s="165"/>
      <c r="B109" s="259"/>
      <c r="C109" s="867" t="s">
        <v>168</v>
      </c>
      <c r="D109" s="1198">
        <v>1</v>
      </c>
      <c r="E109" s="1199" t="str">
        <f>IF(VLOOKUP(Table2612[[#This Row],[(FIN) Käytäntö]],Languages!$A:$D,1,TRUE)=Table2612[[#This Row],[(FIN) Käytäntö]],VLOOKUP(Table2612[[#This Row],[(FIN) Käytäntö]],Languages!$A:$D,Summary!$C$7,TRUE),NA())</f>
        <v>Pääsyoikeuksien käytöstä pidetään lokia. Tasolla 1 tämän ei tarvitse olla systemaattista ja säännöllistä.</v>
      </c>
      <c r="F109" s="911"/>
      <c r="G109" s="729"/>
      <c r="H109" s="729"/>
      <c r="I109" s="306"/>
      <c r="J109" s="256"/>
      <c r="K109" s="260"/>
      <c r="L109" s="261"/>
    </row>
    <row r="110" spans="1:12" ht="64.8" customHeight="1" x14ac:dyDescent="0.25">
      <c r="A110" s="165"/>
      <c r="B110" s="259"/>
      <c r="C110" s="867" t="s">
        <v>169</v>
      </c>
      <c r="D110" s="1198">
        <v>2</v>
      </c>
      <c r="E110" s="1199" t="str">
        <f>IF(VLOOKUP(Table2612[[#This Row],[(FIN) Käytäntö]],Languages!$A:$D,1,TRUE)=Table2612[[#This Row],[(FIN) Käytäntö]],VLOOKUP(Table2612[[#This Row],[(FIN) Käytäntö]],Languages!$A:$D,Summary!$C$7,TRUE),NA())</f>
        <v>Pääsyoikeuksille on asetettu vaatimukset, joita myös ylläpidetään (esimerkiksi sääntöjä siitä, kenelle pääsy voidaan myöntää, millä tavoin pääsyoikeudet myönnetään tai missä rajoissa pääsy sallitaan).</v>
      </c>
      <c r="F110" s="911"/>
      <c r="G110" s="729"/>
      <c r="H110" s="729"/>
      <c r="I110" s="306"/>
      <c r="J110" s="256"/>
      <c r="K110" s="260"/>
      <c r="L110" s="261"/>
    </row>
    <row r="111" spans="1:12" ht="64.8" customHeight="1" x14ac:dyDescent="0.25">
      <c r="A111" s="165"/>
      <c r="B111" s="259"/>
      <c r="C111" s="867" t="s">
        <v>170</v>
      </c>
      <c r="D111" s="1198">
        <v>2</v>
      </c>
      <c r="E111" s="1199" t="str">
        <f>IF(VLOOKUP(Table2612[[#This Row],[(FIN) Käytäntö]],Languages!$A:$D,1,TRUE)=Table2612[[#This Row],[(FIN) Käytäntö]],VLOOKUP(Table2612[[#This Row],[(FIN) Käytäntö]],Languages!$A:$D,Summary!$C$7,TRUE),NA())</f>
        <v>Pääsyoikeuksien vaatimuksissa on huomioitu pienimmän valtuuden periaate (ref. "principle of least privilege").</v>
      </c>
      <c r="F111" s="911"/>
      <c r="G111" s="729"/>
      <c r="H111" s="729"/>
      <c r="I111" s="306"/>
      <c r="J111" s="256"/>
      <c r="K111" s="260"/>
      <c r="L111" s="261"/>
    </row>
    <row r="112" spans="1:12" ht="64.8" customHeight="1" x14ac:dyDescent="0.25">
      <c r="A112" s="165"/>
      <c r="B112" s="259"/>
      <c r="C112" s="867" t="s">
        <v>171</v>
      </c>
      <c r="D112" s="1198">
        <v>2</v>
      </c>
      <c r="E112" s="1199" t="str">
        <f>IF(VLOOKUP(Table2612[[#This Row],[(FIN) Käytäntö]],Languages!$A:$D,1,TRUE)=Table2612[[#This Row],[(FIN) Käytäntö]],VLOOKUP(Table2612[[#This Row],[(FIN) Käytäntö]],Languages!$A:$D,Summary!$C$7,TRUE),NA())</f>
        <v xml:space="preserve">Pääsynhallinnan vaatimuksissa on huomioitu tehtävien eriyttämisen periaatteet (ref. "separation of duties"). </v>
      </c>
      <c r="F112" s="911"/>
      <c r="G112" s="729"/>
      <c r="H112" s="729"/>
      <c r="I112" s="306"/>
      <c r="J112" s="256"/>
      <c r="K112" s="260"/>
      <c r="L112" s="261"/>
    </row>
    <row r="113" spans="1:12" ht="64.8" customHeight="1" x14ac:dyDescent="0.25">
      <c r="A113" s="165"/>
      <c r="B113" s="259"/>
      <c r="C113" s="867" t="s">
        <v>172</v>
      </c>
      <c r="D113" s="1198">
        <v>2</v>
      </c>
      <c r="E113" s="1199" t="str">
        <f>IF(VLOOKUP(Table2612[[#This Row],[(FIN) Käytäntö]],Languages!$A:$D,1,TRUE)=Table2612[[#This Row],[(FIN) Käytäntö]],VLOOKUP(Table2612[[#This Row],[(FIN) Käytäntö]],Languages!$A:$D,Summary!$C$7,TRUE),NA())</f>
        <v>Pääsyoikeuspyynnöt tarkastaa ja hyväksyy kyseisen tilan, laitteen, ohjelmiston tai tietovarannon omistaja.</v>
      </c>
      <c r="F113" s="911"/>
      <c r="G113" s="729"/>
      <c r="H113" s="729"/>
      <c r="I113" s="306"/>
      <c r="J113" s="256"/>
      <c r="K113" s="260"/>
      <c r="L113" s="261"/>
    </row>
    <row r="114" spans="1:12" ht="64.8" customHeight="1" x14ac:dyDescent="0.25">
      <c r="A114" s="165"/>
      <c r="B114" s="259"/>
      <c r="C114" s="867" t="s">
        <v>932</v>
      </c>
      <c r="D114" s="1198">
        <v>2</v>
      </c>
      <c r="E114" s="1199" t="str">
        <f>IF(VLOOKUP(Table2612[[#This Row],[(FIN) Käytäntö]],Languages!$A:$D,1,TRUE)=Table2612[[#This Row],[(FIN) Käytäntö]],VLOOKUP(Table2612[[#This Row],[(FIN) Käytäntö]],Languages!$A:$D,Summary!$C$7,TRUE),NA())</f>
        <v>Pääsyoikeudet, joihin liittyy korkeampi riski, tarkastetaan perusteellisemmin ja niiden käyttöä valvotaan tarkemmin.</v>
      </c>
      <c r="F114" s="911"/>
      <c r="G114" s="729"/>
      <c r="H114" s="729"/>
      <c r="I114" s="306"/>
      <c r="J114" s="256"/>
      <c r="K114" s="260"/>
      <c r="L114" s="261"/>
    </row>
    <row r="115" spans="1:12" ht="64.8" customHeight="1" x14ac:dyDescent="0.25">
      <c r="A115" s="165"/>
      <c r="B115" s="259"/>
      <c r="C115" s="867" t="s">
        <v>933</v>
      </c>
      <c r="D115" s="1198">
        <v>3</v>
      </c>
      <c r="E115" s="1199" t="str">
        <f>IF(VLOOKUP(Table2612[[#This Row],[(FIN) Käytäntö]],Languages!$A:$D,1,TRUE)=Table2612[[#This Row],[(FIN) Käytäntö]],VLOOKUP(Table2612[[#This Row],[(FIN) Käytäntö]],Languages!$A:$D,Summary!$C$7,TRUE),NA())</f>
        <v>Pääsyoikeudet tarkastetaan ja päivitetään aika ajoin.</v>
      </c>
      <c r="F115" s="911"/>
      <c r="G115" s="729"/>
      <c r="H115" s="729"/>
      <c r="I115" s="306"/>
      <c r="J115" s="256"/>
      <c r="K115" s="260"/>
      <c r="L115" s="261"/>
    </row>
    <row r="116" spans="1:12" ht="64.8" customHeight="1" x14ac:dyDescent="0.25">
      <c r="A116" s="165"/>
      <c r="B116" s="259"/>
      <c r="C116" s="867" t="s">
        <v>2528</v>
      </c>
      <c r="D116" s="1198">
        <v>3</v>
      </c>
      <c r="E116" s="1199" t="str">
        <f>IF(VLOOKUP(Table2612[[#This Row],[(FIN) Käytäntö]],Languages!$A:$D,1,TRUE)=Table2612[[#This Row],[(FIN) Käytäntö]],VLOOKUP(Table2612[[#This Row],[(FIN) Käytäntö]],Languages!$A:$D,Summary!$C$7,TRUE),NA())</f>
        <v>Pääsyoikeuksien käyttöä seurataan ja niistä pyritään tunnistamaan mahdollisia kybertapahtumia.</v>
      </c>
      <c r="F116" s="911"/>
      <c r="G116" s="729"/>
      <c r="H116" s="729"/>
      <c r="I116" s="306"/>
      <c r="J116" s="256"/>
      <c r="K116" s="260"/>
      <c r="L116" s="261"/>
    </row>
    <row r="117" spans="1:12" ht="64.8" customHeight="1" x14ac:dyDescent="0.25">
      <c r="A117" s="165"/>
      <c r="B117" s="259"/>
      <c r="C117" s="867" t="s">
        <v>934</v>
      </c>
      <c r="D117" s="1198">
        <v>2</v>
      </c>
      <c r="E117" s="1199" t="str">
        <f>IF(VLOOKUP(Table2612[[#This Row],[(FIN) Käytäntö]],Languages!$A:$D,1,TRUE)=Table2612[[#This Row],[(FIN) Käytäntö]],VLOOKUP(Table2612[[#This Row],[(FIN) Käytäntö]],Languages!$A:$D,Summary!$C$7,TRUE),NA())</f>
        <v>ACCESS-osion toimintaa varten on määritetty dokumentoidut toimintatavat, joita noudatetaan ja päivitetään säännöllisesti.</v>
      </c>
      <c r="F117" s="911"/>
      <c r="G117" s="729"/>
      <c r="H117" s="729"/>
      <c r="I117" s="306"/>
      <c r="J117" s="256"/>
      <c r="K117" s="260"/>
      <c r="L117" s="261"/>
    </row>
    <row r="118" spans="1:12" ht="64.8" customHeight="1" x14ac:dyDescent="0.25">
      <c r="A118" s="165"/>
      <c r="B118" s="259"/>
      <c r="C118" s="867" t="s">
        <v>935</v>
      </c>
      <c r="D118" s="1198">
        <v>2</v>
      </c>
      <c r="E118" s="1199" t="str">
        <f>IF(VLOOKUP(Table2612[[#This Row],[(FIN) Käytäntö]],Languages!$A:$D,1,TRUE)=Table2612[[#This Row],[(FIN) Käytäntö]],VLOOKUP(Table2612[[#This Row],[(FIN) Käytäntö]],Languages!$A:$D,Summary!$C$7,TRUE),NA())</f>
        <v>ACCESS-osion toimintaa varten on tarjolla riittävät resurssit (henkilöstö, rahoitus ja työkalut).</v>
      </c>
      <c r="F118" s="911"/>
      <c r="G118" s="729"/>
      <c r="H118" s="729"/>
      <c r="I118" s="306"/>
      <c r="J118" s="256"/>
      <c r="K118" s="260"/>
      <c r="L118" s="261"/>
    </row>
    <row r="119" spans="1:12" ht="64.8" customHeight="1" x14ac:dyDescent="0.25">
      <c r="A119" s="165"/>
      <c r="B119" s="259"/>
      <c r="C119" s="867" t="s">
        <v>936</v>
      </c>
      <c r="D119" s="1198">
        <v>3</v>
      </c>
      <c r="E119" s="1199" t="str">
        <f>IF(VLOOKUP(Table2612[[#This Row],[(FIN) Käytäntö]],Languages!$A:$D,1,TRUE)=Table2612[[#This Row],[(FIN) Käytäntö]],VLOOKUP(Table2612[[#This Row],[(FIN) Käytäntö]],Languages!$A:$D,Summary!$C$7,TRUE),NA())</f>
        <v>ACCESS-osion toimintaa ohjataan vaatimuksilla, jotka on asetettu organisaation johtotason politiikassa (tai vastaavassa ohjeistuksessa).</v>
      </c>
      <c r="F119" s="911"/>
      <c r="G119" s="729"/>
      <c r="H119" s="729"/>
      <c r="I119" s="306"/>
      <c r="J119" s="256"/>
      <c r="K119" s="260"/>
      <c r="L119" s="261"/>
    </row>
    <row r="120" spans="1:12" ht="64.8" customHeight="1" x14ac:dyDescent="0.25">
      <c r="A120" s="165"/>
      <c r="B120" s="259"/>
      <c r="C120" s="867" t="s">
        <v>937</v>
      </c>
      <c r="D120" s="1198">
        <v>3</v>
      </c>
      <c r="E120" s="1199" t="str">
        <f>IF(VLOOKUP(Table2612[[#This Row],[(FIN) Käytäntö]],Languages!$A:$D,1,TRUE)=Table2612[[#This Row],[(FIN) Käytäntö]],VLOOKUP(Table2612[[#This Row],[(FIN) Käytäntö]],Languages!$A:$D,Summary!$C$7,TRUE),NA())</f>
        <v>ACCESS-osion toiminnan suorittamiseen tarvittavat vastuut, tilivelvollisuudet ja valtuutukset on jalkautettu soveltuville työntekijöille.</v>
      </c>
      <c r="F120" s="911"/>
      <c r="G120" s="729"/>
      <c r="H120" s="729"/>
      <c r="I120" s="306"/>
      <c r="J120" s="256"/>
      <c r="K120" s="260"/>
      <c r="L120" s="261"/>
    </row>
    <row r="121" spans="1:12" ht="64.8" customHeight="1" x14ac:dyDescent="0.25">
      <c r="A121" s="165"/>
      <c r="B121" s="259"/>
      <c r="C121" s="867" t="s">
        <v>938</v>
      </c>
      <c r="D121" s="1198">
        <v>3</v>
      </c>
      <c r="E121" s="1199" t="str">
        <f>IF(VLOOKUP(Table2612[[#This Row],[(FIN) Käytäntö]],Languages!$A:$D,1,TRUE)=Table2612[[#This Row],[(FIN) Käytäntö]],VLOOKUP(Table2612[[#This Row],[(FIN) Käytäntö]],Languages!$A:$D,Summary!$C$7,TRUE),NA())</f>
        <v>ACCESS-osion toimintaa suorittavilla työntekijöillä on riittävät tiedot ja taidot tehtäviensä suorittamiseen.</v>
      </c>
      <c r="F121" s="911"/>
      <c r="G121" s="729"/>
      <c r="H121" s="729"/>
      <c r="I121" s="306"/>
      <c r="J121" s="256"/>
      <c r="K121" s="260"/>
      <c r="L121" s="261"/>
    </row>
    <row r="122" spans="1:12" ht="64.8" customHeight="1" x14ac:dyDescent="0.25">
      <c r="A122" s="165"/>
      <c r="B122" s="259"/>
      <c r="C122" s="867" t="s">
        <v>939</v>
      </c>
      <c r="D122" s="1198">
        <v>3</v>
      </c>
      <c r="E122" s="1199" t="str">
        <f>IF(VLOOKUP(Table2612[[#This Row],[(FIN) Käytäntö]],Languages!$A:$D,1,TRUE)=Table2612[[#This Row],[(FIN) Käytäntö]],VLOOKUP(Table2612[[#This Row],[(FIN) Käytäntö]],Languages!$A:$D,Summary!$C$7,TRUE),NA())</f>
        <v>ACCESS-osion toiminnan vaikuttavuutta arvioidaan ja seurataan.</v>
      </c>
      <c r="F122" s="911"/>
      <c r="G122" s="729"/>
      <c r="H122" s="729"/>
      <c r="I122" s="306"/>
      <c r="J122" s="256"/>
      <c r="K122" s="260"/>
      <c r="L122" s="261"/>
    </row>
    <row r="123" spans="1:12" ht="64.8" customHeight="1" x14ac:dyDescent="0.25">
      <c r="A123" s="165"/>
      <c r="B123" s="259"/>
      <c r="C123" s="867" t="s">
        <v>301</v>
      </c>
      <c r="D123" s="1198">
        <v>1</v>
      </c>
      <c r="E123" s="1199" t="str">
        <f>IF(VLOOKUP(Table2612[[#This Row],[(FIN) Käytäntö]],Languages!$A:$D,1,TRUE)=Table2612[[#This Row],[(FIN) Käytäntö]],VLOOKUP(Table2612[[#This Row],[(FIN) Käytäntö]],Languages!$A:$D,Summary!$C$7,TRUE),NA())</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23" s="911"/>
      <c r="G123" s="729"/>
      <c r="H123" s="729"/>
      <c r="I123" s="306"/>
      <c r="J123" s="256"/>
      <c r="K123" s="260"/>
      <c r="L123" s="261"/>
    </row>
    <row r="124" spans="1:12" ht="64.8" customHeight="1" x14ac:dyDescent="0.25">
      <c r="A124" s="165"/>
      <c r="B124" s="259"/>
      <c r="C124" s="867" t="s">
        <v>302</v>
      </c>
      <c r="D124" s="1198">
        <v>2</v>
      </c>
      <c r="E124" s="1199" t="str">
        <f>IF(VLOOKUP(Table2612[[#This Row],[(FIN) Käytäntö]],Languages!$A:$D,1,TRUE)=Table2612[[#This Row],[(FIN) Käytäntö]],VLOOKUP(Table2612[[#This Row],[(FIN) Käytäntö]],Languages!$A:$D,Summary!$C$7,TRUE),NA())</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24" s="911"/>
      <c r="G124" s="729"/>
      <c r="H124" s="729"/>
      <c r="I124" s="306"/>
      <c r="J124" s="256"/>
      <c r="K124" s="260"/>
      <c r="L124" s="261"/>
    </row>
    <row r="125" spans="1:12" ht="64.8" customHeight="1" x14ac:dyDescent="0.25">
      <c r="A125" s="165"/>
      <c r="B125" s="259"/>
      <c r="C125" s="867" t="s">
        <v>303</v>
      </c>
      <c r="D125" s="1198">
        <v>2</v>
      </c>
      <c r="E125" s="1199" t="str">
        <f>IF(VLOOKUP(Table2612[[#This Row],[(FIN) Käytäntö]],Languages!$A:$D,1,TRUE)=Table2612[[#This Row],[(FIN) Käytäntö]],VLOOKUP(Table2612[[#This Row],[(FIN) Käytäntö]],Languages!$A:$D,Summary!$C$7,TRUE),NA())</f>
        <v>Kyberarkkitehtuuri on määritetty, dokumentoitu ja sitä ylläpidetään. Arkkitehtuuri kattaa organisaation IT/OT järjestelmät ja verkot ja se on linjassa järjestelmien, laitteiden, ohjelmistojen ja tietovarantojen kategorisoinnin ja priorisoinnin kanssa.</v>
      </c>
      <c r="F125" s="911"/>
      <c r="G125" s="729"/>
      <c r="H125" s="729"/>
      <c r="I125" s="306"/>
      <c r="J125" s="256"/>
      <c r="K125" s="260"/>
      <c r="L125" s="261"/>
    </row>
    <row r="126" spans="1:12" ht="64.8" customHeight="1" x14ac:dyDescent="0.25">
      <c r="A126" s="165"/>
      <c r="B126" s="259"/>
      <c r="C126" s="867" t="s">
        <v>304</v>
      </c>
      <c r="D126" s="1198">
        <v>2</v>
      </c>
      <c r="E126" s="1199" t="str">
        <f>IF(VLOOKUP(Table2612[[#This Row],[(FIN) Käytäntö]],Languages!$A:$D,1,TRUE)=Table2612[[#This Row],[(FIN) Käytäntö]],VLOOKUP(Table2612[[#This Row],[(FIN) Käytäntö]],Languages!$A:$D,Summary!$C$7,TRUE),NA())</f>
        <v>Kyberarkkitehtuurille on määritetty hallintamalli (ref. "governance"), jota ylläpidetään (esim. arkkitehtuurin arviointitoimikunta). Hallintamalli kattaa vaatimukset säännöllisistä arkkitehtuurikatselmoinneista sekä päätöksenteon poikkeusprosessille.</v>
      </c>
      <c r="F126" s="911"/>
      <c r="G126" s="729"/>
      <c r="H126" s="729"/>
      <c r="I126" s="306"/>
      <c r="J126" s="256"/>
      <c r="K126" s="260"/>
      <c r="L126" s="261"/>
    </row>
    <row r="127" spans="1:12" ht="64.8" customHeight="1" x14ac:dyDescent="0.25">
      <c r="A127" s="165"/>
      <c r="B127" s="259"/>
      <c r="C127" s="867" t="s">
        <v>305</v>
      </c>
      <c r="D127" s="1198">
        <v>2</v>
      </c>
      <c r="E127" s="1199" t="str">
        <f>IF(VLOOKUP(Table2612[[#This Row],[(FIN) Käytäntö]],Languages!$A:$D,1,TRUE)=Table2612[[#This Row],[(FIN) Käytäntö]],VLOOKUP(Table2612[[#This Row],[(FIN) Käytäntö]],Languages!$A:$D,Summary!$C$7,TRUE),NA())</f>
        <v xml:space="preserve">Organisaation johto tukee aktiivisesti ja näkyvästi organisaation kyberarkkitehtuuria (ja sen kehitystä). </v>
      </c>
      <c r="F127" s="911"/>
      <c r="G127" s="729"/>
      <c r="H127" s="729"/>
      <c r="I127" s="306"/>
      <c r="J127" s="256"/>
      <c r="K127" s="260"/>
      <c r="L127" s="261"/>
    </row>
    <row r="128" spans="1:12" ht="64.8" customHeight="1" x14ac:dyDescent="0.25">
      <c r="A128" s="165"/>
      <c r="B128" s="259"/>
      <c r="C128" s="867" t="s">
        <v>306</v>
      </c>
      <c r="D128" s="1198">
        <v>2</v>
      </c>
      <c r="E128" s="1199" t="str">
        <f>IF(VLOOKUP(Table2612[[#This Row],[(FIN) Käytäntö]],Languages!$A:$D,1,TRUE)=Table2612[[#This Row],[(FIN) Käytäntö]],VLOOKUP(Table2612[[#This Row],[(FIN) Käytäntö]],Languages!$A:$D,Summary!$C$7,TRUE),NA())</f>
        <v>Kyberarkkitehtuuri määrittää kyberturvallisuusvaatimukset toiminnon kannalta tärkeille laitteille, ohjelmistoille ja tietovarannoille.</v>
      </c>
      <c r="F128" s="911"/>
      <c r="G128" s="729"/>
      <c r="H128" s="729"/>
      <c r="I128" s="306"/>
      <c r="J128" s="256"/>
      <c r="K128" s="260"/>
      <c r="L128" s="261"/>
    </row>
    <row r="129" spans="1:12" ht="64.8" customHeight="1" x14ac:dyDescent="0.25">
      <c r="A129" s="165"/>
      <c r="B129" s="259"/>
      <c r="C129" s="867" t="s">
        <v>307</v>
      </c>
      <c r="D129" s="1198">
        <v>2</v>
      </c>
      <c r="E129" s="1199" t="str">
        <f>IF(VLOOKUP(Table2612[[#This Row],[(FIN) Käytäntö]],Languages!$A:$D,1,TRUE)=Table2612[[#This Row],[(FIN) Käytäntö]],VLOOKUP(Table2612[[#This Row],[(FIN) Käytäntö]],Languages!$A:$D,Summary!$C$7,TRUE),NA())</f>
        <v>Kyberturvallisuuden suojausmekanismit on valittu ja toteutettu siten, että kyberturvallisuusvaatimukset toteutuvat.</v>
      </c>
      <c r="F129" s="911"/>
      <c r="G129" s="729"/>
      <c r="H129" s="729"/>
      <c r="I129" s="306"/>
      <c r="J129" s="256"/>
      <c r="K129" s="260"/>
      <c r="L129" s="261"/>
    </row>
    <row r="130" spans="1:12" ht="64.8" customHeight="1" x14ac:dyDescent="0.25">
      <c r="A130" s="165"/>
      <c r="B130" s="259"/>
      <c r="C130" s="867" t="s">
        <v>308</v>
      </c>
      <c r="D130" s="1198">
        <v>3</v>
      </c>
      <c r="E130" s="1199" t="str">
        <f>IF(VLOOKUP(Table2612[[#This Row],[(FIN) Käytäntö]],Languages!$A:$D,1,TRUE)=Table2612[[#This Row],[(FIN) Käytäntö]],VLOOKUP(Table2612[[#This Row],[(FIN) Käytäntö]],Languages!$A:$D,Summary!$C$7,TRUE),NA())</f>
        <v>Kyberarkkitehtuurin kehittämissuunnitelma tai strategia ja kyberarkkitehtuurin hallinta ovat linjassa organisaation yritysarkkitehtuuristrategian (myös "kokonaisarkkitehtuuri") ja yritysarkkitehtuurin hallinnan kanssa.</v>
      </c>
      <c r="F130" s="911"/>
      <c r="G130" s="729"/>
      <c r="H130" s="729"/>
      <c r="I130" s="306"/>
      <c r="J130" s="256"/>
      <c r="K130" s="260"/>
      <c r="L130" s="261"/>
    </row>
    <row r="131" spans="1:12" ht="64.8" customHeight="1" x14ac:dyDescent="0.25">
      <c r="A131" s="165"/>
      <c r="B131" s="259"/>
      <c r="C131" s="867" t="s">
        <v>309</v>
      </c>
      <c r="D131" s="1198">
        <v>3</v>
      </c>
      <c r="E131" s="1199" t="str">
        <f>IF(VLOOKUP(Table2612[[#This Row],[(FIN) Käytäntö]],Languages!$A:$D,1,TRUE)=Table2612[[#This Row],[(FIN) Käytäntö]],VLOOKUP(Table2612[[#This Row],[(FIN) Käytäntö]],Languages!$A:$D,Summary!$C$7,TRUE),NA())</f>
        <v>Organisaation järjestelmien ja verkkojen vaatimustenmukaisuutta kyberarkkitehtuuriin nähden arvioidaan aika ajoin ja määriteltyjen tilanteiden kuten järjestelmämuutosten tai ulkoisten tapahtumien yhteydessä.</v>
      </c>
      <c r="F131" s="911"/>
      <c r="G131" s="729"/>
      <c r="H131" s="729"/>
      <c r="I131" s="306"/>
      <c r="J131" s="256"/>
      <c r="K131" s="260"/>
      <c r="L131" s="261"/>
    </row>
    <row r="132" spans="1:12" ht="64.8" customHeight="1" x14ac:dyDescent="0.25">
      <c r="A132" s="165"/>
      <c r="B132" s="259"/>
      <c r="C132" s="867" t="s">
        <v>959</v>
      </c>
      <c r="D132" s="1198">
        <v>3</v>
      </c>
      <c r="E132" s="1199" t="str">
        <f>IF(VLOOKUP(Table2612[[#This Row],[(FIN) Käytäntö]],Languages!$A:$D,1,TRUE)=Table2612[[#This Row],[(FIN) Käytäntö]],VLOOKUP(Table2612[[#This Row],[(FIN) Käytäntö]],Languages!$A:$D,Summary!$C$7,TRUE),NA())</f>
        <v>Kyberturvallisuusarkkitehtuurin kehitystä ohjaavat organisaation riskiarviointien tulokset [kts. RISK-3d] sekä organisaation uhkaprofiili [kts. THREAT-2e].</v>
      </c>
      <c r="F132" s="911"/>
      <c r="G132" s="729"/>
      <c r="H132" s="729"/>
      <c r="I132" s="306"/>
      <c r="J132" s="256"/>
      <c r="K132" s="260"/>
      <c r="L132" s="261"/>
    </row>
    <row r="133" spans="1:12" ht="64.8" customHeight="1" x14ac:dyDescent="0.25">
      <c r="A133" s="165"/>
      <c r="B133" s="259"/>
      <c r="C133" s="867" t="s">
        <v>2529</v>
      </c>
      <c r="D133" s="1198">
        <v>3</v>
      </c>
      <c r="E133" s="1199" t="str">
        <f>IF(VLOOKUP(Table2612[[#This Row],[(FIN) Käytäntö]],Languages!$A:$D,1,TRUE)=Table2612[[#This Row],[(FIN) Käytäntö]],VLOOKUP(Table2612[[#This Row],[(FIN) Käytäntö]],Languages!$A:$D,Summary!$C$7,TRUE),NA())</f>
        <v>Kyberarkkitehtuuri käsittelee ennalta määriteltyjä toimintatiloja [kts. SITUATION-3g].</v>
      </c>
      <c r="F133" s="911"/>
      <c r="G133" s="729"/>
      <c r="H133" s="729"/>
      <c r="I133" s="306"/>
      <c r="J133" s="256"/>
      <c r="K133" s="260"/>
      <c r="L133" s="261"/>
    </row>
    <row r="134" spans="1:12" ht="64.8" customHeight="1" x14ac:dyDescent="0.25">
      <c r="A134" s="165"/>
      <c r="B134" s="259"/>
      <c r="C134" s="867" t="s">
        <v>310</v>
      </c>
      <c r="D134" s="1198">
        <v>1</v>
      </c>
      <c r="E134" s="1199" t="str">
        <f>IF(VLOOKUP(Table2612[[#This Row],[(FIN) Käytäntö]],Languages!$A:$D,1,TRUE)=Table2612[[#This Row],[(FIN) Käytäntö]],VLOOKUP(Table2612[[#This Row],[(FIN) Käytäntö]],Languages!$A:$D,Summary!$C$7,TRUE),NA())</f>
        <v>Verkon suojauksia on toteutettu, ainakin tapauskohtaisesti. Tasolla 1 tämän ei tarvitse olla systemaattista tai säännöllistä.</v>
      </c>
      <c r="F134" s="911"/>
      <c r="G134" s="729"/>
      <c r="H134" s="729"/>
      <c r="I134" s="306"/>
      <c r="J134" s="256"/>
      <c r="K134" s="260"/>
      <c r="L134" s="261"/>
    </row>
    <row r="135" spans="1:12" ht="64.8" customHeight="1" x14ac:dyDescent="0.25">
      <c r="A135" s="165"/>
      <c r="B135" s="259"/>
      <c r="C135" s="867" t="s">
        <v>311</v>
      </c>
      <c r="D135" s="1198">
        <v>1</v>
      </c>
      <c r="E135" s="1199" t="str">
        <f>IF(VLOOKUP(Table2612[[#This Row],[(FIN) Käytäntö]],Languages!$A:$D,1,TRUE)=Table2612[[#This Row],[(FIN) Käytäntö]],VLOOKUP(Table2612[[#This Row],[(FIN) Käytäntö]],Languages!$A:$D,Summary!$C$7,TRUE),NA())</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35" s="911"/>
      <c r="G135" s="729"/>
      <c r="H135" s="729"/>
      <c r="I135" s="306"/>
      <c r="J135" s="256"/>
      <c r="K135" s="260"/>
      <c r="L135" s="261"/>
    </row>
    <row r="136" spans="1:12" ht="64.8" customHeight="1" x14ac:dyDescent="0.25">
      <c r="A136" s="165"/>
      <c r="B136" s="259"/>
      <c r="C136" s="867" t="s">
        <v>312</v>
      </c>
      <c r="D136" s="1198">
        <v>2</v>
      </c>
      <c r="E136" s="1199" t="str">
        <f>IF(VLOOKUP(Table2612[[#This Row],[(FIN) Käytäntö]],Languages!$A:$D,1,TRUE)=Table2612[[#This Row],[(FIN) Käytäntö]],VLOOKUP(Table2612[[#This Row],[(FIN) Käytäntö]],Languages!$A:$D,Summary!$C$7,TRUE),NA())</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36" s="911"/>
      <c r="G136" s="729"/>
      <c r="H136" s="729"/>
      <c r="I136" s="306"/>
      <c r="J136" s="256"/>
      <c r="K136" s="260"/>
      <c r="L136" s="261"/>
    </row>
    <row r="137" spans="1:12" ht="64.8" customHeight="1" x14ac:dyDescent="0.25">
      <c r="A137" s="165"/>
      <c r="B137" s="259"/>
      <c r="C137" s="867" t="s">
        <v>960</v>
      </c>
      <c r="D137" s="1198">
        <v>2</v>
      </c>
      <c r="E137" s="1199" t="str">
        <f>IF(VLOOKUP(Table2612[[#This Row],[(FIN) Käytäntö]],Languages!$A:$D,1,TRUE)=Table2612[[#This Row],[(FIN) Käytäntö]],VLOOKUP(Table2612[[#This Row],[(FIN) Käytäntö]],Languages!$A:$D,Summary!$C$7,TRUE),NA())</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7" s="911"/>
      <c r="G137" s="729"/>
      <c r="H137" s="729"/>
      <c r="I137" s="306"/>
      <c r="J137" s="256"/>
      <c r="K137" s="260"/>
      <c r="L137" s="261"/>
    </row>
    <row r="138" spans="1:12" ht="64.8" customHeight="1" x14ac:dyDescent="0.25">
      <c r="A138" s="165"/>
      <c r="B138" s="259"/>
      <c r="C138" s="867" t="s">
        <v>961</v>
      </c>
      <c r="D138" s="1198">
        <v>2</v>
      </c>
      <c r="E138" s="1199" t="str">
        <f>IF(VLOOKUP(Table2612[[#This Row],[(FIN) Käytäntö]],Languages!$A:$D,1,TRUE)=Table2612[[#This Row],[(FIN) Käytäntö]],VLOOKUP(Table2612[[#This Row],[(FIN) Käytäntö]],Languages!$A:$D,Summary!$C$7,TRUE),NA())</f>
        <v>Verkkojen suojauksessa huomioidaan pienimmän valtuuden ja pienimmän toiminnallisuuden periaatteet.</v>
      </c>
      <c r="F138" s="911"/>
      <c r="G138" s="729"/>
      <c r="H138" s="729"/>
      <c r="I138" s="306"/>
      <c r="J138" s="256"/>
      <c r="K138" s="260"/>
      <c r="L138" s="261"/>
    </row>
    <row r="139" spans="1:12" ht="64.8" customHeight="1" x14ac:dyDescent="0.25">
      <c r="A139" s="165"/>
      <c r="B139" s="259"/>
      <c r="C139" s="867" t="s">
        <v>962</v>
      </c>
      <c r="D139" s="1198">
        <v>2</v>
      </c>
      <c r="E139" s="1199" t="str">
        <f>IF(VLOOKUP(Table2612[[#This Row],[(FIN) Käytäntö]],Languages!$A:$D,1,TRUE)=Table2612[[#This Row],[(FIN) Käytäntö]],VLOOKUP(Table2612[[#This Row],[(FIN) Käytäntö]],Languages!$A:$D,Summary!$C$7,TRUE),NA())</f>
        <v xml:space="preserve">Verkkojen suojaus sisältää valvonnan, analyysin ja verkkoliikenteen hallinnan (esimerkiksi palomuurit, IDPS) </v>
      </c>
      <c r="F139" s="911"/>
      <c r="G139" s="729"/>
      <c r="H139" s="729"/>
      <c r="I139" s="306"/>
      <c r="J139" s="256"/>
      <c r="K139" s="260"/>
      <c r="L139" s="261"/>
    </row>
    <row r="140" spans="1:12" ht="64.8" customHeight="1" x14ac:dyDescent="0.25">
      <c r="A140" s="165"/>
      <c r="B140" s="259"/>
      <c r="C140" s="867" t="s">
        <v>963</v>
      </c>
      <c r="D140" s="1198">
        <v>2</v>
      </c>
      <c r="E140" s="1199" t="str">
        <f>IF(VLOOKUP(Table2612[[#This Row],[(FIN) Käytäntö]],Languages!$A:$D,1,TRUE)=Table2612[[#This Row],[(FIN) Käytäntö]],VLOOKUP(Table2612[[#This Row],[(FIN) Käytäntö]],Languages!$A:$D,Summary!$C$7,TRUE),NA())</f>
        <v>Verkkoliikennettä ja sähköpostia valvotaan, analysoidaan ja hallitaan (esimerkiksi estämällä haitallisia linkkejä tai epäilyttäviä latauksia, sähköpostin autentikointi tai IP-osoitteiden estäminen).</v>
      </c>
      <c r="F140" s="911"/>
      <c r="G140" s="729"/>
      <c r="H140" s="729"/>
      <c r="I140" s="306"/>
      <c r="J140" s="256"/>
      <c r="K140" s="260"/>
      <c r="L140" s="261"/>
    </row>
    <row r="141" spans="1:12" ht="64.8" customHeight="1" x14ac:dyDescent="0.25">
      <c r="A141" s="165"/>
      <c r="B141" s="259"/>
      <c r="C141" s="867" t="s">
        <v>964</v>
      </c>
      <c r="D141" s="1198">
        <v>3</v>
      </c>
      <c r="E141" s="1199" t="str">
        <f>IF(VLOOKUP(Table2612[[#This Row],[(FIN) Käytäntö]],Languages!$A:$D,1,TRUE)=Table2612[[#This Row],[(FIN) Käytäntö]],VLOOKUP(Table2612[[#This Row],[(FIN) Käytäntö]],Languages!$A:$D,Summary!$C$7,TRUE),NA())</f>
        <v>Kaikki laitteet, ohjelmistot ja tietovarannot on segmentoitu turvallisuusvyöhykkeisiin perustuen niille asetettuihin kybervaatimuksiin.</v>
      </c>
      <c r="F141" s="911"/>
      <c r="G141" s="729"/>
      <c r="H141" s="729"/>
      <c r="I141" s="306"/>
      <c r="J141" s="256"/>
      <c r="K141" s="260"/>
      <c r="L141" s="261"/>
    </row>
    <row r="142" spans="1:12" ht="64.8" customHeight="1" x14ac:dyDescent="0.25">
      <c r="A142" s="165"/>
      <c r="B142" s="259"/>
      <c r="C142" s="867" t="s">
        <v>965</v>
      </c>
      <c r="D142" s="1198">
        <v>3</v>
      </c>
      <c r="E142" s="1199" t="str">
        <f>IF(VLOOKUP(Table2612[[#This Row],[(FIN) Käytäntö]],Languages!$A:$D,1,TRUE)=Table2612[[#This Row],[(FIN) Käytäntö]],VLOOKUP(Table2612[[#This Row],[(FIN) Käytäntö]],Languages!$A:$D,Summary!$C$7,TRUE),NA())</f>
        <v>Verkkojen erottelu on toteutettu turvallisuuslähtöisesti siten että laitteet, ohjelmistot ja tietovarannot on segmentoitu loogisesti tai fyysisesti omiin turva-alueisiinsa, joilla on jokaisella oma todentamisensa/ autentikointi.</v>
      </c>
      <c r="F142" s="911"/>
      <c r="G142" s="729"/>
      <c r="H142" s="729"/>
      <c r="I142" s="306"/>
      <c r="J142" s="256"/>
      <c r="K142" s="260"/>
      <c r="L142" s="261"/>
    </row>
    <row r="143" spans="1:12" ht="64.8" customHeight="1" x14ac:dyDescent="0.25">
      <c r="A143" s="165"/>
      <c r="B143" s="259"/>
      <c r="C143" s="867" t="s">
        <v>966</v>
      </c>
      <c r="D143" s="1198">
        <v>3</v>
      </c>
      <c r="E143" s="1199" t="str">
        <f>IF(VLOOKUP(Table2612[[#This Row],[(FIN) Käytäntö]],Languages!$A:$D,1,TRUE)=Table2612[[#This Row],[(FIN) Käytäntö]],VLOOKUP(Table2612[[#This Row],[(FIN) Käytäntö]],Languages!$A:$D,Summary!$C$7,TRUE),NA())</f>
        <v>OT-verkot ovat toiminnallisesti itsenäisiä IT-verkoista siten, että OT ympäristön toimintoja voidaan pitää yllä ja jatkaa myös IT-järjestelmien vikaantuessa. [Tulkintaohje: mikäli OT-verkkoja tai vastaavia ei ole, aseteta käytäntö "täysin toteutetuksi"]</v>
      </c>
      <c r="F143" s="911"/>
      <c r="G143" s="729"/>
      <c r="H143" s="729"/>
      <c r="I143" s="306"/>
      <c r="J143" s="256"/>
      <c r="K143" s="260"/>
      <c r="L143" s="261"/>
    </row>
    <row r="144" spans="1:12" ht="64.8" customHeight="1" x14ac:dyDescent="0.25">
      <c r="A144" s="165"/>
      <c r="B144" s="259"/>
      <c r="C144" s="867" t="s">
        <v>967</v>
      </c>
      <c r="D144" s="1198">
        <v>3</v>
      </c>
      <c r="E144" s="1199" t="str">
        <f>IF(VLOOKUP(Table2612[[#This Row],[(FIN) Käytäntö]],Languages!$A:$D,1,TRUE)=Table2612[[#This Row],[(FIN) Käytäntö]],VLOOKUP(Table2612[[#This Row],[(FIN) Käytäntö]],Languages!$A:$D,Summary!$C$7,TRUE),NA())</f>
        <v>Laitteiden yhteyksiä verkkoon hallitaan siten, että vain luvalliset laitteet voivat muodostaa yhteyden (esimerkiksi laitetason pääsynhallinta (NAC)).</v>
      </c>
      <c r="F144" s="911"/>
      <c r="G144" s="729"/>
      <c r="H144" s="729"/>
      <c r="I144" s="306"/>
      <c r="J144" s="256"/>
      <c r="K144" s="260"/>
      <c r="L144" s="261"/>
    </row>
    <row r="145" spans="1:12" ht="64.8" customHeight="1" x14ac:dyDescent="0.25">
      <c r="A145" s="165"/>
      <c r="B145" s="259"/>
      <c r="C145" s="867" t="s">
        <v>968</v>
      </c>
      <c r="D145" s="1198">
        <v>3</v>
      </c>
      <c r="E145" s="1199" t="str">
        <f>IF(VLOOKUP(Table2612[[#This Row],[(FIN) Käytäntö]],Languages!$A:$D,1,TRUE)=Table2612[[#This Row],[(FIN) Käytäntö]],VLOOKUP(Table2612[[#This Row],[(FIN) Käytäntö]],Languages!$A:$D,Summary!$C$7,TRUE),NA())</f>
        <v>Kyberarkkitehtuuri mahdollistaa saastuneiden laitteiden, ohjelmistojen ja tietovarantojen erottamisen muista.</v>
      </c>
      <c r="F145" s="911"/>
      <c r="G145" s="729"/>
      <c r="H145" s="729"/>
      <c r="I145" s="306"/>
      <c r="J145" s="256"/>
      <c r="K145" s="260"/>
      <c r="L145" s="261"/>
    </row>
    <row r="146" spans="1:12" ht="64.8" customHeight="1" x14ac:dyDescent="0.25">
      <c r="A146" s="165"/>
      <c r="B146" s="259"/>
      <c r="C146" s="867" t="s">
        <v>313</v>
      </c>
      <c r="D146" s="1198">
        <v>1</v>
      </c>
      <c r="E146" s="1199" t="str">
        <f>IF(VLOOKUP(Table2612[[#This Row],[(FIN) Käytäntö]],Languages!$A:$D,1,TRUE)=Table2612[[#This Row],[(FIN) Käytäntö]],VLOOKUP(Table2612[[#This Row],[(FIN) Käytäntö]],Languages!$A:$D,Summary!$C$7,TRUE),NA())</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46" s="911"/>
      <c r="G146" s="729"/>
      <c r="H146" s="729"/>
      <c r="I146" s="306"/>
      <c r="J146" s="256"/>
      <c r="K146" s="260"/>
      <c r="L146" s="261"/>
    </row>
    <row r="147" spans="1:12" ht="64.8" customHeight="1" x14ac:dyDescent="0.25">
      <c r="A147" s="165"/>
      <c r="B147" s="259"/>
      <c r="C147" s="867" t="s">
        <v>314</v>
      </c>
      <c r="D147" s="1198">
        <v>1</v>
      </c>
      <c r="E147" s="1199" t="str">
        <f>IF(VLOOKUP(Table2612[[#This Row],[(FIN) Käytäntö]],Languages!$A:$D,1,TRUE)=Table2612[[#This Row],[(FIN) Käytäntö]],VLOOKUP(Table2612[[#This Row],[(FIN) Käytäntö]],Languages!$A:$D,Summary!$C$7,TRUE),NA())</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7" s="911"/>
      <c r="G147" s="729"/>
      <c r="H147" s="729"/>
      <c r="I147" s="306"/>
      <c r="J147" s="256"/>
      <c r="K147" s="260"/>
      <c r="L147" s="261"/>
    </row>
    <row r="148" spans="1:12" ht="64.8" customHeight="1" x14ac:dyDescent="0.25">
      <c r="A148" s="165"/>
      <c r="B148" s="259"/>
      <c r="C148" s="867" t="s">
        <v>315</v>
      </c>
      <c r="D148" s="1198">
        <v>2</v>
      </c>
      <c r="E148" s="1199" t="str">
        <f>IF(VLOOKUP(Table2612[[#This Row],[(FIN) Käytäntö]],Languages!$A:$D,1,TRUE)=Table2612[[#This Row],[(FIN) Käytäntö]],VLOOKUP(Table2612[[#This Row],[(FIN) Käytäntö]],Languages!$A:$D,Summary!$C$7,TRUE),NA())</f>
        <v>Pienimmän käyttöoikeuden periaate on pantu täytäntöön (esimerkiksi rajoittamalla hallinta- tai ylläpitotunnusten oikeuksia).</v>
      </c>
      <c r="F148" s="911"/>
      <c r="G148" s="729"/>
      <c r="H148" s="729"/>
      <c r="I148" s="306"/>
      <c r="J148" s="256"/>
      <c r="K148" s="260"/>
      <c r="L148" s="261"/>
    </row>
    <row r="149" spans="1:12" ht="64.8" customHeight="1" x14ac:dyDescent="0.25">
      <c r="A149" s="165"/>
      <c r="B149" s="259"/>
      <c r="C149" s="867" t="s">
        <v>316</v>
      </c>
      <c r="D149" s="1198">
        <v>2</v>
      </c>
      <c r="E149" s="1199" t="str">
        <f>IF(VLOOKUP(Table2612[[#This Row],[(FIN) Käytäntö]],Languages!$A:$D,1,TRUE)=Table2612[[#This Row],[(FIN) Käytäntö]],VLOOKUP(Table2612[[#This Row],[(FIN) Käytäntö]],Languages!$A:$D,Summary!$C$7,TRUE),NA())</f>
        <v>Pienimmän toiminnallisuuden periaate on pantu täytäntöön (esim. rajoittamalla käytettäviä palveluita, ohjelmia, portteja tai liitettäviä laitteita).</v>
      </c>
      <c r="F149" s="911"/>
      <c r="G149" s="729"/>
      <c r="H149" s="729"/>
      <c r="I149" s="306"/>
      <c r="J149" s="256"/>
      <c r="K149" s="260"/>
      <c r="L149" s="261"/>
    </row>
    <row r="150" spans="1:12" ht="64.8" customHeight="1" x14ac:dyDescent="0.25">
      <c r="A150" s="165"/>
      <c r="B150" s="259"/>
      <c r="C150" s="867" t="s">
        <v>969</v>
      </c>
      <c r="D150" s="1198">
        <v>2</v>
      </c>
      <c r="E150" s="1199" t="str">
        <f>IF(VLOOKUP(Table2612[[#This Row],[(FIN) Käytäntö]],Languages!$A:$D,1,TRUE)=Table2612[[#This Row],[(FIN) Käytäntö]],VLOOKUP(Table2612[[#This Row],[(FIN) Käytäntö]],Languages!$A:$D,Summary!$C$7,TRUE),NA())</f>
        <v xml:space="preserve">Turvallisia konfiguraatiota on määritelty ja niitä ylläpidetään sekä käytetään osana laitteiden, ohjelmistojen ja tietovarantojen käyttöönottoprosessia, mikäli tehtävissä / toteutettavissa. </v>
      </c>
      <c r="F150" s="911"/>
      <c r="G150" s="729"/>
      <c r="H150" s="729"/>
      <c r="I150" s="306"/>
      <c r="J150" s="256"/>
      <c r="K150" s="260"/>
      <c r="L150" s="261"/>
    </row>
    <row r="151" spans="1:12" ht="64.8" customHeight="1" x14ac:dyDescent="0.25">
      <c r="A151" s="165"/>
      <c r="B151" s="259"/>
      <c r="C151" s="867" t="s">
        <v>970</v>
      </c>
      <c r="D151" s="1198">
        <v>2</v>
      </c>
      <c r="E151" s="1199" t="str">
        <f>IF(VLOOKUP(Table2612[[#This Row],[(FIN) Käytäntö]],Languages!$A:$D,1,TRUE)=Table2612[[#This Row],[(FIN) Käytäntö]],VLOOKUP(Table2612[[#This Row],[(FIN) Käytäntö]],Languages!$A:$D,Summary!$C$7,TRUE),NA())</f>
        <v>Tietoturvaohjelmistot vaaditaan soveltuvin osin osana laitteiden konfiguraatiota (esimerkiksi päätelaitteen turva- ja havainnointiratkaisut tai päätelaitekohtaiset palomuuriratkaisut).</v>
      </c>
      <c r="F151" s="911"/>
      <c r="G151" s="729"/>
      <c r="H151" s="729"/>
      <c r="I151" s="306"/>
      <c r="J151" s="256"/>
      <c r="K151" s="260"/>
      <c r="L151" s="261"/>
    </row>
    <row r="152" spans="1:12" ht="64.8" customHeight="1" x14ac:dyDescent="0.25">
      <c r="A152" s="165"/>
      <c r="B152" s="259"/>
      <c r="C152" s="867" t="s">
        <v>971</v>
      </c>
      <c r="D152" s="1198">
        <v>2</v>
      </c>
      <c r="E152" s="1199" t="str">
        <f>IF(VLOOKUP(Table2612[[#This Row],[(FIN) Käytäntö]],Languages!$A:$D,1,TRUE)=Table2612[[#This Row],[(FIN) Käytäntö]],VLOOKUP(Table2612[[#This Row],[(FIN) Käytäntö]],Languages!$A:$D,Summary!$C$7,TRUE),NA())</f>
        <v>Siirrettäviä ja irrotettavia muistilaitteita valvotaan (esimerkiksi rajoittamalla USB-laitteiden tai ulkoisten levyjen käyttöä).</v>
      </c>
      <c r="F152" s="911"/>
      <c r="G152" s="729"/>
      <c r="H152" s="729"/>
      <c r="I152" s="306"/>
      <c r="J152" s="256"/>
      <c r="K152" s="260"/>
      <c r="L152" s="261"/>
    </row>
    <row r="153" spans="1:12" ht="64.8" customHeight="1" x14ac:dyDescent="0.25">
      <c r="A153" s="165"/>
      <c r="B153" s="259"/>
      <c r="C153" s="867" t="s">
        <v>972</v>
      </c>
      <c r="D153" s="1198">
        <v>2</v>
      </c>
      <c r="E153" s="1199" t="str">
        <f>IF(VLOOKUP(Table2612[[#This Row],[(FIN) Käytäntö]],Languages!$A:$D,1,TRUE)=Table2612[[#This Row],[(FIN) Käytäntö]],VLOOKUP(Table2612[[#This Row],[(FIN) Käytäntö]],Languages!$A:$D,Summary!$C$7,TRUE),NA())</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53" s="911"/>
      <c r="G153" s="729"/>
      <c r="H153" s="729"/>
      <c r="I153" s="306"/>
      <c r="J153" s="256"/>
      <c r="K153" s="260"/>
      <c r="L153" s="261"/>
    </row>
    <row r="154" spans="1:12" ht="64.8" customHeight="1" x14ac:dyDescent="0.25">
      <c r="A154" s="165"/>
      <c r="B154" s="259"/>
      <c r="C154" s="867" t="s">
        <v>973</v>
      </c>
      <c r="D154" s="1198">
        <v>2</v>
      </c>
      <c r="E154" s="1199" t="str">
        <f>IF(VLOOKUP(Table2612[[#This Row],[(FIN) Käytäntö]],Languages!$A:$D,1,TRUE)=Table2612[[#This Row],[(FIN) Käytäntö]],VLOOKUP(Table2612[[#This Row],[(FIN) Käytäntö]],Languages!$A:$D,Summary!$C$7,TRUE),NA())</f>
        <v xml:space="preserve">Ylläpidon ja kapasiteetinhallinnan toimenpiteitä tehdään kaikille toiminnon laitteille, ohjelmistoille ja tietovarannoille. (omaisuuserät, assets) </v>
      </c>
      <c r="F154" s="911"/>
      <c r="G154" s="729"/>
      <c r="H154" s="729"/>
      <c r="I154" s="306"/>
      <c r="J154" s="256"/>
      <c r="K154" s="260"/>
      <c r="L154" s="261"/>
    </row>
    <row r="155" spans="1:12" ht="64.8" customHeight="1" x14ac:dyDescent="0.25">
      <c r="A155" s="165"/>
      <c r="B155" s="259"/>
      <c r="C155" s="867" t="s">
        <v>974</v>
      </c>
      <c r="D155" s="1198">
        <v>2</v>
      </c>
      <c r="E155" s="1199" t="str">
        <f>IF(VLOOKUP(Table2612[[#This Row],[(FIN) Käytäntö]],Languages!$A:$D,1,TRUE)=Table2612[[#This Row],[(FIN) Käytäntö]],VLOOKUP(Table2612[[#This Row],[(FIN) Käytäntö]],Languages!$A:$D,Summary!$C$7,TRUE),NA())</f>
        <v>Toiminnon laitteiden, ohjelmistojen ja tietovarantojen toimintaa suojataan valvomalla / hallitsemalla myös fyysistä toimintaympäristöä.</v>
      </c>
      <c r="F155" s="911"/>
      <c r="G155" s="729"/>
      <c r="H155" s="729"/>
      <c r="I155" s="306"/>
      <c r="J155" s="256"/>
      <c r="K155" s="260"/>
      <c r="L155" s="261"/>
    </row>
    <row r="156" spans="1:12" ht="64.8" customHeight="1" x14ac:dyDescent="0.25">
      <c r="A156" s="165"/>
      <c r="B156" s="259"/>
      <c r="C156" s="867" t="s">
        <v>2530</v>
      </c>
      <c r="D156" s="1198">
        <v>2</v>
      </c>
      <c r="E156" s="1199" t="str">
        <f>IF(VLOOKUP(Table2612[[#This Row],[(FIN) Käytäntö]],Languages!$A:$D,1,TRUE)=Table2612[[#This Row],[(FIN) Käytäntö]],VLOOKUP(Table2612[[#This Row],[(FIN) Käytäntö]],Languages!$A:$D,Summary!$C$7,TRUE),NA())</f>
        <v>Korkean prioriteetin laitteille, ohjelmistoille ja tietovarannoille asetetaan tarkempia kyberturvallisuuskontrolleja / hallintakeinoja.</v>
      </c>
      <c r="F156" s="911"/>
      <c r="G156" s="729"/>
      <c r="H156" s="729"/>
      <c r="I156" s="306"/>
      <c r="J156" s="256"/>
      <c r="K156" s="260"/>
      <c r="L156" s="261"/>
    </row>
    <row r="157" spans="1:12" ht="64.8" customHeight="1" x14ac:dyDescent="0.25">
      <c r="A157" s="165"/>
      <c r="B157" s="259"/>
      <c r="C157" s="867" t="s">
        <v>2531</v>
      </c>
      <c r="D157" s="1198">
        <v>3</v>
      </c>
      <c r="E157" s="1199" t="str">
        <f>IF(VLOOKUP(Table2612[[#This Row],[(FIN) Käytäntö]],Languages!$A:$D,1,TRUE)=Table2612[[#This Row],[(FIN) Käytäntö]],VLOOKUP(Table2612[[#This Row],[(FIN) Käytäntö]],Languages!$A:$D,Summary!$C$7,TRUE),NA())</f>
        <v>Laiteohjelmistojen (firmware) konfiguraatioita ja muutoksia hallitaan koko laitteen eliniän ajan.</v>
      </c>
      <c r="F157" s="911"/>
      <c r="G157" s="729"/>
      <c r="H157" s="729"/>
      <c r="I157" s="306"/>
      <c r="J157" s="256"/>
      <c r="K157" s="260"/>
      <c r="L157" s="261"/>
    </row>
    <row r="158" spans="1:12" ht="64.8" customHeight="1" x14ac:dyDescent="0.25">
      <c r="A158" s="165"/>
      <c r="B158" s="259"/>
      <c r="C158" s="867" t="s">
        <v>2532</v>
      </c>
      <c r="D158" s="1198">
        <v>3</v>
      </c>
      <c r="E158" s="1199" t="str">
        <f>IF(VLOOKUP(Table2612[[#This Row],[(FIN) Käytäntö]],Languages!$A:$D,1,TRUE)=Table2612[[#This Row],[(FIN) Käytäntö]],VLOOKUP(Table2612[[#This Row],[(FIN) Käytäntö]],Languages!$A:$D,Summary!$C$7,TRUE),NA())</f>
        <v>Suojausmekanismeja / kontrolleja (esimerkiksi sallitut / estolistat, suojaavat asetukset) on käytössä estämään valtuuttamattoman / luvattoman koodin suorittaminen.</v>
      </c>
      <c r="F158" s="911"/>
      <c r="G158" s="729"/>
      <c r="H158" s="729"/>
      <c r="I158" s="306"/>
      <c r="J158" s="256"/>
      <c r="K158" s="260"/>
      <c r="L158" s="261"/>
    </row>
    <row r="159" spans="1:12" ht="64.8" customHeight="1" x14ac:dyDescent="0.25">
      <c r="A159" s="165"/>
      <c r="B159" s="259"/>
      <c r="C159" s="867" t="s">
        <v>317</v>
      </c>
      <c r="D159" s="1198">
        <v>2</v>
      </c>
      <c r="E159" s="1199" t="str">
        <f>IF(VLOOKUP(Table2612[[#This Row],[(FIN) Käytäntö]],Languages!$A:$D,1,TRUE)=Table2612[[#This Row],[(FIN) Käytäntö]],VLOOKUP(Table2612[[#This Row],[(FIN) Käytäntö]],Languages!$A:$D,Summary!$C$7,TRUE),NA())</f>
        <v>Sisäisesti kehitettävät ohjelmistot ja sovellukset, jotka on tarkoitettu otettavaksi käyttöön korkean prioriteetin laitteissa tai ohjelmistoissa [kts. ASSET-1c], kehitetään noudattaen turvallisen sovelluskehityksen periaatteita.</v>
      </c>
      <c r="F159" s="911"/>
      <c r="G159" s="729"/>
      <c r="H159" s="729"/>
      <c r="I159" s="306"/>
      <c r="J159" s="256"/>
      <c r="K159" s="260"/>
      <c r="L159" s="261"/>
    </row>
    <row r="160" spans="1:12" ht="64.8" customHeight="1" x14ac:dyDescent="0.25">
      <c r="A160" s="165"/>
      <c r="B160" s="259"/>
      <c r="C160" s="867" t="s">
        <v>318</v>
      </c>
      <c r="D160" s="1198">
        <v>2</v>
      </c>
      <c r="E160" s="1199" t="str">
        <f>IF(VLOOKUP(Table2612[[#This Row],[(FIN) Käytäntö]],Languages!$A:$D,1,TRUE)=Table2612[[#This Row],[(FIN) Käytäntö]],VLOOKUP(Table2612[[#This Row],[(FIN) Käytäntö]],Languages!$A:$D,Summary!$C$7,TRUE),NA())</f>
        <v>Korkean prioriteetin laitteisiin tai ohjelmistoihin [kts. ASSET-1c] tehtävien ohjelmisto- ja sovellushankintojen valinnassa huomioidaan, miten toimittaja noudattaa turvallisen sovelluskehityksen periaatteita.</v>
      </c>
      <c r="F160" s="911"/>
      <c r="G160" s="729"/>
      <c r="H160" s="729"/>
      <c r="I160" s="306"/>
      <c r="J160" s="256"/>
      <c r="K160" s="260"/>
      <c r="L160" s="261"/>
    </row>
    <row r="161" spans="1:12" ht="64.8" customHeight="1" x14ac:dyDescent="0.25">
      <c r="A161" s="165"/>
      <c r="B161" s="259"/>
      <c r="C161" s="867" t="s">
        <v>319</v>
      </c>
      <c r="D161" s="1198">
        <v>2</v>
      </c>
      <c r="E161" s="1199" t="str">
        <f>IF(VLOOKUP(Table2612[[#This Row],[(FIN) Käytäntö]],Languages!$A:$D,1,TRUE)=Table2612[[#This Row],[(FIN) Käytäntö]],VLOOKUP(Table2612[[#This Row],[(FIN) Käytäntö]],Languages!$A:$D,Summary!$C$7,TRUE),NA())</f>
        <v>Ohjelmistojen ja sovellusten käyttöönottoprosessissa edellytetään turvallisia ohjelmistokonfiguraatioita (sekä sisäisesti kehitettyjen että hankittujen ohjelmistojen osalta)</v>
      </c>
      <c r="F161" s="911"/>
      <c r="G161" s="729"/>
      <c r="H161" s="729"/>
      <c r="I161" s="306"/>
      <c r="J161" s="256"/>
      <c r="K161" s="260"/>
      <c r="L161" s="261"/>
    </row>
    <row r="162" spans="1:12" ht="64.8" customHeight="1" x14ac:dyDescent="0.25">
      <c r="A162" s="165"/>
      <c r="B162" s="259"/>
      <c r="C162" s="867" t="s">
        <v>320</v>
      </c>
      <c r="D162" s="1198">
        <v>3</v>
      </c>
      <c r="E162" s="1199" t="str">
        <f>IF(VLOOKUP(Table2612[[#This Row],[(FIN) Käytäntö]],Languages!$A:$D,1,TRUE)=Table2612[[#This Row],[(FIN) Käytäntö]],VLOOKUP(Table2612[[#This Row],[(FIN) Käytäntö]],Languages!$A:$D,Summary!$C$7,TRUE),NA())</f>
        <v>Kaikki sisäisesti kehitettävät ohjelmistot ja sovellukset kehitetään käyttäen turvallisen sovelluskehityksen periaatteita.</v>
      </c>
      <c r="F162" s="911"/>
      <c r="G162" s="729"/>
      <c r="H162" s="729"/>
      <c r="I162" s="306"/>
      <c r="J162" s="256"/>
      <c r="K162" s="260"/>
      <c r="L162" s="261"/>
    </row>
    <row r="163" spans="1:12" ht="64.8" customHeight="1" x14ac:dyDescent="0.25">
      <c r="A163" s="165"/>
      <c r="B163" s="259"/>
      <c r="C163" s="867" t="s">
        <v>321</v>
      </c>
      <c r="D163" s="1198">
        <v>3</v>
      </c>
      <c r="E163" s="1199" t="str">
        <f>IF(VLOOKUP(Table2612[[#This Row],[(FIN) Käytäntö]],Languages!$A:$D,1,TRUE)=Table2612[[#This Row],[(FIN) Käytäntö]],VLOOKUP(Table2612[[#This Row],[(FIN) Käytäntö]],Languages!$A:$D,Summary!$C$7,TRUE),NA())</f>
        <v>Kaikkien ohjelmisto- ja sovellushankintojen valinnassa huomioidaan noudattaako toimittaja turvallisen sovelluskehityksen periaatteita.</v>
      </c>
      <c r="F163" s="911"/>
      <c r="G163" s="729"/>
      <c r="H163" s="729"/>
      <c r="I163" s="306"/>
      <c r="J163" s="256"/>
      <c r="K163" s="260"/>
      <c r="L163" s="261"/>
    </row>
    <row r="164" spans="1:12" ht="64.8" customHeight="1" x14ac:dyDescent="0.25">
      <c r="A164" s="165"/>
      <c r="B164" s="259"/>
      <c r="C164" s="867" t="s">
        <v>322</v>
      </c>
      <c r="D164" s="1198">
        <v>3</v>
      </c>
      <c r="E164" s="1199" t="str">
        <f>IF(VLOOKUP(Table2612[[#This Row],[(FIN) Käytäntö]],Languages!$A:$D,1,TRUE)=Table2612[[#This Row],[(FIN) Käytäntö]],VLOOKUP(Table2612[[#This Row],[(FIN) Käytäntö]],Languages!$A:$D,Summary!$C$7,TRUE),NA())</f>
        <v>Arkkitehtuurikatselmointiprosessissa arvioidaan uusien ja päivitettyjen ohjelmistojen ja sovellusten turvallisuutta ennen niiden vientiä tuotantoon.</v>
      </c>
      <c r="F164" s="911"/>
      <c r="G164" s="729"/>
      <c r="H164" s="729"/>
      <c r="I164" s="306"/>
      <c r="J164" s="256"/>
      <c r="K164" s="260"/>
      <c r="L164" s="261"/>
    </row>
    <row r="165" spans="1:12" ht="64.8" customHeight="1" x14ac:dyDescent="0.25">
      <c r="A165" s="165"/>
      <c r="B165" s="259"/>
      <c r="C165" s="867" t="s">
        <v>323</v>
      </c>
      <c r="D165" s="1198">
        <v>3</v>
      </c>
      <c r="E165" s="1199" t="str">
        <f>IF(VLOOKUP(Table2612[[#This Row],[(FIN) Käytäntö]],Languages!$A:$D,1,TRUE)=Table2612[[#This Row],[(FIN) Käytäntö]],VLOOKUP(Table2612[[#This Row],[(FIN) Käytäntö]],Languages!$A:$D,Summary!$C$7,TRUE),NA())</f>
        <v>Ohjelmistojen ja laiteohjelmistojen (firmware) aitous varmistetaan ennen käyttöönottoa.</v>
      </c>
      <c r="F165" s="911"/>
      <c r="G165" s="729"/>
      <c r="H165" s="729"/>
      <c r="I165" s="306"/>
      <c r="J165" s="256"/>
      <c r="K165" s="260"/>
      <c r="L165" s="261"/>
    </row>
    <row r="166" spans="1:12" ht="64.8" customHeight="1" x14ac:dyDescent="0.25">
      <c r="A166" s="165"/>
      <c r="B166" s="259"/>
      <c r="C166" s="867" t="s">
        <v>324</v>
      </c>
      <c r="D166" s="1198">
        <v>3</v>
      </c>
      <c r="E166" s="1199" t="str">
        <f>IF(VLOOKUP(Table2612[[#This Row],[(FIN) Käytäntö]],Languages!$A:$D,1,TRUE)=Table2612[[#This Row],[(FIN) Käytäntö]],VLOOKUP(Table2612[[#This Row],[(FIN) Käytäntö]],Languages!$A:$D,Summary!$C$7,TRUE),NA())</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66" s="911"/>
      <c r="G166" s="729"/>
      <c r="H166" s="729"/>
      <c r="I166" s="306"/>
      <c r="J166" s="256"/>
      <c r="K166" s="260"/>
      <c r="L166" s="261"/>
    </row>
    <row r="167" spans="1:12" ht="64.8" customHeight="1" x14ac:dyDescent="0.25">
      <c r="A167" s="165"/>
      <c r="B167" s="259"/>
      <c r="C167" s="867" t="s">
        <v>327</v>
      </c>
      <c r="D167" s="1198">
        <v>1</v>
      </c>
      <c r="E167" s="1199" t="str">
        <f>IF(VLOOKUP(Table2612[[#This Row],[(FIN) Käytäntö]],Languages!$A:$D,1,TRUE)=Table2612[[#This Row],[(FIN) Käytäntö]],VLOOKUP(Table2612[[#This Row],[(FIN) Käytäntö]],Languages!$A:$D,Summary!$C$7,TRUE),NA())</f>
        <v>Tallennettua arkaluontoista tietoa ("data at rest") suojataan. Tasolla 1 tämän ei tarvitse olla systemaattista ja säännöllistä.</v>
      </c>
      <c r="F167" s="911"/>
      <c r="G167" s="729"/>
      <c r="H167" s="729"/>
      <c r="I167" s="306"/>
      <c r="J167" s="256"/>
      <c r="K167" s="260"/>
      <c r="L167" s="261"/>
    </row>
    <row r="168" spans="1:12" ht="64.8" customHeight="1" x14ac:dyDescent="0.25">
      <c r="A168" s="165"/>
      <c r="B168" s="259"/>
      <c r="C168" s="867" t="s">
        <v>328</v>
      </c>
      <c r="D168" s="1198">
        <v>2</v>
      </c>
      <c r="E168" s="1199" t="str">
        <f>IF(VLOOKUP(Table2612[[#This Row],[(FIN) Käytäntö]],Languages!$A:$D,1,TRUE)=Table2612[[#This Row],[(FIN) Käytäntö]],VLOOKUP(Table2612[[#This Row],[(FIN) Käytäntö]],Languages!$A:$D,Summary!$C$7,TRUE),NA())</f>
        <v>Kaikkea tallennettua tietoa ("data at rest") suojataan valittujen tietotyyppien osalta [kts. ASSET-2c].</v>
      </c>
      <c r="F168" s="911"/>
      <c r="G168" s="729"/>
      <c r="H168" s="729"/>
      <c r="I168" s="306"/>
      <c r="J168" s="256"/>
      <c r="K168" s="260"/>
      <c r="L168" s="261"/>
    </row>
    <row r="169" spans="1:12" ht="64.8" customHeight="1" x14ac:dyDescent="0.25">
      <c r="A169" s="165"/>
      <c r="B169" s="259"/>
      <c r="C169" s="867" t="s">
        <v>329</v>
      </c>
      <c r="D169" s="1198">
        <v>2</v>
      </c>
      <c r="E169" s="1199" t="str">
        <f>IF(VLOOKUP(Table2612[[#This Row],[(FIN) Käytäntö]],Languages!$A:$D,1,TRUE)=Table2612[[#This Row],[(FIN) Käytäntö]],VLOOKUP(Table2612[[#This Row],[(FIN) Käytäntö]],Languages!$A:$D,Summary!$C$7,TRUE),NA())</f>
        <v>Kaikkea siirrossa olevaa tietoa ("data in transit") suojataan valittujen tietotyyppien / kategorioiden osalta [kts. ASSET-2c].</v>
      </c>
      <c r="F169" s="911"/>
      <c r="G169" s="729"/>
      <c r="H169" s="729"/>
      <c r="I169" s="306"/>
      <c r="J169" s="256"/>
      <c r="K169" s="260"/>
      <c r="L169" s="261"/>
    </row>
    <row r="170" spans="1:12" ht="64.8" customHeight="1" x14ac:dyDescent="0.25">
      <c r="A170" s="165"/>
      <c r="B170" s="259"/>
      <c r="C170" s="867" t="s">
        <v>330</v>
      </c>
      <c r="D170" s="1198">
        <v>2</v>
      </c>
      <c r="E170" s="1199" t="str">
        <f>IF(VLOOKUP(Table2612[[#This Row],[(FIN) Käytäntö]],Languages!$A:$D,1,TRUE)=Table2612[[#This Row],[(FIN) Käytäntö]],VLOOKUP(Table2612[[#This Row],[(FIN) Käytäntö]],Languages!$A:$D,Summary!$C$7,TRUE),NA())</f>
        <v>Salausmenetelmät ovat käytössä tallennetulle ja siirrossa olevalle tiedolle valittujen tietotyyppien / kategorioiden osalta [kts. ASSET-2c].</v>
      </c>
      <c r="F170" s="911"/>
      <c r="G170" s="729"/>
      <c r="H170" s="729"/>
      <c r="I170" s="306"/>
      <c r="J170" s="256"/>
      <c r="K170" s="260"/>
      <c r="L170" s="261"/>
    </row>
    <row r="171" spans="1:12" ht="64.8" customHeight="1" x14ac:dyDescent="0.25">
      <c r="A171" s="165"/>
      <c r="B171" s="259"/>
      <c r="C171" s="867" t="s">
        <v>331</v>
      </c>
      <c r="D171" s="1198">
        <v>2</v>
      </c>
      <c r="E171" s="1199" t="str">
        <f>IF(VLOOKUP(Table2612[[#This Row],[(FIN) Käytäntö]],Languages!$A:$D,1,TRUE)=Table2612[[#This Row],[(FIN) Käytäntö]],VLOOKUP(Table2612[[#This Row],[(FIN) Käytäntö]],Languages!$A:$D,Summary!$C$7,TRUE),NA())</f>
        <v>Avaintenhallintainfrastruktuuri (eli avainten luonti, säilytys, tuhoaminen, päivittäminen ja kumoaminen) on käytössä salausmenetelmien tukemiseksi.</v>
      </c>
      <c r="F171" s="911"/>
      <c r="G171" s="729"/>
      <c r="H171" s="729"/>
      <c r="I171" s="306"/>
      <c r="J171" s="256"/>
      <c r="K171" s="260"/>
      <c r="L171" s="261"/>
    </row>
    <row r="172" spans="1:12" ht="64.8" customHeight="1" x14ac:dyDescent="0.25">
      <c r="A172" s="165"/>
      <c r="B172" s="259"/>
      <c r="C172" s="867" t="s">
        <v>332</v>
      </c>
      <c r="D172" s="1198">
        <v>2</v>
      </c>
      <c r="E172" s="1199" t="str">
        <f>IF(VLOOKUP(Table2612[[#This Row],[(FIN) Käytäntö]],Languages!$A:$D,1,TRUE)=Table2612[[#This Row],[(FIN) Käytäntö]],VLOOKUP(Table2612[[#This Row],[(FIN) Käytäntö]],Languages!$A:$D,Summary!$C$7,TRUE),NA())</f>
        <v>Käytössä on suojausmekanismeja rajoittamaan tiedon varastamisen mahdollisuutta (esimerkiksi tiedon hävittämistä estävät työkalut).</v>
      </c>
      <c r="F172" s="911"/>
      <c r="G172" s="729"/>
      <c r="H172" s="729"/>
      <c r="I172" s="306"/>
      <c r="J172" s="256"/>
      <c r="K172" s="260"/>
      <c r="L172" s="261"/>
    </row>
    <row r="173" spans="1:12" ht="64.8" customHeight="1" x14ac:dyDescent="0.25">
      <c r="A173" s="165"/>
      <c r="B173" s="259"/>
      <c r="C173" s="867" t="s">
        <v>333</v>
      </c>
      <c r="D173" s="1198">
        <v>3</v>
      </c>
      <c r="E173" s="1199" t="str">
        <f>IF(VLOOKUP(Table2612[[#This Row],[(FIN) Käytäntö]],Languages!$A:$D,1,TRUE)=Table2612[[#This Row],[(FIN) Käytäntö]],VLOOKUP(Table2612[[#This Row],[(FIN) Käytäntö]],Languages!$A:$D,Summary!$C$7,TRUE),NA())</f>
        <v>Kyberarkkitehtuuriin kuuluu suojausmekanismeja (esimerkiksi laitteiden kovalevyjen salaus) tiedolle, joka on tallennettu laitteille, jotka saatetaan hukata tai varastaa.</v>
      </c>
      <c r="F173" s="911"/>
      <c r="G173" s="729"/>
      <c r="H173" s="729"/>
      <c r="I173" s="306"/>
      <c r="J173" s="256"/>
      <c r="K173" s="260"/>
      <c r="L173" s="261"/>
    </row>
    <row r="174" spans="1:12" ht="64.8" customHeight="1" x14ac:dyDescent="0.25">
      <c r="A174" s="165"/>
      <c r="B174" s="259"/>
      <c r="C174" s="867" t="s">
        <v>975</v>
      </c>
      <c r="D174" s="1198">
        <v>3</v>
      </c>
      <c r="E174" s="1199" t="str">
        <f>IF(VLOOKUP(Table2612[[#This Row],[(FIN) Käytäntö]],Languages!$A:$D,1,TRUE)=Table2612[[#This Row],[(FIN) Käytäntö]],VLOOKUP(Table2612[[#This Row],[(FIN) Käytäntö]],Languages!$A:$D,Summary!$C$7,TRUE),NA())</f>
        <v>Kyberarkkitehtuuri kattaa suojausmenetelmät sovellusten, laiteohjelmistojen (firmware) ja tiedon luvattomien muutosten varalle.</v>
      </c>
      <c r="F174" s="911"/>
      <c r="G174" s="729"/>
      <c r="H174" s="729"/>
      <c r="I174" s="306"/>
      <c r="J174" s="256"/>
      <c r="K174" s="260"/>
      <c r="L174" s="261"/>
    </row>
    <row r="175" spans="1:12" ht="64.8" customHeight="1" x14ac:dyDescent="0.25">
      <c r="A175" s="165"/>
      <c r="B175" s="259"/>
      <c r="C175" s="867" t="s">
        <v>976</v>
      </c>
      <c r="D175" s="1198">
        <v>2</v>
      </c>
      <c r="E175" s="1199" t="str">
        <f>IF(VLOOKUP(Table2612[[#This Row],[(FIN) Käytäntö]],Languages!$A:$D,1,TRUE)=Table2612[[#This Row],[(FIN) Käytäntö]],VLOOKUP(Table2612[[#This Row],[(FIN) Käytäntö]],Languages!$A:$D,Summary!$C$7,TRUE),NA())</f>
        <v>ARCHITECTURE-osion toimintaa varten on määritetty dokumentoidut toimintatavat, joita noudatetaan ja päivitetään säännöllisesti.</v>
      </c>
      <c r="F175" s="911"/>
      <c r="G175" s="729"/>
      <c r="H175" s="729"/>
      <c r="I175" s="306"/>
      <c r="J175" s="256"/>
      <c r="K175" s="260"/>
      <c r="L175" s="261"/>
    </row>
    <row r="176" spans="1:12" ht="64.8" customHeight="1" x14ac:dyDescent="0.25">
      <c r="A176" s="165"/>
      <c r="B176" s="259"/>
      <c r="C176" s="867" t="s">
        <v>977</v>
      </c>
      <c r="D176" s="1198">
        <v>2</v>
      </c>
      <c r="E176" s="1199" t="str">
        <f>IF(VLOOKUP(Table2612[[#This Row],[(FIN) Käytäntö]],Languages!$A:$D,1,TRUE)=Table2612[[#This Row],[(FIN) Käytäntö]],VLOOKUP(Table2612[[#This Row],[(FIN) Käytäntö]],Languages!$A:$D,Summary!$C$7,TRUE),NA())</f>
        <v>ARCHITECTURE-osion toimintaa varten on tarjolla riittävät resurssit (henkilöstö, rahoitus ja työkalut).</v>
      </c>
      <c r="F176" s="911"/>
      <c r="G176" s="729"/>
      <c r="H176" s="729"/>
      <c r="I176" s="306"/>
      <c r="J176" s="256"/>
      <c r="K176" s="260"/>
      <c r="L176" s="261"/>
    </row>
    <row r="177" spans="1:12" ht="64.8" customHeight="1" x14ac:dyDescent="0.25">
      <c r="A177" s="165"/>
      <c r="B177" s="259"/>
      <c r="C177" s="867" t="s">
        <v>978</v>
      </c>
      <c r="D177" s="1198">
        <v>3</v>
      </c>
      <c r="E177" s="1199" t="str">
        <f>IF(VLOOKUP(Table2612[[#This Row],[(FIN) Käytäntö]],Languages!$A:$D,1,TRUE)=Table2612[[#This Row],[(FIN) Käytäntö]],VLOOKUP(Table2612[[#This Row],[(FIN) Käytäntö]],Languages!$A:$D,Summary!$C$7,TRUE),NA())</f>
        <v>ARCHITECTURE-osion toimintaa ohjataan vaatimuksilla, jotka on asetettu organisaation johtotason politiikassa (tai vastaavassa ohjeistuksessa).</v>
      </c>
      <c r="F177" s="911"/>
      <c r="G177" s="729"/>
      <c r="H177" s="729"/>
      <c r="I177" s="306"/>
      <c r="J177" s="256"/>
      <c r="K177" s="260"/>
      <c r="L177" s="261"/>
    </row>
    <row r="178" spans="1:12" ht="64.8" customHeight="1" x14ac:dyDescent="0.25">
      <c r="A178" s="165"/>
      <c r="B178" s="259"/>
      <c r="C178" s="867" t="s">
        <v>979</v>
      </c>
      <c r="D178" s="1198">
        <v>3</v>
      </c>
      <c r="E178" s="1199" t="str">
        <f>IF(VLOOKUP(Table2612[[#This Row],[(FIN) Käytäntö]],Languages!$A:$D,1,TRUE)=Table2612[[#This Row],[(FIN) Käytäntö]],VLOOKUP(Table2612[[#This Row],[(FIN) Käytäntö]],Languages!$A:$D,Summary!$C$7,TRUE),NA())</f>
        <v>ARCHITECTURE-osion toiminnan suorittamiseen tarvittavat vastuut, tilivelvollisuudet ja valtuutukset on jalkautettu soveltuville työntekijöille.</v>
      </c>
      <c r="F178" s="911"/>
      <c r="G178" s="729"/>
      <c r="H178" s="729"/>
      <c r="I178" s="306"/>
      <c r="J178" s="256"/>
      <c r="K178" s="260"/>
      <c r="L178" s="261"/>
    </row>
    <row r="179" spans="1:12" ht="64.8" customHeight="1" x14ac:dyDescent="0.25">
      <c r="A179" s="165"/>
      <c r="B179" s="259"/>
      <c r="C179" s="867" t="s">
        <v>980</v>
      </c>
      <c r="D179" s="1198">
        <v>3</v>
      </c>
      <c r="E179" s="1199" t="str">
        <f>IF(VLOOKUP(Table2612[[#This Row],[(FIN) Käytäntö]],Languages!$A:$D,1,TRUE)=Table2612[[#This Row],[(FIN) Käytäntö]],VLOOKUP(Table2612[[#This Row],[(FIN) Käytäntö]],Languages!$A:$D,Summary!$C$7,TRUE),NA())</f>
        <v>ARCHITECTURE-osion toimintaa suorittavilla työntekijöillä on riittävät tiedot ja taidot tehtäviensä suorittamiseen.</v>
      </c>
      <c r="F179" s="911"/>
      <c r="G179" s="729"/>
      <c r="H179" s="729"/>
      <c r="I179" s="306"/>
      <c r="J179" s="256"/>
      <c r="K179" s="260"/>
      <c r="L179" s="261"/>
    </row>
    <row r="180" spans="1:12" ht="64.8" customHeight="1" x14ac:dyDescent="0.25">
      <c r="A180" s="165"/>
      <c r="B180" s="259"/>
      <c r="C180" s="867" t="s">
        <v>981</v>
      </c>
      <c r="D180" s="1198">
        <v>3</v>
      </c>
      <c r="E180" s="1199" t="str">
        <f>IF(VLOOKUP(Table2612[[#This Row],[(FIN) Käytäntö]],Languages!$A:$D,1,TRUE)=Table2612[[#This Row],[(FIN) Käytäntö]],VLOOKUP(Table2612[[#This Row],[(FIN) Käytäntö]],Languages!$A:$D,Summary!$C$7,TRUE),NA())</f>
        <v>ARCHITECTURE-osion toiminnan vaikuttavuutta arvioidaan ja seurataan.</v>
      </c>
      <c r="F180" s="911"/>
      <c r="G180" s="729"/>
      <c r="H180" s="729"/>
      <c r="I180" s="306"/>
      <c r="J180" s="256"/>
      <c r="K180" s="260"/>
      <c r="L180" s="261"/>
    </row>
    <row r="181" spans="1:12" ht="64.8" customHeight="1" x14ac:dyDescent="0.25">
      <c r="A181" s="165"/>
      <c r="B181" s="259"/>
      <c r="C181" s="867" t="s">
        <v>84</v>
      </c>
      <c r="D181" s="1198">
        <v>1</v>
      </c>
      <c r="E181" s="1199" t="str">
        <f>IF(VLOOKUP(Table2612[[#This Row],[(FIN) Käytäntö]],Languages!$A:$D,1,TRUE)=Table2612[[#This Row],[(FIN) Käytäntö]],VLOOKUP(Table2612[[#This Row],[(FIN) Käytäntö]],Languages!$A:$D,Summary!$C$7,TRUE),NA())</f>
        <v>Toiminnon kannalta tärkeistä IT- ja OT-laitteista ja ohjelmistoista on olemassa rekisteri. (Huomioi myös mahdollisten OT-ympäristöjen laitteet ja ohjelmistot). Tasolla 1 rekisterin ylläpidon ei tarvitse olla systemaattista ja säännöllistä.</v>
      </c>
      <c r="F181" s="911"/>
      <c r="G181" s="729"/>
      <c r="H181" s="729"/>
      <c r="I181" s="306"/>
      <c r="J181" s="256"/>
      <c r="K181" s="260"/>
      <c r="L181" s="261"/>
    </row>
    <row r="182" spans="1:12" ht="64.8" customHeight="1" x14ac:dyDescent="0.25">
      <c r="A182" s="165"/>
      <c r="B182" s="259"/>
      <c r="C182" s="867" t="s">
        <v>86</v>
      </c>
      <c r="D182" s="1198">
        <v>2</v>
      </c>
      <c r="E182" s="1199" t="str">
        <f>IF(VLOOKUP(Table2612[[#This Row],[(FIN) Käytäntö]],Languages!$A:$D,1,TRUE)=Table2612[[#This Row],[(FIN) Käytäntö]],VLOOKUP(Table2612[[#This Row],[(FIN) Käytäntö]],Languages!$A:$D,Summary!$C$7,TRUE),NA())</f>
        <v>Rekisteriin on kirjattu sellaiset toimintoon kuuluvat laitteet ja ohjelmistot, joita voitaisiin käyttää hyökkääjän tavoitteen saavuttamiseen.</v>
      </c>
      <c r="F182" s="911"/>
      <c r="G182" s="729"/>
      <c r="H182" s="729"/>
      <c r="I182" s="306"/>
      <c r="J182" s="256"/>
      <c r="K182" s="260"/>
      <c r="L182" s="261"/>
    </row>
    <row r="183" spans="1:12" ht="64.8" customHeight="1" x14ac:dyDescent="0.25">
      <c r="A183" s="165"/>
      <c r="B183" s="259"/>
      <c r="C183" s="867" t="s">
        <v>87</v>
      </c>
      <c r="D183" s="1198">
        <v>2</v>
      </c>
      <c r="E183" s="1199" t="str">
        <f>IF(VLOOKUP(Table2612[[#This Row],[(FIN) Käytäntö]],Languages!$A:$D,1,TRUE)=Table2612[[#This Row],[(FIN) Käytäntö]],VLOOKUP(Table2612[[#This Row],[(FIN) Käytäntö]],Languages!$A:$D,Summary!$C$7,TRUE),NA())</f>
        <v>Rekisteriin kirjatut laitteet ja ohjelmistot on priorisoitu noudattaen määriteltyjä priorisointikriteerejä, joihin kuuluu arviointi laitteen tai ohjelmiston tärkeydestä toiminnolle.</v>
      </c>
      <c r="F183" s="911"/>
      <c r="G183" s="729"/>
      <c r="H183" s="729"/>
      <c r="I183" s="306"/>
      <c r="J183" s="256"/>
      <c r="K183" s="260"/>
      <c r="L183" s="261"/>
    </row>
    <row r="184" spans="1:12" ht="64.8" customHeight="1" x14ac:dyDescent="0.25">
      <c r="A184" s="165"/>
      <c r="B184" s="259"/>
      <c r="C184" s="867" t="s">
        <v>89</v>
      </c>
      <c r="D184" s="1198">
        <v>2</v>
      </c>
      <c r="E184" s="1199" t="str">
        <f>IF(VLOOKUP(Table2612[[#This Row],[(FIN) Käytäntö]],Languages!$A:$D,1,TRUE)=Table2612[[#This Row],[(FIN) Käytäntö]],VLOOKUP(Table2612[[#This Row],[(FIN) Käytäntö]],Languages!$A:$D,Summary!$C$7,TRUE),NA())</f>
        <v>Priorisointikriteereissä huomioidaan lisäksi missä laajuudessa hyökkääjä voisi käyttää laitetta tai ohjelmistoa [ks. ASSET-1b] tavoitteensa saavuttamiseen (tietomurto, toiminnan häiriö jne.).</v>
      </c>
      <c r="F184" s="911"/>
      <c r="G184" s="729"/>
      <c r="H184" s="729"/>
      <c r="I184" s="306"/>
      <c r="J184" s="256"/>
      <c r="K184" s="260"/>
      <c r="L184" s="261"/>
    </row>
    <row r="185" spans="1:12" ht="64.8" customHeight="1" x14ac:dyDescent="0.25">
      <c r="A185" s="165"/>
      <c r="B185" s="259"/>
      <c r="C185" s="867" t="s">
        <v>91</v>
      </c>
      <c r="D185" s="1198">
        <v>2</v>
      </c>
      <c r="E185" s="1199" t="str">
        <f>IF(VLOOKUP(Table2612[[#This Row],[(FIN) Käytäntö]],Languages!$A:$D,1,TRUE)=Table2612[[#This Row],[(FIN) Käytäntö]],VLOOKUP(Table2612[[#This Row],[(FIN) Käytäntö]],Languages!$A:$D,Summary!$C$7,TRUE),NA())</f>
        <v>Rekisteriin on kirjattu laitteista ja ohjelmistoista sellaisia ominaisuuksia, jotka tukevat organisaation kybertoimintaa (esimerkiksi laitteen tai ohjelmiston sijainti, prioriteetti, käyttöjärjestelmä tai firmware-versio).</v>
      </c>
      <c r="F185" s="911"/>
      <c r="G185" s="729"/>
      <c r="H185" s="729"/>
      <c r="I185" s="306"/>
      <c r="J185" s="256"/>
      <c r="K185" s="260"/>
      <c r="L185" s="261"/>
    </row>
    <row r="186" spans="1:12" ht="64.8" customHeight="1" x14ac:dyDescent="0.25">
      <c r="A186" s="165"/>
      <c r="B186" s="259"/>
      <c r="C186" s="867" t="s">
        <v>93</v>
      </c>
      <c r="D186" s="1198">
        <v>3</v>
      </c>
      <c r="E186" s="1199" t="str">
        <f>IF(VLOOKUP(Table2612[[#This Row],[(FIN) Käytäntö]],Languages!$A:$D,1,TRUE)=Table2612[[#This Row],[(FIN) Käytäntö]],VLOOKUP(Table2612[[#This Row],[(FIN) Käytäntö]],Languages!$A:$D,Summary!$C$7,TRUE),NA())</f>
        <v>Rekisteri (IT ja OT) on täydellinen (eli rekisteri kattaa kaikki toiminnon pyörittämiseen tarvittavat laitteet, ohjelmistot ja tietovarannot).</v>
      </c>
      <c r="F186" s="911"/>
      <c r="G186" s="729"/>
      <c r="H186" s="729"/>
      <c r="I186" s="306"/>
      <c r="J186" s="256"/>
      <c r="K186" s="260"/>
      <c r="L186" s="261"/>
    </row>
    <row r="187" spans="1:12" ht="64.8" customHeight="1" x14ac:dyDescent="0.25">
      <c r="A187" s="165"/>
      <c r="B187" s="259"/>
      <c r="C187" s="867" t="s">
        <v>906</v>
      </c>
      <c r="D187" s="1198">
        <v>3</v>
      </c>
      <c r="E187" s="1199" t="str">
        <f>IF(VLOOKUP(Table2612[[#This Row],[(FIN) Käytäntö]],Languages!$A:$D,1,TRUE)=Table2612[[#This Row],[(FIN) Käytäntö]],VLOOKUP(Table2612[[#This Row],[(FIN) Käytäntö]],Languages!$A:$D,Summary!$C$7,TRUE),NA())</f>
        <v>Rekisteri on ajan tasalla (eli rekisteriä päivitetään aika ajoin ja määriteltyjen tilanteiden kuten järjestelmämuutosten yhteydessä).</v>
      </c>
      <c r="F187" s="911"/>
      <c r="G187" s="729"/>
      <c r="H187" s="729"/>
      <c r="I187" s="306"/>
      <c r="J187" s="256"/>
      <c r="K187" s="260"/>
      <c r="L187" s="261"/>
    </row>
    <row r="188" spans="1:12" ht="64.8" customHeight="1" x14ac:dyDescent="0.25">
      <c r="A188" s="165"/>
      <c r="B188" s="259"/>
      <c r="C188" s="867" t="s">
        <v>907</v>
      </c>
      <c r="D188" s="1198">
        <v>3</v>
      </c>
      <c r="E188" s="1199" t="str">
        <f>IF(VLOOKUP(Table2612[[#This Row],[(FIN) Käytäntö]],Languages!$A:$D,1,TRUE)=Table2612[[#This Row],[(FIN) Käytäntö]],VLOOKUP(Table2612[[#This Row],[(FIN) Käytäntö]],Languages!$A:$D,Summary!$C$7,TRUE),NA())</f>
        <v>Kaikki tiedot on tuhottu tai poistettu laitteista ennen käyttöönottoa uudessa kohteessa ja ennen käytöstä poistamista.</v>
      </c>
      <c r="F188" s="911"/>
      <c r="G188" s="729"/>
      <c r="H188" s="729"/>
      <c r="I188" s="306"/>
      <c r="J188" s="256"/>
      <c r="K188" s="260"/>
      <c r="L188" s="261"/>
    </row>
    <row r="189" spans="1:12" ht="64.8" customHeight="1" x14ac:dyDescent="0.25">
      <c r="A189" s="165"/>
      <c r="B189" s="259"/>
      <c r="C189" s="867" t="s">
        <v>95</v>
      </c>
      <c r="D189" s="1198">
        <v>1</v>
      </c>
      <c r="E189" s="1199" t="str">
        <f>IF(VLOOKUP(Table2612[[#This Row],[(FIN) Käytäntö]],Languages!$A:$D,1,TRUE)=Table2612[[#This Row],[(FIN) Käytäntö]],VLOOKUP(Table2612[[#This Row],[(FIN) Käytäntö]],Languages!$A:$D,Summary!$C$7,TRUE),NA())</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9" s="911"/>
      <c r="G189" s="729"/>
      <c r="H189" s="729"/>
      <c r="I189" s="306"/>
      <c r="J189" s="256"/>
      <c r="K189" s="260"/>
      <c r="L189" s="261"/>
    </row>
    <row r="190" spans="1:12" ht="64.8" customHeight="1" x14ac:dyDescent="0.25">
      <c r="A190" s="165"/>
      <c r="B190" s="259"/>
      <c r="C190" s="867" t="s">
        <v>96</v>
      </c>
      <c r="D190" s="1198">
        <v>2</v>
      </c>
      <c r="E190" s="1199" t="str">
        <f>IF(VLOOKUP(Table2612[[#This Row],[(FIN) Käytäntö]],Languages!$A:$D,1,TRUE)=Table2612[[#This Row],[(FIN) Käytäntö]],VLOOKUP(Table2612[[#This Row],[(FIN) Käytäntö]],Languages!$A:$D,Summary!$C$7,TRUE),NA())</f>
        <v>Rekisteriin on kirjattu sellaiset toimintoon kuuluvat tietovarannot, joita voitaisiin käyttää hyökkääjän tavoitteen saavuttamiseen.</v>
      </c>
      <c r="F190" s="911"/>
      <c r="G190" s="729"/>
      <c r="H190" s="729"/>
      <c r="I190" s="306"/>
      <c r="J190" s="256"/>
      <c r="K190" s="260"/>
      <c r="L190" s="261"/>
    </row>
    <row r="191" spans="1:12" ht="64.8" customHeight="1" x14ac:dyDescent="0.25">
      <c r="A191" s="165"/>
      <c r="B191" s="259"/>
      <c r="C191" s="867" t="s">
        <v>97</v>
      </c>
      <c r="D191" s="1198">
        <v>2</v>
      </c>
      <c r="E191" s="1199" t="str">
        <f>IF(VLOOKUP(Table2612[[#This Row],[(FIN) Käytäntö]],Languages!$A:$D,1,TRUE)=Table2612[[#This Row],[(FIN) Käytäntö]],VLOOKUP(Table2612[[#This Row],[(FIN) Käytäntö]],Languages!$A:$D,Summary!$C$7,TRUE),NA())</f>
        <v>Rekisteriin kirjatut tietovarannot on priorisoitu noudattaen määriteltyjä priorisointikriteerejä, joihin kuuluu arviointi tietovarannon tärkeydestä toiminnolle.</v>
      </c>
      <c r="F191" s="911"/>
      <c r="G191" s="729"/>
      <c r="H191" s="729"/>
      <c r="I191" s="306"/>
      <c r="J191" s="256"/>
      <c r="K191" s="260"/>
      <c r="L191" s="261"/>
    </row>
    <row r="192" spans="1:12" ht="64.8" customHeight="1" x14ac:dyDescent="0.25">
      <c r="A192" s="165"/>
      <c r="B192" s="259"/>
      <c r="C192" s="867" t="s">
        <v>98</v>
      </c>
      <c r="D192" s="1198">
        <v>2</v>
      </c>
      <c r="E192" s="1199" t="str">
        <f>IF(VLOOKUP(Table2612[[#This Row],[(FIN) Käytäntö]],Languages!$A:$D,1,TRUE)=Table2612[[#This Row],[(FIN) Käytäntö]],VLOOKUP(Table2612[[#This Row],[(FIN) Käytäntö]],Languages!$A:$D,Summary!$C$7,TRUE),NA())</f>
        <v xml:space="preserve">Luokittelukriteereissä huomioidaan missä laajuudessa hyökkääjä voisi käyttää tietovarantoa tavoitteensa (tietovuoto, toiminnan keskeytys jne) saavuttamiseen. </v>
      </c>
      <c r="F192" s="911"/>
      <c r="G192" s="729"/>
      <c r="H192" s="729"/>
      <c r="I192" s="306"/>
      <c r="J192" s="256"/>
      <c r="K192" s="260"/>
      <c r="L192" s="261"/>
    </row>
    <row r="193" spans="1:12" ht="64.8" customHeight="1" x14ac:dyDescent="0.25">
      <c r="A193" s="165"/>
      <c r="B193" s="259"/>
      <c r="C193" s="867" t="s">
        <v>99</v>
      </c>
      <c r="D193" s="1198">
        <v>2</v>
      </c>
      <c r="E193" s="1199" t="str">
        <f>IF(VLOOKUP(Table2612[[#This Row],[(FIN) Käytäntö]],Languages!$A:$D,1,TRUE)=Table2612[[#This Row],[(FIN) Käytäntö]],VLOOKUP(Table2612[[#This Row],[(FIN) Käytäntö]],Languages!$A:$D,Summary!$C$7,TRUE),NA())</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93" s="911"/>
      <c r="G193" s="729"/>
      <c r="H193" s="729"/>
      <c r="I193" s="306"/>
      <c r="J193" s="256"/>
      <c r="K193" s="260"/>
      <c r="L193" s="261"/>
    </row>
    <row r="194" spans="1:12" ht="64.8" customHeight="1" x14ac:dyDescent="0.25">
      <c r="A194" s="165"/>
      <c r="B194" s="259"/>
      <c r="C194" s="867" t="s">
        <v>100</v>
      </c>
      <c r="D194" s="1198">
        <v>3</v>
      </c>
      <c r="E194" s="1199" t="str">
        <f>IF(VLOOKUP(Table2612[[#This Row],[(FIN) Käytäntö]],Languages!$A:$D,1,TRUE)=Table2612[[#This Row],[(FIN) Käytäntö]],VLOOKUP(Table2612[[#This Row],[(FIN) Käytäntö]],Languages!$A:$D,Summary!$C$7,TRUE),NA())</f>
        <v>Tietovarantojen rekisteri on täydellinen (eli rekisteri kattaa kaikki toiminnon tietovarannot).</v>
      </c>
      <c r="F194" s="911"/>
      <c r="G194" s="729"/>
      <c r="H194" s="729"/>
      <c r="I194" s="306"/>
      <c r="J194" s="256"/>
      <c r="K194" s="260"/>
      <c r="L194" s="261"/>
    </row>
    <row r="195" spans="1:12" ht="64.8" customHeight="1" x14ac:dyDescent="0.25">
      <c r="A195" s="165"/>
      <c r="B195" s="259"/>
      <c r="C195" s="867" t="s">
        <v>909</v>
      </c>
      <c r="D195" s="1198">
        <v>3</v>
      </c>
      <c r="E195" s="1199" t="str">
        <f>IF(VLOOKUP(Table2612[[#This Row],[(FIN) Käytäntö]],Languages!$A:$D,1,TRUE)=Table2612[[#This Row],[(FIN) Käytäntö]],VLOOKUP(Table2612[[#This Row],[(FIN) Käytäntö]],Languages!$A:$D,Summary!$C$7,TRUE),NA())</f>
        <v>Rekisteri on ajan tasalla (eli rekisteriä päivitetään aika ajoin ja määriteltyjen tilanteiden kuten järjestelmämuutosten yhteydessä).</v>
      </c>
      <c r="F195" s="911"/>
      <c r="G195" s="729"/>
      <c r="H195" s="729"/>
      <c r="I195" s="306"/>
      <c r="J195" s="256"/>
      <c r="K195" s="260"/>
      <c r="L195" s="261"/>
    </row>
    <row r="196" spans="1:12" ht="64.8" customHeight="1" x14ac:dyDescent="0.25">
      <c r="A196" s="165"/>
      <c r="B196" s="259"/>
      <c r="C196" s="867" t="s">
        <v>910</v>
      </c>
      <c r="D196" s="1198">
        <v>3</v>
      </c>
      <c r="E196" s="1199" t="str">
        <f>IF(VLOOKUP(Table2612[[#This Row],[(FIN) Käytäntö]],Languages!$A:$D,1,TRUE)=Table2612[[#This Row],[(FIN) Käytäntö]],VLOOKUP(Table2612[[#This Row],[(FIN) Käytäntö]],Languages!$A:$D,Summary!$C$7,TRUE),NA())</f>
        <v>Tietovarannot poistetaan, ylikirjoitetaan tai tuhotaan elinkaaren lopussa käyttäen turvallisuusvaatimusten mukaisia menetelmiä. (huomioidaan mm. tiedon suojaustaso)</v>
      </c>
      <c r="F196" s="911"/>
      <c r="G196" s="729"/>
      <c r="H196" s="729"/>
      <c r="I196" s="306"/>
      <c r="J196" s="256"/>
      <c r="K196" s="260"/>
      <c r="L196" s="261"/>
    </row>
    <row r="197" spans="1:12" ht="64.8" customHeight="1" x14ac:dyDescent="0.25">
      <c r="A197" s="165"/>
      <c r="B197" s="259"/>
      <c r="C197" s="867" t="s">
        <v>103</v>
      </c>
      <c r="D197" s="1198">
        <v>1</v>
      </c>
      <c r="E197" s="1199" t="str">
        <f>IF(VLOOKUP(Table2612[[#This Row],[(FIN) Käytäntö]],Languages!$A:$D,1,TRUE)=Table2612[[#This Row],[(FIN) Käytäntö]],VLOOKUP(Table2612[[#This Row],[(FIN) Käytäntö]],Languages!$A:$D,Summary!$C$7,TRUE),NA())</f>
        <v>Laitteiden, ohjelmistojen ja tietovarantojen konfiguraatioista on luotu vakioidut perusasetukset. Tasolla 1 tämän ei tarvitse olla systemaattista ja säännöllistä.</v>
      </c>
      <c r="F197" s="911"/>
      <c r="G197" s="729"/>
      <c r="H197" s="729"/>
      <c r="I197" s="306"/>
      <c r="J197" s="256"/>
      <c r="K197" s="260"/>
      <c r="L197" s="261"/>
    </row>
    <row r="198" spans="1:12" ht="64.8" customHeight="1" x14ac:dyDescent="0.25">
      <c r="A198" s="165"/>
      <c r="B198" s="259"/>
      <c r="C198" s="867" t="s">
        <v>105</v>
      </c>
      <c r="D198" s="1198">
        <v>2</v>
      </c>
      <c r="E198" s="1199" t="str">
        <f>IF(VLOOKUP(Table2612[[#This Row],[(FIN) Käytäntö]],Languages!$A:$D,1,TRUE)=Table2612[[#This Row],[(FIN) Käytäntö]],VLOOKUP(Table2612[[#This Row],[(FIN) Käytäntö]],Languages!$A:$D,Summary!$C$7,TRUE),NA())</f>
        <v>Vakioituja perusasetuksia käytetään, kun laitteille, ohjelmistoille tai tietovarannoille luodaan uusi konfiguraatio tai palautetaan vanha konfiguraatio.</v>
      </c>
      <c r="F198" s="911"/>
      <c r="G198" s="729"/>
      <c r="H198" s="729"/>
      <c r="I198" s="306"/>
      <c r="J198" s="256"/>
      <c r="K198" s="260"/>
      <c r="L198" s="261"/>
    </row>
    <row r="199" spans="1:12" ht="64.8" customHeight="1" x14ac:dyDescent="0.25">
      <c r="A199" s="165"/>
      <c r="B199" s="259"/>
      <c r="C199" s="867" t="s">
        <v>107</v>
      </c>
      <c r="D199" s="1198">
        <v>2</v>
      </c>
      <c r="E199" s="1199" t="str">
        <f>IF(VLOOKUP(Table2612[[#This Row],[(FIN) Käytäntö]],Languages!$A:$D,1,TRUE)=Table2612[[#This Row],[(FIN) Käytäntö]],VLOOKUP(Table2612[[#This Row],[(FIN) Käytäntö]],Languages!$A:$D,Summary!$C$7,TRUE),NA())</f>
        <v>Vakioidut perusasetukset sisältävät soveltuvilta osin organisaation kyberarkkitehtuurissa määritellyt vaatimukset [kts. ARCHITECTURE-1f].</v>
      </c>
      <c r="F199" s="911"/>
      <c r="G199" s="729"/>
      <c r="H199" s="729"/>
      <c r="I199" s="306"/>
      <c r="J199" s="256"/>
      <c r="K199" s="260"/>
      <c r="L199" s="261"/>
    </row>
    <row r="200" spans="1:12" ht="64.8" customHeight="1" x14ac:dyDescent="0.25">
      <c r="A200" s="165"/>
      <c r="B200" s="259"/>
      <c r="C200" s="867" t="s">
        <v>109</v>
      </c>
      <c r="D200" s="1198">
        <v>2</v>
      </c>
      <c r="E200" s="1199" t="str">
        <f>IF(VLOOKUP(Table2612[[#This Row],[(FIN) Käytäntö]],Languages!$A:$D,1,TRUE)=Table2612[[#This Row],[(FIN) Käytäntö]],VLOOKUP(Table2612[[#This Row],[(FIN) Käytäntö]],Languages!$A:$D,Summary!$C$7,TRUE),NA())</f>
        <v>Perusasetuksia katselmoidaan ja päivitetään säännöllisesti ja ja määriteltyjen tilanteiden kuten järjestelmämuutosten tai kyberarkkitehtuurin muutosten yhteydessä.</v>
      </c>
      <c r="F200" s="911"/>
      <c r="G200" s="729"/>
      <c r="H200" s="729"/>
      <c r="I200" s="306"/>
      <c r="J200" s="256"/>
      <c r="K200" s="260"/>
      <c r="L200" s="261"/>
    </row>
    <row r="201" spans="1:12" ht="64.8" customHeight="1" x14ac:dyDescent="0.25">
      <c r="A201" s="165"/>
      <c r="B201" s="259"/>
      <c r="C201" s="867" t="s">
        <v>111</v>
      </c>
      <c r="D201" s="1198">
        <v>3</v>
      </c>
      <c r="E201" s="1199" t="str">
        <f>IF(VLOOKUP(Table2612[[#This Row],[(FIN) Käytäntö]],Languages!$A:$D,1,TRUE)=Table2612[[#This Row],[(FIN) Käytäntö]],VLOOKUP(Table2612[[#This Row],[(FIN) Käytäntö]],Languages!$A:$D,Summary!$C$7,TRUE),NA())</f>
        <v>Konfiguraatioiden yhdenmukaisuutta vakioituihin perusasetuksiin seurataan säännöllisesti koko laitteen, ohjelmiston tai tietovarannon elinkaaren ajan.</v>
      </c>
      <c r="F201" s="911"/>
      <c r="G201" s="729"/>
      <c r="H201" s="729"/>
      <c r="I201" s="306"/>
      <c r="J201" s="256"/>
      <c r="K201" s="260"/>
      <c r="L201" s="261"/>
    </row>
    <row r="202" spans="1:12" ht="64.8" customHeight="1" x14ac:dyDescent="0.25">
      <c r="A202" s="165"/>
      <c r="B202" s="259"/>
      <c r="C202" s="867" t="s">
        <v>114</v>
      </c>
      <c r="D202" s="1198">
        <v>1</v>
      </c>
      <c r="E202" s="1199" t="str">
        <f>IF(VLOOKUP(Table2612[[#This Row],[(FIN) Käytäntö]],Languages!$A:$D,1,TRUE)=Table2612[[#This Row],[(FIN) Käytäntö]],VLOOKUP(Table2612[[#This Row],[(FIN) Käytäntö]],Languages!$A:$D,Summary!$C$7,TRUE),NA())</f>
        <v>Laitteisiin, ohjelmistoihin ja tietovarantoihin tehtävät muutokset arvioidaan ja hyväksytetään ennen niiden toteuttamista. Tasolla 1 tämän ei tarvitse olla systemaattista ja säännöllistä. (ad hoc, tapauskohtaisesti)</v>
      </c>
      <c r="F202" s="911"/>
      <c r="G202" s="729"/>
      <c r="H202" s="729"/>
      <c r="I202" s="306"/>
      <c r="J202" s="256"/>
      <c r="K202" s="260"/>
      <c r="L202" s="261"/>
    </row>
    <row r="203" spans="1:12" ht="64.8" customHeight="1" x14ac:dyDescent="0.25">
      <c r="A203" s="165"/>
      <c r="B203" s="259"/>
      <c r="C203" s="867" t="s">
        <v>117</v>
      </c>
      <c r="D203" s="1198">
        <v>1</v>
      </c>
      <c r="E203" s="1199" t="str">
        <f>IF(VLOOKUP(Table2612[[#This Row],[(FIN) Käytäntö]],Languages!$A:$D,1,TRUE)=Table2612[[#This Row],[(FIN) Käytäntö]],VLOOKUP(Table2612[[#This Row],[(FIN) Käytäntö]],Languages!$A:$D,Summary!$C$7,TRUE),NA())</f>
        <v>Laitteisiin, ohjelmistoihin ja tietovarantoihin tehtävistä muutoksista pidetään lokia. Tasolla 1 tämän ei tarvitse olla systemaattista ja säännöllistä. (ad hoc, tapauskohtaisesti)</v>
      </c>
      <c r="F203" s="911"/>
      <c r="G203" s="729"/>
      <c r="H203" s="729"/>
      <c r="I203" s="306"/>
      <c r="J203" s="256"/>
      <c r="K203" s="260"/>
      <c r="L203" s="261"/>
    </row>
    <row r="204" spans="1:12" ht="64.8" customHeight="1" x14ac:dyDescent="0.25">
      <c r="A204" s="165"/>
      <c r="B204" s="259"/>
      <c r="C204" s="867" t="s">
        <v>120</v>
      </c>
      <c r="D204" s="1198">
        <v>2</v>
      </c>
      <c r="E204" s="1199" t="str">
        <f>IF(VLOOKUP(Table2612[[#This Row],[(FIN) Käytäntö]],Languages!$A:$D,1,TRUE)=Table2612[[#This Row],[(FIN) Käytäntö]],VLOOKUP(Table2612[[#This Row],[(FIN) Käytäntö]],Languages!$A:$D,Summary!$C$7,TRUE),NA())</f>
        <v>Laitteiden, ohjelmistojen ja tietovarantojen muutoksille on määritelty dokumentointivaatimukset, joita myös ylläpidetään.</v>
      </c>
      <c r="F204" s="911"/>
      <c r="G204" s="729"/>
      <c r="H204" s="729"/>
      <c r="I204" s="306"/>
      <c r="J204" s="256"/>
      <c r="K204" s="260"/>
      <c r="L204" s="261"/>
    </row>
    <row r="205" spans="1:12" ht="64.8" customHeight="1" x14ac:dyDescent="0.25">
      <c r="A205" s="165"/>
      <c r="B205" s="259"/>
      <c r="C205" s="867" t="s">
        <v>123</v>
      </c>
      <c r="D205" s="1198">
        <v>2</v>
      </c>
      <c r="E205" s="1199" t="str">
        <f>IF(VLOOKUP(Table2612[[#This Row],[(FIN) Käytäntö]],Languages!$A:$D,1,TRUE)=Table2612[[#This Row],[(FIN) Käytäntö]],VLOOKUP(Table2612[[#This Row],[(FIN) Käytäntö]],Languages!$A:$D,Summary!$C$7,TRUE),NA())</f>
        <v>Tärkeisiin (korkean prioriteetin) laitteisiin, ohjelmistoihin ja tietovarantoihin tehtävät muutokset testataan ennen niiden toteuttamista.</v>
      </c>
      <c r="F205" s="911"/>
      <c r="G205" s="729"/>
      <c r="H205" s="729"/>
      <c r="I205" s="306"/>
      <c r="J205" s="256"/>
      <c r="K205" s="260"/>
      <c r="L205" s="261"/>
    </row>
    <row r="206" spans="1:12" ht="64.8" customHeight="1" x14ac:dyDescent="0.25">
      <c r="A206" s="165"/>
      <c r="B206" s="259"/>
      <c r="C206" s="867" t="s">
        <v>126</v>
      </c>
      <c r="D206" s="1198">
        <v>2</v>
      </c>
      <c r="E206" s="1199" t="str">
        <f>IF(VLOOKUP(Table2612[[#This Row],[(FIN) Käytäntö]],Languages!$A:$D,1,TRUE)=Table2612[[#This Row],[(FIN) Käytäntö]],VLOOKUP(Table2612[[#This Row],[(FIN) Käytäntö]],Languages!$A:$D,Summary!$C$7,TRUE),NA())</f>
        <v>Muutokset ja päivitykset toteutetaan turvallisesti.</v>
      </c>
      <c r="F206" s="911"/>
      <c r="G206" s="729"/>
      <c r="H206" s="729"/>
      <c r="I206" s="306"/>
      <c r="J206" s="256"/>
      <c r="K206" s="260"/>
      <c r="L206" s="261"/>
    </row>
    <row r="207" spans="1:12" ht="64.8" customHeight="1" x14ac:dyDescent="0.25">
      <c r="A207" s="165"/>
      <c r="B207" s="259"/>
      <c r="C207" s="867" t="s">
        <v>128</v>
      </c>
      <c r="D207" s="1198">
        <v>2</v>
      </c>
      <c r="E207" s="1199" t="str">
        <f>IF(VLOOKUP(Table2612[[#This Row],[(FIN) Käytäntö]],Languages!$A:$D,1,TRUE)=Table2612[[#This Row],[(FIN) Käytäntö]],VLOOKUP(Table2612[[#This Row],[(FIN) Käytäntö]],Languages!$A:$D,Summary!$C$7,TRUE),NA())</f>
        <v>Kyvykkyys palautua muutoksia edeltävään tilaan on olemassa ja sitä ylläpidetään niiden laitteiden, ohjelmistojen ja tietovarantojen osalta, jotka ovat tärkeitä toiminnolle.</v>
      </c>
      <c r="F207" s="911"/>
      <c r="G207" s="729"/>
      <c r="H207" s="729"/>
      <c r="I207" s="306"/>
      <c r="J207" s="256"/>
      <c r="K207" s="260"/>
      <c r="L207" s="261"/>
    </row>
    <row r="208" spans="1:12" ht="64.8" customHeight="1" x14ac:dyDescent="0.25">
      <c r="A208" s="165"/>
      <c r="B208" s="259"/>
      <c r="C208" s="867" t="s">
        <v>2533</v>
      </c>
      <c r="D208" s="1198">
        <v>2</v>
      </c>
      <c r="E208" s="1199" t="str">
        <f>IF(VLOOKUP(Table2612[[#This Row],[(FIN) Käytäntö]],Languages!$A:$D,1,TRUE)=Table2612[[#This Row],[(FIN) Käytäntö]],VLOOKUP(Table2612[[#This Row],[(FIN) Käytäntö]],Languages!$A:$D,Summary!$C$7,TRUE),NA())</f>
        <v>Muutoksenhallinnan käytännöt kattavat laitteiden, ohjelmistojen ja tiedon koko elinkaaren (esimerkiksi hankinnan, käyttöönoton, käytön ja käytöstä poiston).</v>
      </c>
      <c r="F208" s="911"/>
      <c r="G208" s="729"/>
      <c r="H208" s="729"/>
      <c r="I208" s="306"/>
      <c r="J208" s="256"/>
      <c r="K208" s="260"/>
      <c r="L208" s="261"/>
    </row>
    <row r="209" spans="1:12" ht="64.8" customHeight="1" x14ac:dyDescent="0.25">
      <c r="A209" s="165"/>
      <c r="B209" s="259"/>
      <c r="C209" s="867" t="s">
        <v>2534</v>
      </c>
      <c r="D209" s="1198">
        <v>3</v>
      </c>
      <c r="E209" s="1199" t="str">
        <f>IF(VLOOKUP(Table2612[[#This Row],[(FIN) Käytäntö]],Languages!$A:$D,1,TRUE)=Table2612[[#This Row],[(FIN) Käytäntö]],VLOOKUP(Table2612[[#This Row],[(FIN) Käytäntö]],Languages!$A:$D,Summary!$C$7,TRUE),NA())</f>
        <v>Tärkeisiin (korkean prioriteetin) laitteisiin, ohjelmistoihin ja tietovarantoihin tehtävien muutosten kyberturvallisuusvaikutus testataan ennen niiden toteuttamista.</v>
      </c>
      <c r="F209" s="911"/>
      <c r="G209" s="729"/>
      <c r="H209" s="729"/>
      <c r="I209" s="306"/>
      <c r="J209" s="256"/>
      <c r="K209" s="260"/>
      <c r="L209" s="261"/>
    </row>
    <row r="210" spans="1:12" ht="64.8" customHeight="1" x14ac:dyDescent="0.25">
      <c r="A210" s="165"/>
      <c r="B210" s="259"/>
      <c r="C210" s="867" t="s">
        <v>2535</v>
      </c>
      <c r="D210" s="1198">
        <v>3</v>
      </c>
      <c r="E210" s="1199" t="str">
        <f>IF(VLOOKUP(Table2612[[#This Row],[(FIN) Käytäntö]],Languages!$A:$D,1,TRUE)=Table2612[[#This Row],[(FIN) Käytäntö]],VLOOKUP(Table2612[[#This Row],[(FIN) Käytäntö]],Languages!$A:$D,Summary!$C$7,TRUE),NA())</f>
        <v>Muutoksenhallinnan lokit sisältävät tietoa sellaisista tehdyistä muutoksista, jotka vaikuttavat kyseisen laitteen, ohjelmiston tai tietovarannon kyberturvallisuusvaatimuksiin.</v>
      </c>
      <c r="F210" s="911"/>
      <c r="G210" s="729"/>
      <c r="H210" s="729"/>
      <c r="I210" s="306"/>
      <c r="J210" s="256"/>
      <c r="K210" s="260"/>
      <c r="L210" s="261"/>
    </row>
    <row r="211" spans="1:12" ht="64.8" customHeight="1" x14ac:dyDescent="0.25">
      <c r="A211" s="165"/>
      <c r="B211" s="259"/>
      <c r="C211" s="867" t="s">
        <v>131</v>
      </c>
      <c r="D211" s="1198">
        <v>2</v>
      </c>
      <c r="E211" s="1199" t="str">
        <f>IF(VLOOKUP(Table2612[[#This Row],[(FIN) Käytäntö]],Languages!$A:$D,1,TRUE)=Table2612[[#This Row],[(FIN) Käytäntö]],VLOOKUP(Table2612[[#This Row],[(FIN) Käytäntö]],Languages!$A:$D,Summary!$C$7,TRUE),NA())</f>
        <v>ASSET-osion toimintaa varten on määritetty dokumentoidut toimintatavat, joita noudatetaan ja päivitetään säännöllisesti.</v>
      </c>
      <c r="F211" s="911"/>
      <c r="G211" s="729"/>
      <c r="H211" s="729"/>
      <c r="I211" s="306"/>
      <c r="J211" s="256"/>
      <c r="K211" s="260"/>
      <c r="L211" s="261"/>
    </row>
    <row r="212" spans="1:12" ht="64.8" customHeight="1" x14ac:dyDescent="0.25">
      <c r="A212" s="165"/>
      <c r="B212" s="259"/>
      <c r="C212" s="867" t="s">
        <v>134</v>
      </c>
      <c r="D212" s="1198">
        <v>2</v>
      </c>
      <c r="E212" s="1199" t="str">
        <f>IF(VLOOKUP(Table2612[[#This Row],[(FIN) Käytäntö]],Languages!$A:$D,1,TRUE)=Table2612[[#This Row],[(FIN) Käytäntö]],VLOOKUP(Table2612[[#This Row],[(FIN) Käytäntö]],Languages!$A:$D,Summary!$C$7,TRUE),NA())</f>
        <v>ASSET-osion toimintaa varten on tarjolla riittävät resurssit (henkilöstö, rahoitus ja työkalut).</v>
      </c>
      <c r="F212" s="911"/>
      <c r="G212" s="729"/>
      <c r="H212" s="729"/>
      <c r="I212" s="306"/>
      <c r="J212" s="256"/>
      <c r="K212" s="260"/>
      <c r="L212" s="261"/>
    </row>
    <row r="213" spans="1:12" ht="64.8" customHeight="1" x14ac:dyDescent="0.25">
      <c r="A213" s="165"/>
      <c r="B213" s="259"/>
      <c r="C213" s="867" t="s">
        <v>137</v>
      </c>
      <c r="D213" s="1198">
        <v>3</v>
      </c>
      <c r="E213" s="1199" t="str">
        <f>IF(VLOOKUP(Table2612[[#This Row],[(FIN) Käytäntö]],Languages!$A:$D,1,TRUE)=Table2612[[#This Row],[(FIN) Käytäntö]],VLOOKUP(Table2612[[#This Row],[(FIN) Käytäntö]],Languages!$A:$D,Summary!$C$7,TRUE),NA())</f>
        <v>ASSET-osion toimintaa ohjataan vaatimuksilla, jotka on asetettu organisaation johtotason politiikassa (tai vastaavassa ohjeistuksessa).</v>
      </c>
      <c r="F213" s="911"/>
      <c r="G213" s="729"/>
      <c r="H213" s="729"/>
      <c r="I213" s="306"/>
      <c r="J213" s="256"/>
      <c r="K213" s="260"/>
      <c r="L213" s="261"/>
    </row>
    <row r="214" spans="1:12" ht="64.8" customHeight="1" x14ac:dyDescent="0.25">
      <c r="A214" s="165"/>
      <c r="B214" s="259"/>
      <c r="C214" s="867" t="s">
        <v>139</v>
      </c>
      <c r="D214" s="1198">
        <v>3</v>
      </c>
      <c r="E214" s="1199" t="str">
        <f>IF(VLOOKUP(Table2612[[#This Row],[(FIN) Käytäntö]],Languages!$A:$D,1,TRUE)=Table2612[[#This Row],[(FIN) Käytäntö]],VLOOKUP(Table2612[[#This Row],[(FIN) Käytäntö]],Languages!$A:$D,Summary!$C$7,TRUE),NA())</f>
        <v>ASSET-osion toiminnan suorittamiseen tarvittavat vastuut, tilivelvollisuudet ja valtuutukset on jalkautettu soveltuville työntekijöille.</v>
      </c>
      <c r="F214" s="911"/>
      <c r="G214" s="729"/>
      <c r="H214" s="729"/>
      <c r="I214" s="306"/>
      <c r="J214" s="256"/>
      <c r="K214" s="260"/>
      <c r="L214" s="261"/>
    </row>
    <row r="215" spans="1:12" ht="64.8" customHeight="1" x14ac:dyDescent="0.25">
      <c r="A215" s="165"/>
      <c r="B215" s="259"/>
      <c r="C215" s="867" t="s">
        <v>141</v>
      </c>
      <c r="D215" s="1198">
        <v>3</v>
      </c>
      <c r="E215" s="1199" t="str">
        <f>IF(VLOOKUP(Table2612[[#This Row],[(FIN) Käytäntö]],Languages!$A:$D,1,TRUE)=Table2612[[#This Row],[(FIN) Käytäntö]],VLOOKUP(Table2612[[#This Row],[(FIN) Käytäntö]],Languages!$A:$D,Summary!$C$7,TRUE),NA())</f>
        <v>ASSET-osion toimintaa suorittavilla työntekijöillä on riittävät tiedot ja taidot tehtäviensä suorittamiseen.</v>
      </c>
      <c r="F215" s="911"/>
      <c r="G215" s="729"/>
      <c r="H215" s="729"/>
      <c r="I215" s="306"/>
      <c r="J215" s="256"/>
      <c r="K215" s="260"/>
      <c r="L215" s="261"/>
    </row>
    <row r="216" spans="1:12" ht="64.8" customHeight="1" x14ac:dyDescent="0.25">
      <c r="A216" s="165"/>
      <c r="B216" s="259"/>
      <c r="C216" s="867" t="s">
        <v>143</v>
      </c>
      <c r="D216" s="1198">
        <v>3</v>
      </c>
      <c r="E216" s="1199" t="str">
        <f>IF(VLOOKUP(Table2612[[#This Row],[(FIN) Käytäntö]],Languages!$A:$D,1,TRUE)=Table2612[[#This Row],[(FIN) Käytäntö]],VLOOKUP(Table2612[[#This Row],[(FIN) Käytäntö]],Languages!$A:$D,Summary!$C$7,TRUE),NA())</f>
        <v>ASSET-osion toiminnan vaikuttavuutta arvioidaan ja seurataan.</v>
      </c>
      <c r="F216" s="911"/>
      <c r="G216" s="729"/>
      <c r="H216" s="729"/>
      <c r="I216" s="306"/>
      <c r="J216" s="256"/>
      <c r="K216" s="260"/>
      <c r="L216" s="261"/>
    </row>
    <row r="217" spans="1:12" ht="64.8" customHeight="1" x14ac:dyDescent="0.25">
      <c r="A217" s="165"/>
      <c r="B217" s="259"/>
      <c r="C217" s="867" t="s">
        <v>360</v>
      </c>
      <c r="D217" s="1198">
        <v>1</v>
      </c>
      <c r="E217" s="1199" t="str">
        <f>IF(VLOOKUP(Table2612[[#This Row],[(FIN) Käytäntö]],Languages!$A:$D,1,TRUE)=Table2612[[#This Row],[(FIN) Käytäntö]],VLOOKUP(Table2612[[#This Row],[(FIN) Käytäntö]],Languages!$A:$D,Summary!$C$7,TRUE),NA())</f>
        <v>Organisaation tuottamat yhteiskunnalle kriittiset palvelut on tunnistettu ja dokumentoitu.</v>
      </c>
      <c r="F217" s="911"/>
      <c r="G217" s="729"/>
      <c r="H217" s="729"/>
      <c r="I217" s="306"/>
      <c r="J217" s="256"/>
      <c r="K217" s="260"/>
      <c r="L217" s="261"/>
    </row>
    <row r="218" spans="1:12" ht="64.8" customHeight="1" x14ac:dyDescent="0.25">
      <c r="A218" s="165"/>
      <c r="B218" s="259"/>
      <c r="C218" s="867" t="s">
        <v>361</v>
      </c>
      <c r="D218" s="1198">
        <v>1</v>
      </c>
      <c r="E218" s="1199" t="str">
        <f>IF(VLOOKUP(Table2612[[#This Row],[(FIN) Käytäntö]],Languages!$A:$D,1,TRUE)=Table2612[[#This Row],[(FIN) Käytäntö]],VLOOKUP(Table2612[[#This Row],[(FIN) Käytäntö]],Languages!$A:$D,Summary!$C$7,TRUE),NA())</f>
        <v>(Yhteiskunnalle kriittisten) palveluiden tuottamiseen tarvittava data on tunnistettu ja dokumentoitu.</v>
      </c>
      <c r="F218" s="911"/>
      <c r="G218" s="729"/>
      <c r="H218" s="729"/>
      <c r="I218" s="306"/>
      <c r="J218" s="256"/>
      <c r="K218" s="260"/>
      <c r="L218" s="261"/>
    </row>
    <row r="219" spans="1:12" ht="64.8" customHeight="1" x14ac:dyDescent="0.25">
      <c r="A219" s="165"/>
      <c r="B219" s="259"/>
      <c r="C219" s="867" t="s">
        <v>362</v>
      </c>
      <c r="D219" s="1198">
        <v>1</v>
      </c>
      <c r="E219" s="1199" t="str">
        <f>IF(VLOOKUP(Table2612[[#This Row],[(FIN) Käytäntö]],Languages!$A:$D,1,TRUE)=Table2612[[#This Row],[(FIN) Käytäntö]],VLOOKUP(Table2612[[#This Row],[(FIN) Käytäntö]],Languages!$A:$D,Summary!$C$7,TRUE),NA())</f>
        <v>Palveluiden tuottamiseen tarvittavat prosessit on tunnistettu ja dokumentoitu.</v>
      </c>
      <c r="F219" s="911"/>
      <c r="G219" s="729"/>
      <c r="H219" s="729"/>
      <c r="I219" s="306"/>
      <c r="J219" s="256"/>
      <c r="K219" s="260"/>
      <c r="L219" s="261"/>
    </row>
    <row r="220" spans="1:12" ht="64.8" customHeight="1" x14ac:dyDescent="0.25">
      <c r="A220" s="165"/>
      <c r="B220" s="259"/>
      <c r="C220" s="867" t="s">
        <v>363</v>
      </c>
      <c r="D220" s="1198">
        <v>1</v>
      </c>
      <c r="E220" s="1199" t="str">
        <f>IF(VLOOKUP(Table2612[[#This Row],[(FIN) Käytäntö]],Languages!$A:$D,1,TRUE)=Table2612[[#This Row],[(FIN) Käytäntö]],VLOOKUP(Table2612[[#This Row],[(FIN) Käytäntö]],Languages!$A:$D,Summary!$C$7,TRUE),NA())</f>
        <v>Palveluiden tuottamiseen tarvittavat järjestelmät (IT- ja OT-omaisuus) on tunnistettu ja dokumentoitu.</v>
      </c>
      <c r="F220" s="911"/>
      <c r="G220" s="729"/>
      <c r="H220" s="729"/>
      <c r="I220" s="306"/>
      <c r="J220" s="256"/>
      <c r="K220" s="260"/>
      <c r="L220" s="261"/>
    </row>
    <row r="221" spans="1:12" ht="64.8" customHeight="1" x14ac:dyDescent="0.25">
      <c r="A221" s="165"/>
      <c r="B221" s="259"/>
      <c r="C221" s="867" t="s">
        <v>364</v>
      </c>
      <c r="D221" s="1198">
        <v>2</v>
      </c>
      <c r="E221" s="1199" t="str">
        <f>IF(VLOOKUP(Table2612[[#This Row],[(FIN) Käytäntö]],Languages!$A:$D,1,TRUE)=Table2612[[#This Row],[(FIN) Käytäntö]],VLOOKUP(Table2612[[#This Row],[(FIN) Käytäntö]],Languages!$A:$D,Summary!$C$7,TRUE),NA())</f>
        <v>Palveluiden tuottamiseen tarvittavat tilat ja laitteet on tunnistettu ja dokumentoitu.</v>
      </c>
      <c r="F221" s="911"/>
      <c r="G221" s="729"/>
      <c r="H221" s="729"/>
      <c r="I221" s="306"/>
      <c r="J221" s="256"/>
      <c r="K221" s="260"/>
      <c r="L221" s="261"/>
    </row>
    <row r="222" spans="1:12" ht="64.8" customHeight="1" x14ac:dyDescent="0.25">
      <c r="A222" s="165"/>
      <c r="B222" s="259"/>
      <c r="C222" s="867" t="s">
        <v>365</v>
      </c>
      <c r="D222" s="1198">
        <v>2</v>
      </c>
      <c r="E222" s="1199" t="str">
        <f>IF(VLOOKUP(Table2612[[#This Row],[(FIN) Käytäntö]],Languages!$A:$D,1,TRUE)=Table2612[[#This Row],[(FIN) Käytäntö]],VLOOKUP(Table2612[[#This Row],[(FIN) Käytäntö]],Languages!$A:$D,Summary!$C$7,TRUE),NA())</f>
        <v>Palveluiden tuottamiseen tarvittavat toimitusketjut on tunnistettu ja dokumentoitu.</v>
      </c>
      <c r="F222" s="911"/>
      <c r="G222" s="729"/>
      <c r="H222" s="729"/>
      <c r="I222" s="306"/>
      <c r="J222" s="256"/>
      <c r="K222" s="260"/>
      <c r="L222" s="261"/>
    </row>
    <row r="223" spans="1:12" ht="64.8" customHeight="1" x14ac:dyDescent="0.25">
      <c r="A223" s="165"/>
      <c r="B223" s="259"/>
      <c r="C223" s="867" t="s">
        <v>366</v>
      </c>
      <c r="D223" s="1198">
        <v>2</v>
      </c>
      <c r="E223" s="1199" t="str">
        <f>IF(VLOOKUP(Table2612[[#This Row],[(FIN) Käytäntö]],Languages!$A:$D,1,TRUE)=Table2612[[#This Row],[(FIN) Käytäntö]],VLOOKUP(Table2612[[#This Row],[(FIN) Käytäntö]],Languages!$A:$D,Summary!$C$7,TRUE),NA())</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23" s="911"/>
      <c r="G223" s="729"/>
      <c r="H223" s="729"/>
      <c r="I223" s="306"/>
      <c r="J223" s="256"/>
      <c r="K223" s="260"/>
      <c r="L223" s="261"/>
    </row>
    <row r="224" spans="1:12" ht="64.8" customHeight="1" x14ac:dyDescent="0.25">
      <c r="A224" s="165"/>
      <c r="B224" s="259"/>
      <c r="C224" s="867" t="s">
        <v>367</v>
      </c>
      <c r="D224" s="1198">
        <v>3</v>
      </c>
      <c r="E224" s="1199" t="str">
        <f>IF(VLOOKUP(Table2612[[#This Row],[(FIN) Käytäntö]],Languages!$A:$D,1,TRUE)=Table2612[[#This Row],[(FIN) Käytäntö]],VLOOKUP(Table2612[[#This Row],[(FIN) Käytäntö]],Languages!$A:$D,Summary!$C$7,TRUE),NA())</f>
        <v>Palvelujen heikentymisen tai keskeytymisen aiheuttamat seurannaisvaikutukset yhteiskunnalle on tunnistettu ja dokumentoitu.</v>
      </c>
      <c r="F224" s="911"/>
      <c r="G224" s="729"/>
      <c r="H224" s="729"/>
      <c r="I224" s="306"/>
      <c r="J224" s="256"/>
      <c r="K224" s="260"/>
      <c r="L224" s="261"/>
    </row>
    <row r="225" spans="1:12" ht="64.8" customHeight="1" x14ac:dyDescent="0.25">
      <c r="A225" s="165"/>
      <c r="B225" s="259"/>
      <c r="C225" s="867" t="s">
        <v>368</v>
      </c>
      <c r="D225" s="1198">
        <v>1</v>
      </c>
      <c r="E225" s="1199" t="str">
        <f>IF(VLOOKUP(Table2612[[#This Row],[(FIN) Käytäntö]],Languages!$A:$D,1,TRUE)=Table2612[[#This Row],[(FIN) Käytäntö]],VLOOKUP(Table2612[[#This Row],[(FIN) Käytäntö]],Languages!$A:$D,Summary!$C$7,TRUE),NA())</f>
        <v>Kaikki resurssit (data, prosessit, järjestelmät, tilat ja toimitusketjut), joita tarvitaan (yhteiskunnalle kriittisten) palveluiden tuottamiseen, ovat organisaation turvallisuuden hallinnan politiikkojen ja prosessien piirissä.</v>
      </c>
      <c r="F225" s="911"/>
      <c r="G225" s="729"/>
      <c r="H225" s="729"/>
      <c r="I225" s="306"/>
      <c r="J225" s="256"/>
      <c r="K225" s="260"/>
      <c r="L225" s="261"/>
    </row>
    <row r="226" spans="1:12" ht="64.8" customHeight="1" x14ac:dyDescent="0.25">
      <c r="A226" s="165"/>
      <c r="B226" s="259"/>
      <c r="C226" s="867" t="s">
        <v>369</v>
      </c>
      <c r="D226" s="1198">
        <v>1</v>
      </c>
      <c r="E226" s="1199" t="str">
        <f>IF(VLOOKUP(Table2612[[#This Row],[(FIN) Käytäntö]],Languages!$A:$D,1,TRUE)=Table2612[[#This Row],[(FIN) Käytäntö]],VLOOKUP(Table2612[[#This Row],[(FIN) Käytäntö]],Languages!$A:$D,Summary!$C$7,TRUE),NA())</f>
        <v>Kaikki resurssit (data, prosessit, järjestelmät, tilat ja toimitusketjut), joita tarvitaan yhteiskunnallisesti kriittisten palvelujen tuottamiseen, ovat organisaation riskienhallinnan politiikkojen ja prosessien piirissä.</v>
      </c>
      <c r="F226" s="911"/>
      <c r="G226" s="729"/>
      <c r="H226" s="729"/>
      <c r="I226" s="306"/>
      <c r="J226" s="256"/>
      <c r="K226" s="260"/>
      <c r="L226" s="261"/>
    </row>
    <row r="227" spans="1:12" ht="64.8" customHeight="1" x14ac:dyDescent="0.25">
      <c r="A227" s="165"/>
      <c r="B227" s="259"/>
      <c r="C227" s="867" t="s">
        <v>370</v>
      </c>
      <c r="D227" s="1198">
        <v>2</v>
      </c>
      <c r="E227" s="1199" t="str">
        <f>IF(VLOOKUP(Table2612[[#This Row],[(FIN) Käytäntö]],Languages!$A:$D,1,TRUE)=Table2612[[#This Row],[(FIN) Käytäntö]],VLOOKUP(Table2612[[#This Row],[(FIN) Käytäntö]],Languages!$A:$D,Summary!$C$7,TRUE),NA())</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7" s="911"/>
      <c r="G227" s="729"/>
      <c r="H227" s="729"/>
      <c r="I227" s="306"/>
      <c r="J227" s="256"/>
      <c r="K227" s="260"/>
      <c r="L227" s="261"/>
    </row>
    <row r="228" spans="1:12" ht="64.8" customHeight="1" x14ac:dyDescent="0.25">
      <c r="A228" s="165"/>
      <c r="B228" s="259"/>
      <c r="C228" s="867" t="s">
        <v>371</v>
      </c>
      <c r="D228" s="1198">
        <v>2</v>
      </c>
      <c r="E228" s="1199" t="str">
        <f>IF(VLOOKUP(Table2612[[#This Row],[(FIN) Käytäntö]],Languages!$A:$D,1,TRUE)=Table2612[[#This Row],[(FIN) Käytäntö]],VLOOKUP(Table2612[[#This Row],[(FIN) Käytäntö]],Languages!$A:$D,Summary!$C$7,TRUE),NA())</f>
        <v>Johtoryhmä käsittelee palveluiden tuottamiseen tarvittavien tietoverkkojen ja -järjestelmien turvallisuuden tasoa säännöllisesti; käyttäen pohjana ajantasaista ja tarkkaa tietoa sekä organisaation ammattilaisten asiantuntemusta.</v>
      </c>
      <c r="F228" s="911"/>
      <c r="G228" s="729"/>
      <c r="H228" s="729"/>
      <c r="I228" s="306"/>
      <c r="J228" s="256"/>
      <c r="K228" s="260"/>
      <c r="L228" s="261"/>
    </row>
    <row r="229" spans="1:12" ht="64.8" customHeight="1" x14ac:dyDescent="0.25">
      <c r="A229" s="165"/>
      <c r="B229" s="259"/>
      <c r="C229" s="867" t="s">
        <v>372</v>
      </c>
      <c r="D229" s="1198">
        <v>2</v>
      </c>
      <c r="E229" s="1199" t="str">
        <f>IF(VLOOKUP(Table2612[[#This Row],[(FIN) Käytäntö]],Languages!$A:$D,1,TRUE)=Table2612[[#This Row],[(FIN) Käytäntö]],VLOOKUP(Table2612[[#This Row],[(FIN) Käytäntö]],Languages!$A:$D,Summary!$C$7,TRUE),NA())</f>
        <v>Johtoryhmän nimetyllä jäsenellä on vastuu palveluiden tuottamiseen tarvittavien tietoverkkojen ja -järjestelmien turvallisuuden tasosta. Henkilö ohjaa johtoryhmän säännöllistä keskustelua aiheesta.</v>
      </c>
      <c r="F229" s="911"/>
      <c r="G229" s="729"/>
      <c r="H229" s="729"/>
      <c r="I229" s="306"/>
      <c r="J229" s="256"/>
      <c r="K229" s="260"/>
      <c r="L229" s="261"/>
    </row>
    <row r="230" spans="1:12" ht="64.8" customHeight="1" x14ac:dyDescent="0.25">
      <c r="A230" s="165"/>
      <c r="B230" s="259"/>
      <c r="C230" s="867" t="s">
        <v>373</v>
      </c>
      <c r="D230" s="1198">
        <v>2</v>
      </c>
      <c r="E230" s="1199" t="str">
        <f>IF(VLOOKUP(Table2612[[#This Row],[(FIN) Käytäntö]],Languages!$A:$D,1,TRUE)=Table2612[[#This Row],[(FIN) Käytäntö]],VLOOKUP(Table2612[[#This Row],[(FIN) Käytäntö]],Languages!$A:$D,Summary!$C$7,TRUE),NA())</f>
        <v>Johtoryhmä asettaa suunnan ja tahtotilan, joista johdetaan tehokkaita toimintatapoja tietoverkkojen ja -järjestelmien turvallisuuden valvontaan ja ohjaukseen.</v>
      </c>
      <c r="F230" s="911"/>
      <c r="G230" s="729"/>
      <c r="H230" s="729"/>
      <c r="I230" s="306"/>
      <c r="J230" s="256"/>
      <c r="K230" s="260"/>
      <c r="L230" s="261"/>
    </row>
    <row r="231" spans="1:12" ht="64.8" customHeight="1" x14ac:dyDescent="0.25">
      <c r="A231" s="165"/>
      <c r="B231" s="259"/>
      <c r="C231" s="867" t="s">
        <v>374</v>
      </c>
      <c r="D231" s="1198">
        <v>2</v>
      </c>
      <c r="E231" s="1199" t="str">
        <f>IF(VLOOKUP(Table2612[[#This Row],[(FIN) Käytäntö]],Languages!$A:$D,1,TRUE)=Table2612[[#This Row],[(FIN) Käytäntö]],VLOOKUP(Table2612[[#This Row],[(FIN) Käytäntö]],Languages!$A:$D,Summary!$C$7,TRUE),NA())</f>
        <v>Organisaation ylimmällä johdolla on näkyvyys tärkeimpiin riskipäätöksiin läpi koko organisaation.</v>
      </c>
      <c r="F231" s="911"/>
      <c r="G231" s="729"/>
      <c r="H231" s="729"/>
      <c r="I231" s="306"/>
      <c r="J231" s="256"/>
      <c r="K231" s="260"/>
      <c r="L231" s="261"/>
    </row>
    <row r="232" spans="1:12" ht="64.8" customHeight="1" x14ac:dyDescent="0.25">
      <c r="A232" s="165"/>
      <c r="B232" s="259"/>
      <c r="C232" s="867" t="s">
        <v>375</v>
      </c>
      <c r="D232" s="1198">
        <v>2</v>
      </c>
      <c r="E232" s="1199" t="str">
        <f>IF(VLOOKUP(Table2612[[#This Row],[(FIN) Käytäntö]],Languages!$A:$D,1,TRUE)=Table2612[[#This Row],[(FIN) Käytäntö]],VLOOKUP(Table2612[[#This Row],[(FIN) Käytäntö]],Languages!$A:$D,Summary!$C$7,TRUE),NA())</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32" s="911"/>
      <c r="G232" s="729"/>
      <c r="H232" s="729"/>
      <c r="I232" s="306"/>
      <c r="J232" s="256"/>
      <c r="K232" s="260"/>
      <c r="L232" s="261"/>
    </row>
    <row r="233" spans="1:12" ht="64.8" customHeight="1" x14ac:dyDescent="0.25">
      <c r="A233" s="165"/>
      <c r="B233" s="259"/>
      <c r="C233" s="867" t="s">
        <v>376</v>
      </c>
      <c r="D233" s="1198">
        <v>2</v>
      </c>
      <c r="E233" s="1199" t="str">
        <f>IF(VLOOKUP(Table2612[[#This Row],[(FIN) Käytäntö]],Languages!$A:$D,1,TRUE)=Table2612[[#This Row],[(FIN) Käytäntö]],VLOOKUP(Table2612[[#This Row],[(FIN) Käytäntö]],Languages!$A:$D,Summary!$C$7,TRUE),NA())</f>
        <v>Riskienhallinnan päätöksentekoa voidaan tarvittaessa delegoida tai korottaa ("escalate") läpi koko organisaation sellaisille henkilöille, joilla on sopivat tiedot, taidot ja valtuudet päätösten tekemiseen.</v>
      </c>
      <c r="F233" s="911"/>
      <c r="G233" s="729"/>
      <c r="H233" s="729"/>
      <c r="I233" s="306"/>
      <c r="J233" s="256"/>
      <c r="K233" s="260"/>
      <c r="L233" s="261"/>
    </row>
    <row r="234" spans="1:12" ht="64.8" customHeight="1" x14ac:dyDescent="0.25">
      <c r="A234" s="165"/>
      <c r="B234" s="259"/>
      <c r="C234" s="867" t="s">
        <v>377</v>
      </c>
      <c r="D234" s="1198">
        <v>3</v>
      </c>
      <c r="E234" s="1199" t="str">
        <f>IF(VLOOKUP(Table2612[[#This Row],[(FIN) Käytäntö]],Languages!$A:$D,1,TRUE)=Table2612[[#This Row],[(FIN) Käytäntö]],VLOOKUP(Table2612[[#This Row],[(FIN) Käytäntö]],Languages!$A:$D,Summary!$C$7,TRUE),NA())</f>
        <v>Tehdyt riskienhallintapäätökset käydään läpi aika ajoin, jotta varmistutaan siitä, että ne ovat pysyneet relevantteina ja pätevinä.</v>
      </c>
      <c r="F234" s="911"/>
      <c r="G234" s="729"/>
      <c r="H234" s="729"/>
      <c r="I234" s="306"/>
      <c r="J234" s="256"/>
      <c r="K234" s="260"/>
      <c r="L234" s="261"/>
    </row>
    <row r="235" spans="1:12" ht="64.8" customHeight="1" x14ac:dyDescent="0.25">
      <c r="A235" s="165"/>
      <c r="B235" s="259"/>
      <c r="C235" s="867" t="s">
        <v>378</v>
      </c>
      <c r="D235" s="1198">
        <v>3</v>
      </c>
      <c r="E235" s="1199" t="str">
        <f>IF(VLOOKUP(Table2612[[#This Row],[(FIN) Käytäntö]],Languages!$A:$D,1,TRUE)=Table2612[[#This Row],[(FIN) Käytäntö]],VLOOKUP(Table2612[[#This Row],[(FIN) Käytäntö]],Languages!$A:$D,Summary!$C$7,TRUE),NA())</f>
        <v>Riskienhallintaprosessissa ja -päätöksenteossa otetaan huomioon resurssit (data, prosessit, järjestelmät, laitteet ja toimitusketju), kriittinen ajanjakso ja seurannaisvaikutukset [kts. CRITICAL-1b-h].</v>
      </c>
      <c r="F235" s="911"/>
      <c r="G235" s="729"/>
      <c r="H235" s="729"/>
      <c r="I235" s="306"/>
      <c r="J235" s="256"/>
      <c r="K235" s="260"/>
      <c r="L235" s="261"/>
    </row>
    <row r="236" spans="1:12" ht="64.8" customHeight="1" x14ac:dyDescent="0.25">
      <c r="A236" s="165"/>
      <c r="B236" s="259"/>
      <c r="C236" s="867" t="s">
        <v>379</v>
      </c>
      <c r="D236" s="1198">
        <v>1</v>
      </c>
      <c r="E236" s="1199" t="str">
        <f>IF(VLOOKUP(Table2612[[#This Row],[(FIN) Käytäntö]],Languages!$A:$D,1,TRUE)=Table2612[[#This Row],[(FIN) Käytäntö]],VLOOKUP(Table2612[[#This Row],[(FIN) Käytäntö]],Languages!$A:$D,Summary!$C$7,TRUE),NA())</f>
        <v>Organisaatiolla on kybertapahtumien ja -poikkeamien hallintasuunnitelma, joka kattaa kaikki (organisaation tuottamat yhteiskunnalle kriittiset) palvelut.</v>
      </c>
      <c r="F236" s="911"/>
      <c r="G236" s="729"/>
      <c r="H236" s="729"/>
      <c r="I236" s="306"/>
      <c r="J236" s="256"/>
      <c r="K236" s="260"/>
      <c r="L236" s="261"/>
    </row>
    <row r="237" spans="1:12" ht="64.8" customHeight="1" x14ac:dyDescent="0.25">
      <c r="A237" s="165"/>
      <c r="B237" s="259"/>
      <c r="C237" s="867" t="s">
        <v>380</v>
      </c>
      <c r="D237" s="1198">
        <v>1</v>
      </c>
      <c r="E237" s="1199" t="str">
        <f>IF(VLOOKUP(Table2612[[#This Row],[(FIN) Käytäntö]],Languages!$A:$D,1,TRUE)=Table2612[[#This Row],[(FIN) Käytäntö]],VLOOKUP(Table2612[[#This Row],[(FIN) Käytäntö]],Languages!$A:$D,Summary!$C$7,TRUE),NA())</f>
        <v>Hallintasuunnitelma rajoittuu tunnettuihin hyökkäyksiin, mutta kattaa perusteellisesti näiden hyökkäysten todennäköiset vaikutukset.</v>
      </c>
      <c r="F237" s="911"/>
      <c r="G237" s="729"/>
      <c r="H237" s="729"/>
      <c r="I237" s="306"/>
      <c r="J237" s="256"/>
      <c r="K237" s="260"/>
      <c r="L237" s="261"/>
    </row>
    <row r="238" spans="1:12" ht="64.8" customHeight="1" x14ac:dyDescent="0.25">
      <c r="A238" s="165"/>
      <c r="B238" s="259"/>
      <c r="C238" s="867" t="s">
        <v>381</v>
      </c>
      <c r="D238" s="1198">
        <v>1</v>
      </c>
      <c r="E238" s="1199" t="str">
        <f>IF(VLOOKUP(Table2612[[#This Row],[(FIN) Käytäntö]],Languages!$A:$D,1,TRUE)=Table2612[[#This Row],[(FIN) Käytäntö]],VLOOKUP(Table2612[[#This Row],[(FIN) Käytäntö]],Languages!$A:$D,Summary!$C$7,TRUE),NA())</f>
        <v>Kybertapahtumien ja -poikkeamien hallintaan osallistuva henkilöstö on sisäistänyt ja ymmärtää hallintasuunnitelman hyvin.</v>
      </c>
      <c r="F238" s="911"/>
      <c r="G238" s="729"/>
      <c r="H238" s="729"/>
      <c r="I238" s="306"/>
      <c r="J238" s="256"/>
      <c r="K238" s="260"/>
      <c r="L238" s="261"/>
    </row>
    <row r="239" spans="1:12" ht="64.8" customHeight="1" x14ac:dyDescent="0.25">
      <c r="A239" s="165"/>
      <c r="B239" s="259"/>
      <c r="C239" s="867" t="s">
        <v>382</v>
      </c>
      <c r="D239" s="1198">
        <v>1</v>
      </c>
      <c r="E239" s="1199" t="str">
        <f>IF(VLOOKUP(Table2612[[#This Row],[(FIN) Käytäntö]],Languages!$A:$D,1,TRUE)=Table2612[[#This Row],[(FIN) Käytäntö]],VLOOKUP(Table2612[[#This Row],[(FIN) Käytäntö]],Languages!$A:$D,Summary!$C$7,TRUE),NA())</f>
        <v>Hallintasuunnitelma on dokumentoitu ja se jaetaan kaikille relevanteille sidosryhmille.</v>
      </c>
      <c r="F239" s="911"/>
      <c r="G239" s="729"/>
      <c r="H239" s="729"/>
      <c r="I239" s="306"/>
      <c r="J239" s="256"/>
      <c r="K239" s="260"/>
      <c r="L239" s="261"/>
    </row>
    <row r="240" spans="1:12" ht="64.8" customHeight="1" x14ac:dyDescent="0.25">
      <c r="A240" s="165"/>
      <c r="B240" s="259"/>
      <c r="C240" s="867" t="s">
        <v>383</v>
      </c>
      <c r="D240" s="1198">
        <v>2</v>
      </c>
      <c r="E240" s="1199" t="str">
        <f>IF(VLOOKUP(Table2612[[#This Row],[(FIN) Käytäntö]],Languages!$A:$D,1,TRUE)=Table2612[[#This Row],[(FIN) Käytäntö]],VLOOKUP(Table2612[[#This Row],[(FIN) Käytäntö]],Languages!$A:$D,Summary!$C$7,TRUE),NA())</f>
        <v>Hallintasuunnitelma perustuu (yhteiskunnalle kriittisten palveluiden tuottamiseen tarvittavien) tietoverkkojen ja -järjestelmien riskien perusteelliseen tunnistamiseen ja ymmärtämiseen.</v>
      </c>
      <c r="F240" s="911"/>
      <c r="G240" s="729"/>
      <c r="H240" s="729"/>
      <c r="I240" s="306"/>
      <c r="J240" s="256"/>
      <c r="K240" s="260"/>
      <c r="L240" s="261"/>
    </row>
    <row r="241" spans="1:12" ht="64.8" customHeight="1" x14ac:dyDescent="0.25">
      <c r="A241" s="165"/>
      <c r="B241" s="259"/>
      <c r="C241" s="867" t="s">
        <v>384</v>
      </c>
      <c r="D241" s="1198">
        <v>2</v>
      </c>
      <c r="E241" s="1199" t="str">
        <f>IF(VLOOKUP(Table2612[[#This Row],[(FIN) Käytäntö]],Languages!$A:$D,1,TRUE)=Table2612[[#This Row],[(FIN) Käytäntö]],VLOOKUP(Table2612[[#This Row],[(FIN) Käytäntö]],Languages!$A:$D,Summary!$C$7,TRUE),NA())</f>
        <v>Hallintasuunnitelma kattaa perusteellisesti sekä tunnettujen hyökkäysten, että toistaiseksi tuntemattomien hyökkäysten todennäköiset vaikutukset. Suunnitelma kattaa perusteellisesti poikkeaman koko elinkaaren, roolit ja vastuut sekä raportointivelvoitteet.</v>
      </c>
      <c r="F241" s="911"/>
      <c r="G241" s="729"/>
      <c r="H241" s="729"/>
      <c r="I241" s="306"/>
      <c r="J241" s="256"/>
      <c r="K241" s="260"/>
      <c r="L241" s="261"/>
    </row>
    <row r="242" spans="1:12" ht="64.8" customHeight="1" x14ac:dyDescent="0.25">
      <c r="A242" s="165"/>
      <c r="B242" s="259"/>
      <c r="C242" s="867" t="s">
        <v>385</v>
      </c>
      <c r="D242" s="1198">
        <v>3</v>
      </c>
      <c r="E242" s="1199" t="str">
        <f>IF(VLOOKUP(Table2612[[#This Row],[(FIN) Käytäntö]],Languages!$A:$D,1,TRUE)=Table2612[[#This Row],[(FIN) Käytäntö]],VLOOKUP(Table2612[[#This Row],[(FIN) Käytäntö]],Languages!$A:$D,Summary!$C$7,TRUE),NA())</f>
        <v>Hallintasuunnitelma on dokumentoitu ja integroitu osaksi organisaation laajempaa liiketoiminnan ja toimitusketjujen jatkuvuudenhallintaa.</v>
      </c>
      <c r="F242" s="911"/>
      <c r="G242" s="729"/>
      <c r="H242" s="729"/>
      <c r="I242" s="306"/>
      <c r="J242" s="256"/>
      <c r="K242" s="260"/>
      <c r="L242" s="261"/>
    </row>
    <row r="243" spans="1:12" ht="64.8" customHeight="1" x14ac:dyDescent="0.25">
      <c r="A243" s="165"/>
      <c r="B243" s="259"/>
      <c r="C243" s="867" t="s">
        <v>386</v>
      </c>
      <c r="D243" s="1198">
        <v>3</v>
      </c>
      <c r="E243" s="1199" t="str">
        <f>IF(VLOOKUP(Table2612[[#This Row],[(FIN) Käytäntö]],Languages!$A:$D,1,TRUE)=Table2612[[#This Row],[(FIN) Käytäntö]],VLOOKUP(Table2612[[#This Row],[(FIN) Käytäntö]],Languages!$A:$D,Summary!$C$7,TRUE),NA())</f>
        <v>Kaikki yhteiskunnalle kriittisten palveluiden tuottamiseen osallistuvat organisaation liiketoimintayksiköt ovat saaneet ja sisäistäneet hallintasuunnitelman.</v>
      </c>
      <c r="F243" s="911"/>
      <c r="G243" s="729"/>
      <c r="H243" s="729"/>
      <c r="I243" s="306"/>
      <c r="J243" s="256"/>
      <c r="K243" s="260"/>
      <c r="L243" s="261"/>
    </row>
    <row r="244" spans="1:12" ht="64.8" customHeight="1" x14ac:dyDescent="0.25">
      <c r="A244" s="165"/>
      <c r="B244" s="259"/>
      <c r="C244" s="867" t="s">
        <v>334</v>
      </c>
      <c r="D244" s="1198">
        <v>1</v>
      </c>
      <c r="E244" s="1199" t="str">
        <f>IF(VLOOKUP(Table2612[[#This Row],[(FIN) Käytäntö]],Languages!$A:$D,1,TRUE)=Table2612[[#This Row],[(FIN) Käytäntö]],VLOOKUP(Table2612[[#This Row],[(FIN) Käytäntö]],Languages!$A:$D,Summary!$C$7,TRUE),NA())</f>
        <v>Organisaatiolla on kyberturvallisuusstrategia. Tasolla 1 sen kehittämisen ja ylläpidon ei tarvitse olla systemaattista ja säännöllistä.</v>
      </c>
      <c r="F244" s="911"/>
      <c r="G244" s="729"/>
      <c r="H244" s="729"/>
      <c r="I244" s="306"/>
      <c r="J244" s="256"/>
      <c r="K244" s="260"/>
      <c r="L244" s="261"/>
    </row>
    <row r="245" spans="1:12" ht="64.8" customHeight="1" x14ac:dyDescent="0.25">
      <c r="A245" s="165"/>
      <c r="B245" s="259"/>
      <c r="C245" s="867" t="s">
        <v>335</v>
      </c>
      <c r="D245" s="1198">
        <v>2</v>
      </c>
      <c r="E245" s="1199" t="str">
        <f>IF(VLOOKUP(Table2612[[#This Row],[(FIN) Käytäntö]],Languages!$A:$D,1,TRUE)=Table2612[[#This Row],[(FIN) Käytäntö]],VLOOKUP(Table2612[[#This Row],[(FIN) Käytäntö]],Languages!$A:$D,Summary!$C$7,TRUE),NA())</f>
        <v>Kyberturvallisuusstrategia määrittelee organisaation kyberturvallisuustavoitteet.</v>
      </c>
      <c r="F245" s="911"/>
      <c r="G245" s="729"/>
      <c r="H245" s="729"/>
      <c r="I245" s="306"/>
      <c r="J245" s="256"/>
      <c r="K245" s="260"/>
      <c r="L245" s="261"/>
    </row>
    <row r="246" spans="1:12" ht="64.8" customHeight="1" x14ac:dyDescent="0.25">
      <c r="A246" s="165"/>
      <c r="B246" s="259"/>
      <c r="C246" s="867" t="s">
        <v>336</v>
      </c>
      <c r="D246" s="1198">
        <v>2</v>
      </c>
      <c r="E246" s="1199" t="str">
        <f>IF(VLOOKUP(Table2612[[#This Row],[(FIN) Käytäntö]],Languages!$A:$D,1,TRUE)=Table2612[[#This Row],[(FIN) Käytäntö]],VLOOKUP(Table2612[[#This Row],[(FIN) Käytäntö]],Languages!$A:$D,Summary!$C$7,TRUE),NA())</f>
        <v>Kyberturvallisuusstrategia ja -prioriteetit on dokumentoitu. Strategia ja prioriteetit ovat linjassa organisaation yleisten strategisten tavoitteiden ja kriittiseen infrastruktuuriin kohdistuvien riskien kanssa.</v>
      </c>
      <c r="F246" s="911"/>
      <c r="G246" s="729"/>
      <c r="H246" s="729"/>
      <c r="I246" s="306"/>
      <c r="J246" s="256"/>
      <c r="K246" s="260"/>
      <c r="L246" s="261"/>
    </row>
    <row r="247" spans="1:12" ht="64.8" customHeight="1" x14ac:dyDescent="0.25">
      <c r="A247" s="165"/>
      <c r="B247" s="259"/>
      <c r="C247" s="867" t="s">
        <v>337</v>
      </c>
      <c r="D247" s="1198">
        <v>2</v>
      </c>
      <c r="E247" s="1199" t="str">
        <f>IF(VLOOKUP(Table2612[[#This Row],[(FIN) Käytäntö]],Languages!$A:$D,1,TRUE)=Table2612[[#This Row],[(FIN) Käytäntö]],VLOOKUP(Table2612[[#This Row],[(FIN) Käytäntö]],Languages!$A:$D,Summary!$C$7,TRUE),NA())</f>
        <v>Kyberturvallisuusstrategia määrittää organisaation kyberturvallisuuden hallintamallin ("governance") ja valvontatoimet.</v>
      </c>
      <c r="F247" s="911"/>
      <c r="G247" s="729"/>
      <c r="H247" s="729"/>
      <c r="I247" s="306"/>
      <c r="J247" s="256"/>
      <c r="K247" s="260"/>
      <c r="L247" s="261"/>
    </row>
    <row r="248" spans="1:12" ht="64.8" customHeight="1" x14ac:dyDescent="0.25">
      <c r="A248" s="165"/>
      <c r="B248" s="259"/>
      <c r="C248" s="867" t="s">
        <v>338</v>
      </c>
      <c r="D248" s="1198">
        <v>2</v>
      </c>
      <c r="E248" s="1199" t="str">
        <f>IF(VLOOKUP(Table2612[[#This Row],[(FIN) Käytäntö]],Languages!$A:$D,1,TRUE)=Table2612[[#This Row],[(FIN) Käytäntö]],VLOOKUP(Table2612[[#This Row],[(FIN) Käytäntö]],Languages!$A:$D,Summary!$C$7,TRUE),NA())</f>
        <v>Kyberturvallisuusstrategia määrittelee kyberturvallisuuden hallinta- ja organisaatiorakenteen.</v>
      </c>
      <c r="F248" s="911"/>
      <c r="G248" s="729"/>
      <c r="H248" s="729"/>
      <c r="I248" s="306"/>
      <c r="J248" s="256"/>
      <c r="K248" s="260"/>
      <c r="L248" s="261"/>
    </row>
    <row r="249" spans="1:12" ht="64.8" customHeight="1" x14ac:dyDescent="0.25">
      <c r="A249" s="165"/>
      <c r="B249" s="259"/>
      <c r="C249" s="867" t="s">
        <v>339</v>
      </c>
      <c r="D249" s="1198">
        <v>2</v>
      </c>
      <c r="E249" s="1199" t="str">
        <f>IF(VLOOKUP(Table2612[[#This Row],[(FIN) Käytäntö]],Languages!$A:$D,1,TRUE)=Table2612[[#This Row],[(FIN) Käytäntö]],VLOOKUP(Table2612[[#This Row],[(FIN) Käytäntö]],Languages!$A:$D,Summary!$C$7,TRUE),NA())</f>
        <v>Kyberturvallisuusstrategia nimeää ne standardit ja ohjeet, joita tulee noudattaa.</v>
      </c>
      <c r="F249" s="911"/>
      <c r="G249" s="729"/>
      <c r="H249" s="729"/>
      <c r="I249" s="306"/>
      <c r="J249" s="256"/>
      <c r="K249" s="260"/>
      <c r="L249" s="261"/>
    </row>
    <row r="250" spans="1:12" ht="64.8" customHeight="1" x14ac:dyDescent="0.25">
      <c r="A250" s="165"/>
      <c r="B250" s="259"/>
      <c r="C250" s="867" t="s">
        <v>340</v>
      </c>
      <c r="D250" s="1198">
        <v>2</v>
      </c>
      <c r="E250" s="1199" t="str">
        <f>IF(VLOOKUP(Table2612[[#This Row],[(FIN) Käytäntö]],Languages!$A:$D,1,TRUE)=Table2612[[#This Row],[(FIN) Käytäntö]],VLOOKUP(Table2612[[#This Row],[(FIN) Käytäntö]],Languages!$A:$D,Summary!$C$7,TRUE),NA())</f>
        <v>Kyberturvallisuusstrategia nimeää / tunnistaa  kaikki soveltuvat vaatimustenmukaisuusvaatimukset, jotka ohjelman pitää noudattaa. (esimerkiksi NIST CSF, ISO, PCI DSS) (toimeenpano-ohjelma vai strategia)</v>
      </c>
      <c r="F250" s="911"/>
      <c r="G250" s="729"/>
      <c r="H250" s="729"/>
      <c r="I250" s="306"/>
      <c r="J250" s="256"/>
      <c r="K250" s="260"/>
      <c r="L250" s="261"/>
    </row>
    <row r="251" spans="1:12" ht="64.8" customHeight="1" x14ac:dyDescent="0.25">
      <c r="A251" s="165"/>
      <c r="B251" s="259"/>
      <c r="C251" s="867" t="s">
        <v>341</v>
      </c>
      <c r="D251" s="1198">
        <v>3</v>
      </c>
      <c r="E251" s="1199" t="str">
        <f>IF(VLOOKUP(Table2612[[#This Row],[(FIN) Käytäntö]],Languages!$A:$D,1,TRUE)=Table2612[[#This Row],[(FIN) Käytäntö]],VLOOKUP(Table2612[[#This Row],[(FIN) Käytäntö]],Languages!$A:$D,Summary!$C$7,TRUE),NA())</f>
        <v>Kyberturvallisuusstrategia on päivitetty säännöllisesti ja määriteltyjen ehtojen täyttyessä kuten muutokset organisaation liiketoiminnassa, toimintaympäristössä tai uhkaprofiilissa [kts. THREAT-2e].</v>
      </c>
      <c r="F251" s="911"/>
      <c r="G251" s="729"/>
      <c r="H251" s="729"/>
      <c r="I251" s="306"/>
      <c r="J251" s="256"/>
      <c r="K251" s="260"/>
      <c r="L251" s="261"/>
    </row>
    <row r="252" spans="1:12" ht="64.8" customHeight="1" x14ac:dyDescent="0.25">
      <c r="A252" s="165"/>
      <c r="B252" s="259"/>
      <c r="C252" s="867" t="s">
        <v>342</v>
      </c>
      <c r="D252" s="1198">
        <v>1</v>
      </c>
      <c r="E252" s="1199" t="str">
        <f>IF(VLOOKUP(Table2612[[#This Row],[(FIN) Käytäntö]],Languages!$A:$D,1,TRUE)=Table2612[[#This Row],[(FIN) Käytäntö]],VLOOKUP(Table2612[[#This Row],[(FIN) Käytäntö]],Languages!$A:$D,Summary!$C$7,TRUE),NA())</f>
        <v>Organisaation ylin johto tukee kyberturvallisuuden hallintaa. Tasolla 1 tämän ei tarvitse olla systemaattista ja säännöllistä.</v>
      </c>
      <c r="F252" s="911"/>
      <c r="G252" s="729"/>
      <c r="H252" s="729"/>
      <c r="I252" s="306"/>
      <c r="J252" s="256"/>
      <c r="K252" s="260"/>
      <c r="L252" s="261"/>
    </row>
    <row r="253" spans="1:12" ht="64.8" customHeight="1" x14ac:dyDescent="0.25">
      <c r="A253" s="165"/>
      <c r="B253" s="259"/>
      <c r="C253" s="867" t="s">
        <v>343</v>
      </c>
      <c r="D253" s="1198">
        <v>2</v>
      </c>
      <c r="E253" s="1199" t="str">
        <f>IF(VLOOKUP(Table2612[[#This Row],[(FIN) Käytäntö]],Languages!$A:$D,1,TRUE)=Table2612[[#This Row],[(FIN) Käytäntö]],VLOOKUP(Table2612[[#This Row],[(FIN) Käytäntö]],Languages!$A:$D,Summary!$C$7,TRUE),NA())</f>
        <v>Kyberturvallisuuden hallinta perustuu kyberturvallisuusstrategiaan.</v>
      </c>
      <c r="F253" s="911"/>
      <c r="G253" s="729"/>
      <c r="H253" s="729"/>
      <c r="I253" s="306"/>
      <c r="J253" s="256"/>
      <c r="K253" s="260"/>
      <c r="L253" s="261"/>
    </row>
    <row r="254" spans="1:12" ht="64.8" customHeight="1" x14ac:dyDescent="0.25">
      <c r="A254" s="165"/>
      <c r="B254" s="259"/>
      <c r="C254" s="867" t="s">
        <v>344</v>
      </c>
      <c r="D254" s="1198">
        <v>2</v>
      </c>
      <c r="E254" s="1199" t="str">
        <f>IF(VLOOKUP(Table2612[[#This Row],[(FIN) Käytäntö]],Languages!$A:$D,1,TRUE)=Table2612[[#This Row],[(FIN) Käytäntö]],VLOOKUP(Table2612[[#This Row],[(FIN) Käytäntö]],Languages!$A:$D,Summary!$C$7,TRUE),NA())</f>
        <v>Organisaation ylimmän johdon tuki kyberturvallisuuden hallinnalle  on näkyvää ja aktiivista.</v>
      </c>
      <c r="F254" s="911"/>
      <c r="G254" s="729"/>
      <c r="H254" s="729"/>
      <c r="I254" s="306"/>
      <c r="J254" s="256"/>
      <c r="K254" s="260"/>
      <c r="L254" s="261"/>
    </row>
    <row r="255" spans="1:12" ht="64.8" customHeight="1" x14ac:dyDescent="0.25">
      <c r="A255" s="165"/>
      <c r="B255" s="259"/>
      <c r="C255" s="867" t="s">
        <v>345</v>
      </c>
      <c r="D255" s="1198">
        <v>2</v>
      </c>
      <c r="E255" s="1199" t="str">
        <f>IF(VLOOKUP(Table2612[[#This Row],[(FIN) Käytäntö]],Languages!$A:$D,1,TRUE)=Table2612[[#This Row],[(FIN) Käytäntö]],VLOOKUP(Table2612[[#This Row],[(FIN) Käytäntö]],Languages!$A:$D,Summary!$C$7,TRUE),NA())</f>
        <v>Organisaation ylin johto tukee kyberturvallisuuspolitiikkojen ja -ohjeiden kehittämistä, ylläpitoa ja täytäntöönpanoa.</v>
      </c>
      <c r="F255" s="911"/>
      <c r="G255" s="729"/>
      <c r="H255" s="729"/>
      <c r="I255" s="306"/>
      <c r="J255" s="256"/>
      <c r="K255" s="260"/>
      <c r="L255" s="261"/>
    </row>
    <row r="256" spans="1:12" ht="64.8" customHeight="1" x14ac:dyDescent="0.25">
      <c r="A256" s="165"/>
      <c r="B256" s="259"/>
      <c r="C256" s="867" t="s">
        <v>346</v>
      </c>
      <c r="D256" s="1198">
        <v>2</v>
      </c>
      <c r="E256" s="1199" t="str">
        <f>IF(VLOOKUP(Table2612[[#This Row],[(FIN) Käytäntö]],Languages!$A:$D,1,TRUE)=Table2612[[#This Row],[(FIN) Käytäntö]],VLOOKUP(Table2612[[#This Row],[(FIN) Käytäntö]],Languages!$A:$D,Summary!$C$7,TRUE),NA())</f>
        <v>Vastuu kyberturvallisuuden hallinnasta on osoitettu organisaatiossa taholle, jolla on riittävät toimivaltuudet.</v>
      </c>
      <c r="F256" s="911"/>
      <c r="G256" s="729"/>
      <c r="H256" s="729"/>
      <c r="I256" s="306"/>
      <c r="J256" s="256"/>
      <c r="K256" s="260"/>
      <c r="L256" s="261"/>
    </row>
    <row r="257" spans="1:12" ht="64.8" customHeight="1" x14ac:dyDescent="0.25">
      <c r="A257" s="165"/>
      <c r="B257" s="259"/>
      <c r="C257" s="867" t="s">
        <v>347</v>
      </c>
      <c r="D257" s="1198">
        <v>2</v>
      </c>
      <c r="E257" s="1199" t="str">
        <f>IF(VLOOKUP(Table2612[[#This Row],[(FIN) Käytäntö]],Languages!$A:$D,1,TRUE)=Table2612[[#This Row],[(FIN) Käytäntö]],VLOOKUP(Table2612[[#This Row],[(FIN) Käytäntö]],Languages!$A:$D,Summary!$C$7,TRUE),NA())</f>
        <v>Kyberturvallisuuden hallinnan sidosryhmät on tunnistettu ja osallistettu.</v>
      </c>
      <c r="F257" s="911"/>
      <c r="G257" s="729"/>
      <c r="H257" s="729"/>
      <c r="I257" s="306"/>
      <c r="J257" s="256"/>
      <c r="K257" s="260"/>
      <c r="L257" s="261"/>
    </row>
    <row r="258" spans="1:12" ht="64.8" customHeight="1" x14ac:dyDescent="0.25">
      <c r="A258" s="165"/>
      <c r="B258" s="259"/>
      <c r="C258" s="867" t="s">
        <v>348</v>
      </c>
      <c r="D258" s="1198">
        <v>3</v>
      </c>
      <c r="E258" s="1199" t="str">
        <f>IF(VLOOKUP(Table2612[[#This Row],[(FIN) Käytäntö]],Languages!$A:$D,1,TRUE)=Table2612[[#This Row],[(FIN) Käytäntö]],VLOOKUP(Table2612[[#This Row],[(FIN) Käytäntö]],Languages!$A:$D,Summary!$C$7,TRUE),NA())</f>
        <v>Kyberturvallisuuden hallinnan toiminta tarkastetaan aika ajoin, jotta varmistetaan että toimet ovat linjassa kyberturvallisuusstrategian kanssa.</v>
      </c>
      <c r="F258" s="911"/>
      <c r="G258" s="729"/>
      <c r="H258" s="729"/>
      <c r="I258" s="306"/>
      <c r="J258" s="256"/>
      <c r="K258" s="260"/>
      <c r="L258" s="261"/>
    </row>
    <row r="259" spans="1:12" ht="64.8" customHeight="1" x14ac:dyDescent="0.25">
      <c r="A259" s="165"/>
      <c r="B259" s="259"/>
      <c r="C259" s="867" t="s">
        <v>349</v>
      </c>
      <c r="D259" s="1198">
        <v>3</v>
      </c>
      <c r="E259" s="1199" t="str">
        <f>IF(VLOOKUP(Table2612[[#This Row],[(FIN) Käytäntö]],Languages!$A:$D,1,TRUE)=Table2612[[#This Row],[(FIN) Käytäntö]],VLOOKUP(Table2612[[#This Row],[(FIN) Käytäntö]],Languages!$A:$D,Summary!$C$7,TRUE),NA())</f>
        <v>Riippumaton taho tarkastaa organisaation kyberturvallisuuteen liittyvät toiminnat aika ajoin ja määriteltyjen tilanteiden kuten prosessimuutosten yhteydessä, jotta varmistutaan että toiminta on kyberturvallisuuspolitiikkojen ja -ohjeiden mukaista.</v>
      </c>
      <c r="F259" s="911"/>
      <c r="G259" s="729"/>
      <c r="H259" s="729"/>
      <c r="I259" s="306"/>
      <c r="J259" s="256"/>
      <c r="K259" s="260"/>
      <c r="L259" s="261"/>
    </row>
    <row r="260" spans="1:12" ht="64.8" customHeight="1" x14ac:dyDescent="0.25">
      <c r="A260" s="165"/>
      <c r="B260" s="259"/>
      <c r="C260" s="867" t="s">
        <v>350</v>
      </c>
      <c r="D260" s="1198">
        <v>3</v>
      </c>
      <c r="E260" s="1199" t="str">
        <f>IF(VLOOKUP(Table2612[[#This Row],[(FIN) Käytäntö]],Languages!$A:$D,1,TRUE)=Table2612[[#This Row],[(FIN) Käytäntö]],VLOOKUP(Table2612[[#This Row],[(FIN) Käytäntö]],Languages!$A:$D,Summary!$C$7,TRUE),NA())</f>
        <v xml:space="preserve">Kyberturvallisuuden kehittämisohjelma huomioi organisaatiota velvoittavien lakien, sääntöjen ja määräysten noudattamisen.
</v>
      </c>
      <c r="F260" s="911"/>
      <c r="G260" s="729"/>
      <c r="H260" s="729"/>
      <c r="I260" s="306"/>
      <c r="J260" s="256"/>
      <c r="K260" s="260"/>
      <c r="L260" s="261"/>
    </row>
    <row r="261" spans="1:12" ht="64.8" customHeight="1" x14ac:dyDescent="0.25">
      <c r="A261" s="165"/>
      <c r="B261" s="259"/>
      <c r="C261" s="867" t="s">
        <v>351</v>
      </c>
      <c r="D261" s="1198">
        <v>3</v>
      </c>
      <c r="E261" s="1199" t="str">
        <f>IF(VLOOKUP(Table2612[[#This Row],[(FIN) Käytäntö]],Languages!$A:$D,1,TRUE)=Table2612[[#This Row],[(FIN) Käytäntö]],VLOOKUP(Table2612[[#This Row],[(FIN) Käytäntö]],Languages!$A:$D,Summary!$C$7,TRUE),NA())</f>
        <v>Organisaatio tekee yhteistyötä ulkoisten toimijoiden kanssa edistääkseen kyberturvallisuusstandardien, suositusten, johtavien käytäntöjen, tapauksista käytävän tiedonvaihdon sekä kehittyvien teknologioiden kehitystä ja käyttöönottoa.</v>
      </c>
      <c r="F261" s="911"/>
      <c r="G261" s="729"/>
      <c r="H261" s="729"/>
      <c r="I261" s="306"/>
      <c r="J261" s="256"/>
      <c r="K261" s="260"/>
      <c r="L261" s="261"/>
    </row>
    <row r="262" spans="1:12" ht="64.8" customHeight="1" x14ac:dyDescent="0.25">
      <c r="A262" s="165"/>
      <c r="B262" s="259"/>
      <c r="C262" s="867" t="s">
        <v>353</v>
      </c>
      <c r="D262" s="1198">
        <v>2</v>
      </c>
      <c r="E262" s="1199" t="str">
        <f>IF(VLOOKUP(Table2612[[#This Row],[(FIN) Käytäntö]],Languages!$A:$D,1,TRUE)=Table2612[[#This Row],[(FIN) Käytäntö]],VLOOKUP(Table2612[[#This Row],[(FIN) Käytäntö]],Languages!$A:$D,Summary!$C$7,TRUE),NA())</f>
        <v>PROGRAM-osion toimintaa varten on määritetty dokumentoidut toimintatavat, joita noudatetaan ja päivitetään säännöllisesti.</v>
      </c>
      <c r="F262" s="911"/>
      <c r="G262" s="729"/>
      <c r="H262" s="729"/>
      <c r="I262" s="306"/>
      <c r="J262" s="256"/>
      <c r="K262" s="260"/>
      <c r="L262" s="261"/>
    </row>
    <row r="263" spans="1:12" ht="64.8" customHeight="1" x14ac:dyDescent="0.25">
      <c r="A263" s="165"/>
      <c r="B263" s="259"/>
      <c r="C263" s="867" t="s">
        <v>354</v>
      </c>
      <c r="D263" s="1198">
        <v>2</v>
      </c>
      <c r="E263" s="1199" t="str">
        <f>IF(VLOOKUP(Table2612[[#This Row],[(FIN) Käytäntö]],Languages!$A:$D,1,TRUE)=Table2612[[#This Row],[(FIN) Käytäntö]],VLOOKUP(Table2612[[#This Row],[(FIN) Käytäntö]],Languages!$A:$D,Summary!$C$7,TRUE),NA())</f>
        <v>PROGRAM-osion toimintaa varten on tarjolla riittävät resurssit (henkilöstö, rahoitus ja työkalut).</v>
      </c>
      <c r="F263" s="911"/>
      <c r="G263" s="729"/>
      <c r="H263" s="729"/>
      <c r="I263" s="306"/>
      <c r="J263" s="256"/>
      <c r="K263" s="260"/>
      <c r="L263" s="261"/>
    </row>
    <row r="264" spans="1:12" ht="64.8" customHeight="1" x14ac:dyDescent="0.25">
      <c r="A264" s="165"/>
      <c r="B264" s="259"/>
      <c r="C264" s="867" t="s">
        <v>355</v>
      </c>
      <c r="D264" s="1198">
        <v>3</v>
      </c>
      <c r="E264" s="1199" t="str">
        <f>IF(VLOOKUP(Table2612[[#This Row],[(FIN) Käytäntö]],Languages!$A:$D,1,TRUE)=Table2612[[#This Row],[(FIN) Käytäntö]],VLOOKUP(Table2612[[#This Row],[(FIN) Käytäntö]],Languages!$A:$D,Summary!$C$7,TRUE),NA())</f>
        <v>PROGRAM-osion toimintaa ohjataan vaatimuksilla, jotka on asetettu organisaation johtotason politiikassa (tai vastaavassa ohjeistuksessa).</v>
      </c>
      <c r="F264" s="911"/>
      <c r="G264" s="729"/>
      <c r="H264" s="729"/>
      <c r="I264" s="306"/>
      <c r="J264" s="256"/>
      <c r="K264" s="260"/>
      <c r="L264" s="261"/>
    </row>
    <row r="265" spans="1:12" ht="64.8" customHeight="1" x14ac:dyDescent="0.25">
      <c r="A265" s="165"/>
      <c r="B265" s="259"/>
      <c r="C265" s="867" t="s">
        <v>356</v>
      </c>
      <c r="D265" s="1198">
        <v>3</v>
      </c>
      <c r="E265" s="1199" t="str">
        <f>IF(VLOOKUP(Table2612[[#This Row],[(FIN) Käytäntö]],Languages!$A:$D,1,TRUE)=Table2612[[#This Row],[(FIN) Käytäntö]],VLOOKUP(Table2612[[#This Row],[(FIN) Käytäntö]],Languages!$A:$D,Summary!$C$7,TRUE),NA())</f>
        <v>PROGRAM-osion toiminnan suorittamiseen tarvittavat vastuut, tilivelvollisuudet ja valtuutukset on jalkautettu soveltuville työntekijöille.</v>
      </c>
      <c r="F265" s="911"/>
      <c r="G265" s="729"/>
      <c r="H265" s="729"/>
      <c r="I265" s="306"/>
      <c r="J265" s="256"/>
      <c r="K265" s="260"/>
      <c r="L265" s="261"/>
    </row>
    <row r="266" spans="1:12" ht="64.8" customHeight="1" x14ac:dyDescent="0.25">
      <c r="A266" s="165"/>
      <c r="B266" s="259"/>
      <c r="C266" s="867" t="s">
        <v>357</v>
      </c>
      <c r="D266" s="1198">
        <v>3</v>
      </c>
      <c r="E266" s="1199" t="str">
        <f>IF(VLOOKUP(Table2612[[#This Row],[(FIN) Käytäntö]],Languages!$A:$D,1,TRUE)=Table2612[[#This Row],[(FIN) Käytäntö]],VLOOKUP(Table2612[[#This Row],[(FIN) Käytäntö]],Languages!$A:$D,Summary!$C$7,TRUE),NA())</f>
        <v>PROGRAM-osion toimintaa suorittavilla työntekijöillä on riittävät tiedot ja taidot tehtäviensä suorittamiseen.</v>
      </c>
      <c r="F266" s="911"/>
      <c r="G266" s="729"/>
      <c r="H266" s="729"/>
      <c r="I266" s="306"/>
      <c r="J266" s="256"/>
      <c r="K266" s="260"/>
      <c r="L266" s="261"/>
    </row>
    <row r="267" spans="1:12" ht="64.8" customHeight="1" x14ac:dyDescent="0.25">
      <c r="A267" s="165"/>
      <c r="B267" s="259"/>
      <c r="C267" s="867" t="s">
        <v>358</v>
      </c>
      <c r="D267" s="1198">
        <v>3</v>
      </c>
      <c r="E267" s="1199" t="str">
        <f>IF(VLOOKUP(Table2612[[#This Row],[(FIN) Käytäntö]],Languages!$A:$D,1,TRUE)=Table2612[[#This Row],[(FIN) Käytäntö]],VLOOKUP(Table2612[[#This Row],[(FIN) Käytäntö]],Languages!$A:$D,Summary!$C$7,TRUE),NA())</f>
        <v>PROGRAM-osion toiminnan vaikuttavuutta arvioidaan ja seurataan.</v>
      </c>
      <c r="F267" s="911"/>
      <c r="G267" s="729"/>
      <c r="H267" s="729"/>
      <c r="I267" s="306"/>
      <c r="J267" s="256"/>
      <c r="K267" s="260"/>
      <c r="L267" s="261"/>
    </row>
    <row r="268" spans="1:12" ht="64.8" customHeight="1" x14ac:dyDescent="0.25">
      <c r="A268" s="165"/>
      <c r="B268" s="259"/>
      <c r="C268" s="867" t="s">
        <v>238</v>
      </c>
      <c r="D268" s="1198">
        <v>1</v>
      </c>
      <c r="E268" s="1199" t="str">
        <f>IF(VLOOKUP(Table2612[[#This Row],[(FIN) Käytäntö]],Languages!$A:$D,1,TRUE)=Table2612[[#This Row],[(FIN) Käytäntö]],VLOOKUP(Table2612[[#This Row],[(FIN) Käytäntö]],Languages!$A:$D,Summary!$C$7,TRUE),NA())</f>
        <v>Havaitut kybertapahtumat raportoidaan ennalta määritellyille henkilöille tai roolien haltijoille ja ne documentoidaan (ainakin tapauskohtaisesti). Tasolla 1 tämän ei tarvitse olla systemaattista ja säännöllistä.</v>
      </c>
      <c r="F268" s="911"/>
      <c r="G268" s="729"/>
      <c r="H268" s="729"/>
      <c r="I268" s="306"/>
      <c r="J268" s="256"/>
      <c r="K268" s="260"/>
      <c r="L268" s="261"/>
    </row>
    <row r="269" spans="1:12" ht="64.8" customHeight="1" x14ac:dyDescent="0.25">
      <c r="A269" s="165"/>
      <c r="B269" s="259"/>
      <c r="C269" s="867" t="s">
        <v>239</v>
      </c>
      <c r="D269" s="1198">
        <v>2</v>
      </c>
      <c r="E269" s="1199" t="str">
        <f>IF(VLOOKUP(Table2612[[#This Row],[(FIN) Käytäntö]],Languages!$A:$D,1,TRUE)=Table2612[[#This Row],[(FIN) Käytäntö]],VLOOKUP(Table2612[[#This Row],[(FIN) Käytäntö]],Languages!$A:$D,Summary!$C$7,TRUE),NA())</f>
        <v>Kybertapahtumista ja niiden havaitsemisesta on laadittu kriteeristö (johon kuuluu esimerkiksi määritelmä tilanteista, jotka täyttävät kybertapahtuman määritelmän tai määritelmä siitä, missä kybertapahtumia voidaan havaita).</v>
      </c>
      <c r="F269" s="911"/>
      <c r="G269" s="729"/>
      <c r="H269" s="729"/>
      <c r="I269" s="306"/>
      <c r="J269" s="256"/>
      <c r="K269" s="260"/>
      <c r="L269" s="261"/>
    </row>
    <row r="270" spans="1:12" ht="64.8" customHeight="1" x14ac:dyDescent="0.25">
      <c r="A270" s="165"/>
      <c r="B270" s="259"/>
      <c r="C270" s="867" t="s">
        <v>240</v>
      </c>
      <c r="D270" s="1198">
        <v>2</v>
      </c>
      <c r="E270" s="1199" t="str">
        <f>IF(VLOOKUP(Table2612[[#This Row],[(FIN) Käytäntö]],Languages!$A:$D,1,TRUE)=Table2612[[#This Row],[(FIN) Käytäntö]],VLOOKUP(Table2612[[#This Row],[(FIN) Käytäntö]],Languages!$A:$D,Summary!$C$7,TRUE),NA())</f>
        <v>Kybertapahtumat dokumentoidaan määritellyn kriteeristön mukaisesti.</v>
      </c>
      <c r="F270" s="911"/>
      <c r="G270" s="729"/>
      <c r="H270" s="729"/>
      <c r="I270" s="306"/>
      <c r="J270" s="256"/>
      <c r="K270" s="260"/>
      <c r="L270" s="261"/>
    </row>
    <row r="271" spans="1:12" ht="64.8" customHeight="1" x14ac:dyDescent="0.25">
      <c r="A271" s="165"/>
      <c r="B271" s="259"/>
      <c r="C271" s="867" t="s">
        <v>241</v>
      </c>
      <c r="D271" s="1198">
        <v>3</v>
      </c>
      <c r="E271" s="1199" t="str">
        <f>IF(VLOOKUP(Table2612[[#This Row],[(FIN) Käytäntö]],Languages!$A:$D,1,TRUE)=Table2612[[#This Row],[(FIN) Käytäntö]],VLOOKUP(Table2612[[#This Row],[(FIN) Käytäntö]],Languages!$A:$D,Summary!$C$7,TRUE),NA())</f>
        <v>Tapahtumien tietoja verrataan keskenään, jotta niistä tunnistettaisiin mahdollisia säännönmukaisuuksia, trendejä tai muita yhteisiä piirteitä, joilla voitaisiin tukea kyberpoikkeamien analysointityötä.</v>
      </c>
      <c r="F271" s="911"/>
      <c r="G271" s="729"/>
      <c r="H271" s="729"/>
      <c r="I271" s="306"/>
      <c r="J271" s="256"/>
      <c r="K271" s="260"/>
      <c r="L271" s="261"/>
    </row>
    <row r="272" spans="1:12" ht="64.8" customHeight="1" x14ac:dyDescent="0.25">
      <c r="A272" s="165"/>
      <c r="B272" s="259"/>
      <c r="C272" s="867" t="s">
        <v>242</v>
      </c>
      <c r="D272" s="1198">
        <v>3</v>
      </c>
      <c r="E272" s="1199" t="str">
        <f>IF(VLOOKUP(Table2612[[#This Row],[(FIN) Käytäntö]],Languages!$A:$D,1,TRUE)=Table2612[[#This Row],[(FIN) Käytäntö]],VLOOKUP(Table2612[[#This Row],[(FIN) Käytäntö]],Languages!$A:$D,Summary!$C$7,TRUE),NA())</f>
        <v>Kybertapahtumien havainnointitoimia mukautetaan perustuen tunnistettuihin riskeihin ja organisaation uhkaprofiiliin [kts. THREAT-2e].</v>
      </c>
      <c r="F272" s="911"/>
      <c r="G272" s="729"/>
      <c r="H272" s="729"/>
      <c r="I272" s="306"/>
      <c r="J272" s="256"/>
      <c r="K272" s="260"/>
      <c r="L272" s="261"/>
    </row>
    <row r="273" spans="1:12" ht="64.8" customHeight="1" x14ac:dyDescent="0.25">
      <c r="A273" s="165"/>
      <c r="B273" s="259"/>
      <c r="C273" s="867" t="s">
        <v>243</v>
      </c>
      <c r="D273" s="1198">
        <v>3</v>
      </c>
      <c r="E273" s="1199" t="str">
        <f>IF(VLOOKUP(Table2612[[#This Row],[(FIN) Käytäntö]],Languages!$A:$D,1,TRUE)=Table2612[[#This Row],[(FIN) Käytäntö]],VLOOKUP(Table2612[[#This Row],[(FIN) Käytäntö]],Languages!$A:$D,Summary!$C$7,TRUE),NA())</f>
        <v>Toiminnon tilannekuvaa seurataan siten, että se tukee mahdollisten kybertapahtumien havaitsemista.</v>
      </c>
      <c r="F273" s="911"/>
      <c r="G273" s="729"/>
      <c r="H273" s="729"/>
      <c r="I273" s="306"/>
      <c r="J273" s="256"/>
      <c r="K273" s="260"/>
      <c r="L273" s="261"/>
    </row>
    <row r="274" spans="1:12" ht="64.8" customHeight="1" x14ac:dyDescent="0.25">
      <c r="A274" s="165"/>
      <c r="B274" s="259"/>
      <c r="C274" s="867" t="s">
        <v>244</v>
      </c>
      <c r="D274" s="1198">
        <v>1</v>
      </c>
      <c r="E274" s="1199" t="str">
        <f>IF(VLOOKUP(Table2612[[#This Row],[(FIN) Käytäntö]],Languages!$A:$D,1,TRUE)=Table2612[[#This Row],[(FIN) Käytäntö]],VLOOKUP(Table2612[[#This Row],[(FIN) Käytäntö]],Languages!$A:$D,Summary!$C$7,TRUE),NA())</f>
        <v>Kyberpoikkeamien määrittämisestä on laadittu kriteeristö. Tasolla 1 tämän ei tarvitse olla systemaattista ja säännöllistä.</v>
      </c>
      <c r="F274" s="911"/>
      <c r="G274" s="729"/>
      <c r="H274" s="729"/>
      <c r="I274" s="306"/>
      <c r="J274" s="256"/>
      <c r="K274" s="260"/>
      <c r="L274" s="261"/>
    </row>
    <row r="275" spans="1:12" ht="64.8" customHeight="1" x14ac:dyDescent="0.25">
      <c r="A275" s="165"/>
      <c r="B275" s="259"/>
      <c r="C275" s="867" t="s">
        <v>245</v>
      </c>
      <c r="D275" s="1198">
        <v>1</v>
      </c>
      <c r="E275" s="1199" t="str">
        <f>IF(VLOOKUP(Table2612[[#This Row],[(FIN) Käytäntö]],Languages!$A:$D,1,TRUE)=Table2612[[#This Row],[(FIN) Käytäntö]],VLOOKUP(Table2612[[#This Row],[(FIN) Käytäntö]],Languages!$A:$D,Summary!$C$7,TRUE),NA())</f>
        <v>Kybertapahtumat analysoidaan siten, että se tukee mahdollisten kyberpoikkeamien määrittämistä. Tasolla 1 tämän ei tarvitse olla systemaattista ja säännöllistä.</v>
      </c>
      <c r="F275" s="911"/>
      <c r="G275" s="729"/>
      <c r="H275" s="729"/>
      <c r="I275" s="306"/>
      <c r="J275" s="256"/>
      <c r="K275" s="260"/>
      <c r="L275" s="261"/>
    </row>
    <row r="276" spans="1:12" ht="64.8" customHeight="1" x14ac:dyDescent="0.25">
      <c r="A276" s="165"/>
      <c r="B276" s="259"/>
      <c r="C276" s="867" t="s">
        <v>246</v>
      </c>
      <c r="D276" s="1198">
        <v>2</v>
      </c>
      <c r="E276" s="1199" t="str">
        <f>IF(VLOOKUP(Table2612[[#This Row],[(FIN) Käytäntö]],Languages!$A:$D,1,TRUE)=Table2612[[#This Row],[(FIN) Käytäntö]],VLOOKUP(Table2612[[#This Row],[(FIN) Käytäntö]],Languages!$A:$D,Summary!$C$7,TRUE),NA())</f>
        <v>Kyberpoikkeamien määrittämisestä on laadittu virallinen kriteeristö, joka perustuu siihen, miten poikkeamat voivat vaikuttaa toimintoon.</v>
      </c>
      <c r="F276" s="911"/>
      <c r="G276" s="729"/>
      <c r="H276" s="729"/>
      <c r="I276" s="306"/>
      <c r="J276" s="256"/>
      <c r="K276" s="260"/>
      <c r="L276" s="261"/>
    </row>
    <row r="277" spans="1:12" ht="64.8" customHeight="1" x14ac:dyDescent="0.25">
      <c r="A277" s="165"/>
      <c r="B277" s="259"/>
      <c r="C277" s="867" t="s">
        <v>247</v>
      </c>
      <c r="D277" s="1198">
        <v>2</v>
      </c>
      <c r="E277" s="1199" t="str">
        <f>IF(VLOOKUP(Table2612[[#This Row],[(FIN) Käytäntö]],Languages!$A:$D,1,TRUE)=Table2612[[#This Row],[(FIN) Käytäntö]],VLOOKUP(Table2612[[#This Row],[(FIN) Käytäntö]],Languages!$A:$D,Summary!$C$7,TRUE),NA())</f>
        <v>Kybertapahtumat määritetään kyberpoikkeamiksi laaditun kriteeristön mukaisesti.</v>
      </c>
      <c r="F277" s="911"/>
      <c r="G277" s="729"/>
      <c r="H277" s="729"/>
      <c r="I277" s="306"/>
      <c r="J277" s="256"/>
      <c r="K277" s="260"/>
      <c r="L277" s="261"/>
    </row>
    <row r="278" spans="1:12" ht="64.8" customHeight="1" x14ac:dyDescent="0.25">
      <c r="A278" s="165"/>
      <c r="B278" s="259"/>
      <c r="C278" s="867" t="s">
        <v>248</v>
      </c>
      <c r="D278" s="1198">
        <v>2</v>
      </c>
      <c r="E278" s="1199" t="str">
        <f>IF(VLOOKUP(Table2612[[#This Row],[(FIN) Käytäntö]],Languages!$A:$D,1,TRUE)=Table2612[[#This Row],[(FIN) Käytäntö]],VLOOKUP(Table2612[[#This Row],[(FIN) Käytäntö]],Languages!$A:$D,Summary!$C$7,TRUE),NA())</f>
        <v>Kyberpoikkeamien määrittämisen kriteeristö päivitetään aika ajoin ja määriteltyjen tilanteiden kuten organisaatiomuutosten, harjoitustoiminnasta saatujen kokemusten tai uusien havaittujen uhkien perusteella.</v>
      </c>
      <c r="F278" s="911"/>
      <c r="G278" s="729"/>
      <c r="H278" s="729"/>
      <c r="I278" s="306"/>
      <c r="J278" s="256"/>
      <c r="K278" s="260"/>
      <c r="L278" s="261"/>
    </row>
    <row r="279" spans="1:12" ht="64.8" customHeight="1" x14ac:dyDescent="0.25">
      <c r="A279" s="165"/>
      <c r="B279" s="259"/>
      <c r="C279" s="867" t="s">
        <v>249</v>
      </c>
      <c r="D279" s="1198">
        <v>2</v>
      </c>
      <c r="E279" s="1199" t="str">
        <f>IF(VLOOKUP(Table2612[[#This Row],[(FIN) Käytäntö]],Languages!$A:$D,1,TRUE)=Table2612[[#This Row],[(FIN) Käytäntö]],VLOOKUP(Table2612[[#This Row],[(FIN) Käytäntö]],Languages!$A:$D,Summary!$C$7,TRUE),NA())</f>
        <v>Kybertapahtumista ja -poikkeamista pidetään rekisteriä / kantaa, johon tapahtumat ja poikkeamat kirjataan ja jossa niitä seurataan päättymiseen asti.</v>
      </c>
      <c r="F279" s="911"/>
      <c r="G279" s="729"/>
      <c r="H279" s="729"/>
      <c r="I279" s="306"/>
      <c r="J279" s="256"/>
      <c r="K279" s="260"/>
      <c r="L279" s="261"/>
    </row>
    <row r="280" spans="1:12" ht="64.8" customHeight="1" x14ac:dyDescent="0.25">
      <c r="A280" s="165"/>
      <c r="B280" s="259"/>
      <c r="C280" s="867" t="s">
        <v>250</v>
      </c>
      <c r="D280" s="1198">
        <v>2</v>
      </c>
      <c r="E280" s="1199" t="str">
        <f>IF(VLOOKUP(Table2612[[#This Row],[(FIN) Käytäntö]],Languages!$A:$D,1,TRUE)=Table2612[[#This Row],[(FIN) Käytäntö]],VLOOKUP(Table2612[[#This Row],[(FIN) Käytäntö]],Languages!$A:$D,Summary!$C$7,TRUE),NA())</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80" s="911"/>
      <c r="G280" s="729"/>
      <c r="H280" s="729"/>
      <c r="I280" s="306"/>
      <c r="J280" s="256"/>
      <c r="K280" s="260"/>
      <c r="L280" s="261"/>
    </row>
    <row r="281" spans="1:12" ht="64.8" customHeight="1" x14ac:dyDescent="0.25">
      <c r="A281" s="165"/>
      <c r="B281" s="259"/>
      <c r="C281" s="867" t="s">
        <v>251</v>
      </c>
      <c r="D281" s="1198">
        <v>3</v>
      </c>
      <c r="E281" s="1199" t="str">
        <f>IF(VLOOKUP(Table2612[[#This Row],[(FIN) Käytäntö]],Languages!$A:$D,1,TRUE)=Table2612[[#This Row],[(FIN) Käytäntö]],VLOOKUP(Table2612[[#This Row],[(FIN) Käytäntö]],Languages!$A:$D,Summary!$C$7,TRUE),NA())</f>
        <v>Kyberpoikkeamien määrittämisen kriteeristö on linjassa kyberriskien priorisoinnin kriteereiden kanssa [kts. RISK-3b].</v>
      </c>
      <c r="F281" s="911"/>
      <c r="G281" s="729"/>
      <c r="H281" s="729"/>
      <c r="I281" s="306"/>
      <c r="J281" s="256"/>
      <c r="K281" s="260"/>
      <c r="L281" s="261"/>
    </row>
    <row r="282" spans="1:12" ht="64.8" customHeight="1" x14ac:dyDescent="0.25">
      <c r="A282" s="165"/>
      <c r="B282" s="259"/>
      <c r="C282" s="867" t="s">
        <v>252</v>
      </c>
      <c r="D282" s="1198">
        <v>3</v>
      </c>
      <c r="E282" s="1199" t="str">
        <f>IF(VLOOKUP(Table2612[[#This Row],[(FIN) Käytäntö]],Languages!$A:$D,1,TRUE)=Table2612[[#This Row],[(FIN) Käytäntö]],VLOOKUP(Table2612[[#This Row],[(FIN) Käytäntö]],Languages!$A:$D,Summary!$C$7,TRUE),NA())</f>
        <v>Kyberpoikkeamien tietoja verrataan keskenään, jotta niistä tunnistettaisiin mahdollisia säännönmukaisuuksia, trendejä tai muita poikkeamille yhteisiä piirteitä.</v>
      </c>
      <c r="F282" s="911"/>
      <c r="G282" s="729"/>
      <c r="H282" s="729"/>
      <c r="I282" s="306"/>
      <c r="J282" s="256"/>
      <c r="K282" s="260"/>
      <c r="L282" s="261"/>
    </row>
    <row r="283" spans="1:12" ht="64.8" customHeight="1" x14ac:dyDescent="0.25">
      <c r="A283" s="165"/>
      <c r="B283" s="259"/>
      <c r="C283" s="867" t="s">
        <v>253</v>
      </c>
      <c r="D283" s="1198">
        <v>1</v>
      </c>
      <c r="E283" s="1199" t="str">
        <f>IF(VLOOKUP(Table2612[[#This Row],[(FIN) Käytäntö]],Languages!$A:$D,1,TRUE)=Table2612[[#This Row],[(FIN) Käytäntö]],VLOOKUP(Table2612[[#This Row],[(FIN) Käytäntö]],Languages!$A:$D,Summary!$C$7,TRUE),NA())</f>
        <v>Kyberpoikkeamiin reagoimista varten on tunnistettu soveltuvat työntekijät ja heille on annettu roolit (ainakin tapauskohtaisesti). Tasolla 1 tämän ei tarvitse olla systemaattista ja säännöllistä.</v>
      </c>
      <c r="F283" s="911"/>
      <c r="G283" s="729"/>
      <c r="H283" s="729"/>
      <c r="I283" s="306"/>
      <c r="J283" s="256"/>
      <c r="K283" s="260"/>
      <c r="L283" s="261"/>
    </row>
    <row r="284" spans="1:12" ht="64.8" customHeight="1" x14ac:dyDescent="0.25">
      <c r="A284" s="165"/>
      <c r="B284" s="259"/>
      <c r="C284" s="867" t="s">
        <v>254</v>
      </c>
      <c r="D284" s="1198">
        <v>1</v>
      </c>
      <c r="E284" s="1199" t="str">
        <f>IF(VLOOKUP(Table2612[[#This Row],[(FIN) Käytäntö]],Languages!$A:$D,1,TRUE)=Table2612[[#This Row],[(FIN) Käytäntö]],VLOOKUP(Table2612[[#This Row],[(FIN) Käytäntö]],Languages!$A:$D,Summary!$C$7,TRUE),NA())</f>
        <v>Kyberpoikkeamiin reagoidaan siten, että toiminnalla (voidaan toteuttaa tapauskohtaisesti) rajoitetaan toimintoon kohdistuvaa vaikutusta ja palautetaan toiminta normaaliksi. Tasolla 1 tämän ei tarvitse olla systemaattista ja säännöllistä.</v>
      </c>
      <c r="F284" s="911"/>
      <c r="G284" s="729"/>
      <c r="H284" s="729"/>
      <c r="I284" s="306"/>
      <c r="J284" s="256"/>
      <c r="K284" s="260"/>
      <c r="L284" s="261"/>
    </row>
    <row r="285" spans="1:12" ht="64.8" customHeight="1" x14ac:dyDescent="0.25">
      <c r="A285" s="165"/>
      <c r="B285" s="259"/>
      <c r="C285" s="867" t="s">
        <v>255</v>
      </c>
      <c r="D285" s="1198">
        <v>1</v>
      </c>
      <c r="E285" s="1199" t="str">
        <f>IF(VLOOKUP(Table2612[[#This Row],[(FIN) Käytäntö]],Languages!$A:$D,1,TRUE)=Table2612[[#This Row],[(FIN) Käytäntö]],VLOOKUP(Table2612[[#This Row],[(FIN) Käytäntö]],Languages!$A:$D,Summary!$C$7,TRUE),NA())</f>
        <v>Kyberpoikkeamista tuotetaan raportointia (esimerkiksi sisäisesti, CERT-FI tai soveltuville ISAC-ryhmille). Tasolla 1 tämän ei tarvitse olla systemaattista ja säännöllistä.</v>
      </c>
      <c r="F285" s="911"/>
      <c r="G285" s="729"/>
      <c r="H285" s="729"/>
      <c r="I285" s="306"/>
      <c r="J285" s="256"/>
      <c r="K285" s="260"/>
      <c r="L285" s="261"/>
    </row>
    <row r="286" spans="1:12" ht="64.8" customHeight="1" x14ac:dyDescent="0.25">
      <c r="A286" s="165"/>
      <c r="B286" s="259"/>
      <c r="C286" s="867" t="s">
        <v>256</v>
      </c>
      <c r="D286" s="1198">
        <v>2</v>
      </c>
      <c r="E286" s="1199" t="str">
        <f>IF(VLOOKUP(Table2612[[#This Row],[(FIN) Käytäntö]],Languages!$A:$D,1,TRUE)=Table2612[[#This Row],[(FIN) Käytäntö]],VLOOKUP(Table2612[[#This Row],[(FIN) Käytäntö]],Languages!$A:$D,Summary!$C$7,TRUE),NA())</f>
        <v>Kyberpoikkeamiin reagoimisen varalle on luotu suunnitelma, jota pidetään yllä ja joka kattaa koko poikkeamanhallinnan elinkaaren.</v>
      </c>
      <c r="F286" s="911"/>
      <c r="G286" s="729"/>
      <c r="H286" s="729"/>
      <c r="I286" s="306"/>
      <c r="J286" s="256"/>
      <c r="K286" s="260"/>
      <c r="L286" s="261"/>
    </row>
    <row r="287" spans="1:12" ht="64.8" customHeight="1" x14ac:dyDescent="0.25">
      <c r="A287" s="165"/>
      <c r="B287" s="259"/>
      <c r="C287" s="867" t="s">
        <v>257</v>
      </c>
      <c r="D287" s="1198">
        <v>2</v>
      </c>
      <c r="E287" s="1199" t="str">
        <f>IF(VLOOKUP(Table2612[[#This Row],[(FIN) Käytäntö]],Languages!$A:$D,1,TRUE)=Table2612[[#This Row],[(FIN) Käytäntö]],VLOOKUP(Table2612[[#This Row],[(FIN) Käytäntö]],Languages!$A:$D,Summary!$C$7,TRUE),NA())</f>
        <v>Kyberpoikkeamiin reagoidaan määriteltyjen suunnitelmien ja menettelytapojen mukaisesti.</v>
      </c>
      <c r="F287" s="911"/>
      <c r="G287" s="729"/>
      <c r="H287" s="729"/>
      <c r="I287" s="306"/>
      <c r="J287" s="256"/>
      <c r="K287" s="260"/>
      <c r="L287" s="261"/>
    </row>
    <row r="288" spans="1:12" ht="64.8" customHeight="1" x14ac:dyDescent="0.25">
      <c r="A288" s="165"/>
      <c r="B288" s="259"/>
      <c r="C288" s="867" t="s">
        <v>258</v>
      </c>
      <c r="D288" s="1198">
        <v>2</v>
      </c>
      <c r="E288" s="1199" t="str">
        <f>IF(VLOOKUP(Table2612[[#This Row],[(FIN) Käytäntö]],Languages!$A:$D,1,TRUE)=Table2612[[#This Row],[(FIN) Käytäntö]],VLOOKUP(Table2612[[#This Row],[(FIN) Käytäntö]],Languages!$A:$D,Summary!$C$7,TRUE),NA())</f>
        <v>Kyberpoikkeamien hallintasuunnitelma sisältää viestintäsuunnitelman, joka kattaa sekä sisäiset että ulkoiset sidosryhmät</v>
      </c>
      <c r="F288" s="911"/>
      <c r="G288" s="729"/>
      <c r="H288" s="729"/>
      <c r="I288" s="306"/>
      <c r="J288" s="256"/>
      <c r="K288" s="260"/>
      <c r="L288" s="261"/>
    </row>
    <row r="289" spans="1:12" ht="64.8" customHeight="1" x14ac:dyDescent="0.25">
      <c r="A289" s="165"/>
      <c r="B289" s="259"/>
      <c r="C289" s="867" t="s">
        <v>259</v>
      </c>
      <c r="D289" s="1198">
        <v>2</v>
      </c>
      <c r="E289" s="1199" t="str">
        <f>IF(VLOOKUP(Table2612[[#This Row],[(FIN) Käytäntö]],Languages!$A:$D,1,TRUE)=Table2612[[#This Row],[(FIN) Käytäntö]],VLOOKUP(Table2612[[#This Row],[(FIN) Käytäntö]],Languages!$A:$D,Summary!$C$7,TRUE),NA())</f>
        <v>Kyberpoikkeamiin reagoinnin suunnitelmia harjoitellaan määräajoin ja määriteltyjen tilanteiden kuten järjestelmämuutosten tai ulkoisten tapahtumien yhteydessä.</v>
      </c>
      <c r="F289" s="911"/>
      <c r="G289" s="729"/>
      <c r="H289" s="729"/>
      <c r="I289" s="306"/>
      <c r="J289" s="256"/>
      <c r="K289" s="260"/>
      <c r="L289" s="261"/>
    </row>
    <row r="290" spans="1:12" ht="64.8" customHeight="1" x14ac:dyDescent="0.25">
      <c r="A290" s="165"/>
      <c r="B290" s="259"/>
      <c r="C290" s="867" t="s">
        <v>260</v>
      </c>
      <c r="D290" s="1198">
        <v>2</v>
      </c>
      <c r="E290" s="1199" t="str">
        <f>IF(VLOOKUP(Table2612[[#This Row],[(FIN) Käytäntö]],Languages!$A:$D,1,TRUE)=Table2612[[#This Row],[(FIN) Käytäntö]],VLOOKUP(Table2612[[#This Row],[(FIN) Käytäntö]],Languages!$A:$D,Summary!$C$7,TRUE),NA())</f>
        <v>Kyberpoikkeamista saadut kokemukset käsitellään ja toimista otetaan opiksi (lessons learned). Korjaavia toimenpiteitä toteutetaan, mukaan lukien toimintasuunnitelmien päivittäminen.</v>
      </c>
      <c r="F290" s="911"/>
      <c r="G290" s="729"/>
      <c r="H290" s="729"/>
      <c r="I290" s="306"/>
      <c r="J290" s="256"/>
      <c r="K290" s="260"/>
      <c r="L290" s="261"/>
    </row>
    <row r="291" spans="1:12" ht="64.8" customHeight="1" x14ac:dyDescent="0.25">
      <c r="A291" s="165"/>
      <c r="B291" s="259"/>
      <c r="C291" s="867" t="s">
        <v>261</v>
      </c>
      <c r="D291" s="1198">
        <v>3</v>
      </c>
      <c r="E291" s="1199" t="str">
        <f>IF(VLOOKUP(Table2612[[#This Row],[(FIN) Käytäntö]],Languages!$A:$D,1,TRUE)=Table2612[[#This Row],[(FIN) Käytäntö]],VLOOKUP(Table2612[[#This Row],[(FIN) Käytäntö]],Languages!$A:$D,Summary!$C$7,TRUE),NA())</f>
        <v>Kyberpoikkeamien juurisyyt analysoidaan ja korjaavia toimenpiteitä toteutetaan, mukaan lukien toimintasuunnitelmien päivittäminen.</v>
      </c>
      <c r="F291" s="911"/>
      <c r="G291" s="729"/>
      <c r="H291" s="729"/>
      <c r="I291" s="306"/>
      <c r="J291" s="256"/>
      <c r="K291" s="260"/>
      <c r="L291" s="261"/>
    </row>
    <row r="292" spans="1:12" ht="64.8" customHeight="1" x14ac:dyDescent="0.25">
      <c r="A292" s="165"/>
      <c r="B292" s="259"/>
      <c r="C292" s="867" t="s">
        <v>263</v>
      </c>
      <c r="D292" s="1198">
        <v>3</v>
      </c>
      <c r="E292" s="1199" t="str">
        <f>IF(VLOOKUP(Table2612[[#This Row],[(FIN) Käytäntö]],Languages!$A:$D,1,TRUE)=Table2612[[#This Row],[(FIN) Käytäntö]],VLOOKUP(Table2612[[#This Row],[(FIN) Käytäntö]],Languages!$A:$D,Summary!$C$7,TRUE),NA())</f>
        <v>Kyberpoikkeamiin reagointi koordinoidaan soveltuvin osin toimittajien, viranomaisten ja muiden ulkopuolisten tahojen kanssa. Tähän kuuluu tukitoimet todistusaineiston keräämiselle ja säilyttämiselle.</v>
      </c>
      <c r="F292" s="911"/>
      <c r="G292" s="729"/>
      <c r="H292" s="729"/>
      <c r="I292" s="306"/>
      <c r="J292" s="256"/>
      <c r="K292" s="260"/>
      <c r="L292" s="261"/>
    </row>
    <row r="293" spans="1:12" ht="64.8" customHeight="1" x14ac:dyDescent="0.25">
      <c r="A293" s="165"/>
      <c r="B293" s="259"/>
      <c r="C293" s="867" t="s">
        <v>941</v>
      </c>
      <c r="D293" s="1198">
        <v>3</v>
      </c>
      <c r="E293" s="1199" t="str">
        <f>IF(VLOOKUP(Table2612[[#This Row],[(FIN) Käytäntö]],Languages!$A:$D,1,TRUE)=Table2612[[#This Row],[(FIN) Käytäntö]],VLOOKUP(Table2612[[#This Row],[(FIN) Käytäntö]],Languages!$A:$D,Summary!$C$7,TRUE),NA())</f>
        <v>Kyberpoikkeamien käsittelyyn ja reagointiin osallistuvat työntekijät ottavat osaa yhteisiin harjoituksiin muiden organisaatioiden kanssa (esim. työpöytäharjoitukset, simulaatiot).</v>
      </c>
      <c r="F293" s="911"/>
      <c r="G293" s="729"/>
      <c r="H293" s="729"/>
      <c r="I293" s="306"/>
      <c r="J293" s="256"/>
      <c r="K293" s="260"/>
      <c r="L293" s="261"/>
    </row>
    <row r="294" spans="1:12" ht="64.8" customHeight="1" x14ac:dyDescent="0.25">
      <c r="A294" s="165"/>
      <c r="B294" s="259"/>
      <c r="C294" s="867" t="s">
        <v>2536</v>
      </c>
      <c r="D294" s="1198">
        <v>3</v>
      </c>
      <c r="E294" s="1199" t="str">
        <f>IF(VLOOKUP(Table2612[[#This Row],[(FIN) Käytäntö]],Languages!$A:$D,1,TRUE)=Table2612[[#This Row],[(FIN) Käytäntö]],VLOOKUP(Table2612[[#This Row],[(FIN) Käytäntö]],Languages!$A:$D,Summary!$C$7,TRUE),NA())</f>
        <v>Kyberpoikkeamiin reagoinnissa noudatetaan ennalta määriteltyjä toimintatiloja [kts. SITUATION-3g].</v>
      </c>
      <c r="F294" s="911"/>
      <c r="G294" s="729"/>
      <c r="H294" s="729"/>
      <c r="I294" s="306"/>
      <c r="J294" s="256"/>
      <c r="K294" s="260"/>
      <c r="L294" s="261"/>
    </row>
    <row r="295" spans="1:12" ht="64.8" customHeight="1" x14ac:dyDescent="0.25">
      <c r="A295" s="165"/>
      <c r="B295" s="259"/>
      <c r="C295" s="867" t="s">
        <v>265</v>
      </c>
      <c r="D295" s="1198">
        <v>1</v>
      </c>
      <c r="E295" s="1199" t="str">
        <f>IF(VLOOKUP(Table2612[[#This Row],[(FIN) Käytäntö]],Languages!$A:$D,1,TRUE)=Table2612[[#This Row],[(FIN) Käytäntö]],VLOOKUP(Table2612[[#This Row],[(FIN) Käytäntö]],Languages!$A:$D,Summary!$C$7,TRUE),NA())</f>
        <v>Organisaatio on kehittänyt toiminnan jatkuvuutta koskevat suunnitelmat, joiden avulla toiminnon toiminta voidaan säilyttää ja palauttaa, mikäli toimintaan kohdistuu kybertapahtuma tai -poikkeama. Tasolla 1 tämän ei tarvitse olla systemaattista ja säännöllistä.</v>
      </c>
      <c r="F295" s="911"/>
      <c r="G295" s="729"/>
      <c r="H295" s="729"/>
      <c r="I295" s="306"/>
      <c r="J295" s="256"/>
      <c r="K295" s="260"/>
      <c r="L295" s="261"/>
    </row>
    <row r="296" spans="1:12" ht="64.8" customHeight="1" x14ac:dyDescent="0.25">
      <c r="A296" s="165"/>
      <c r="B296" s="259"/>
      <c r="C296" s="867" t="s">
        <v>266</v>
      </c>
      <c r="D296" s="1198">
        <v>1</v>
      </c>
      <c r="E296" s="1199" t="str">
        <f>IF(VLOOKUP(Table2612[[#This Row],[(FIN) Käytäntö]],Languages!$A:$D,1,TRUE)=Table2612[[#This Row],[(FIN) Käytäntö]],VLOOKUP(Table2612[[#This Row],[(FIN) Käytäntö]],Languages!$A:$D,Summary!$C$7,TRUE),NA())</f>
        <v>Tiedoista on saatavilla varmuuskopiot, joita testaan. Tasolla 1 tämän ei tarvitse olla systemaattista ja säännöllistä.</v>
      </c>
      <c r="F296" s="911"/>
      <c r="G296" s="729"/>
      <c r="H296" s="729"/>
      <c r="I296" s="306"/>
      <c r="J296" s="256"/>
      <c r="K296" s="260"/>
      <c r="L296" s="261"/>
    </row>
    <row r="297" spans="1:12" ht="64.8" customHeight="1" x14ac:dyDescent="0.25">
      <c r="A297" s="165"/>
      <c r="B297" s="259"/>
      <c r="C297" s="867" t="s">
        <v>267</v>
      </c>
      <c r="D297" s="1198">
        <v>1</v>
      </c>
      <c r="E297" s="1199" t="str">
        <f>IF(VLOOKUP(Table2612[[#This Row],[(FIN) Käytäntö]],Languages!$A:$D,1,TRUE)=Table2612[[#This Row],[(FIN) Käytäntö]],VLOOKUP(Table2612[[#This Row],[(FIN) Käytäntö]],Languages!$A:$D,Summary!$C$7,TRUE),NA())</f>
        <v>Varaosia tarvitsevat IT-laitteet (ja mahdolliset OT-laitteet) on tunnistettu. Tasolla 1 tämän ei tarvitse olla systemaattista ja säännöllistä.</v>
      </c>
      <c r="F297" s="911"/>
      <c r="G297" s="729"/>
      <c r="H297" s="729"/>
      <c r="I297" s="306"/>
      <c r="J297" s="256"/>
      <c r="K297" s="260"/>
      <c r="L297" s="261"/>
    </row>
    <row r="298" spans="1:12" ht="64.8" customHeight="1" x14ac:dyDescent="0.25">
      <c r="A298" s="165"/>
      <c r="B298" s="259"/>
      <c r="C298" s="867" t="s">
        <v>268</v>
      </c>
      <c r="D298" s="1198">
        <v>2</v>
      </c>
      <c r="E298" s="1199" t="str">
        <f>IF(VLOOKUP(Table2612[[#This Row],[(FIN) Käytäntö]],Languages!$A:$D,1,TRUE)=Table2612[[#This Row],[(FIN) Käytäntö]],VLOOKUP(Table2612[[#This Row],[(FIN) Käytäntö]],Languages!$A:$D,Summary!$C$7,TRUE),NA())</f>
        <v>Jatkuvuussuunnitelmat sisältävät arviot mahdollisten kyberpoikkeamien vaikutuksista.</v>
      </c>
      <c r="F298" s="911"/>
      <c r="G298" s="729"/>
      <c r="H298" s="729"/>
      <c r="I298" s="306"/>
      <c r="J298" s="256"/>
      <c r="K298" s="260"/>
      <c r="L298" s="261"/>
    </row>
    <row r="299" spans="1:12" ht="64.8" customHeight="1" x14ac:dyDescent="0.25">
      <c r="A299" s="165"/>
      <c r="B299" s="259"/>
      <c r="C299" s="867" t="s">
        <v>269</v>
      </c>
      <c r="D299" s="1198">
        <v>2</v>
      </c>
      <c r="E299" s="1199" t="str">
        <f>IF(VLOOKUP(Table2612[[#This Row],[(FIN) Käytäntö]],Languages!$A:$D,1,TRUE)=Table2612[[#This Row],[(FIN) Käytäntö]],VLOOKUP(Table2612[[#This Row],[(FIN) Käytäntö]],Languages!$A:$D,Summary!$C$7,TRUE),NA())</f>
        <v>Jatkuvuussuunnitelmissa on tunnistettu ja dokumentoitu ne laitteet, ohjelmistot ja tietovarannot sekä toiminnat, jotka minimissään tarvitaan toiminnon toiminnan ylläpitämiseksi.</v>
      </c>
      <c r="F299" s="911"/>
      <c r="G299" s="729"/>
      <c r="H299" s="729"/>
      <c r="I299" s="306"/>
      <c r="J299" s="256"/>
      <c r="K299" s="260"/>
      <c r="L299" s="261"/>
    </row>
    <row r="300" spans="1:12" ht="64.8" customHeight="1" x14ac:dyDescent="0.25">
      <c r="A300" s="165"/>
      <c r="B300" s="259"/>
      <c r="C300" s="867" t="s">
        <v>270</v>
      </c>
      <c r="D300" s="1198">
        <v>2</v>
      </c>
      <c r="E300" s="1199" t="str">
        <f>IF(VLOOKUP(Table2612[[#This Row],[(FIN) Käytäntö]],Languages!$A:$D,1,TRUE)=Table2612[[#This Row],[(FIN) Käytäntö]],VLOOKUP(Table2612[[#This Row],[(FIN) Käytäntö]],Languages!$A:$D,Summary!$C$7,TRUE),NA())</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300" s="911"/>
      <c r="G300" s="729"/>
      <c r="H300" s="729"/>
      <c r="I300" s="306"/>
      <c r="J300" s="256"/>
      <c r="K300" s="260"/>
      <c r="L300" s="261"/>
    </row>
    <row r="301" spans="1:12" ht="64.8" customHeight="1" x14ac:dyDescent="0.25">
      <c r="A301" s="165"/>
      <c r="B301" s="259"/>
      <c r="C301" s="867" t="s">
        <v>271</v>
      </c>
      <c r="D301" s="1198">
        <v>2</v>
      </c>
      <c r="E301" s="1199" t="str">
        <f>IF(VLOOKUP(Table2612[[#This Row],[(FIN) Käytäntö]],Languages!$A:$D,1,TRUE)=Table2612[[#This Row],[(FIN) Käytäntö]],VLOOKUP(Table2612[[#This Row],[(FIN) Käytäntö]],Languages!$A:$D,Summary!$C$7,TRUE),NA())</f>
        <v>Jatkuvuussuunnitelmiin kuuluu toipumisajan ("RTO, Recovery Time Objective") ja toipumispisteen ("Recovery Point Objective, RPO") määrittely toiminnon kannalta tärkeille laitteille, ohjelmistoille ja tietovarannoille.</v>
      </c>
      <c r="F301" s="911"/>
      <c r="G301" s="729"/>
      <c r="H301" s="729"/>
      <c r="I301" s="306"/>
      <c r="J301" s="256"/>
      <c r="K301" s="260"/>
      <c r="L301" s="261"/>
    </row>
    <row r="302" spans="1:12" ht="64.8" customHeight="1" x14ac:dyDescent="0.25">
      <c r="A302" s="165"/>
      <c r="B302" s="259"/>
      <c r="C302" s="867" t="s">
        <v>942</v>
      </c>
      <c r="D302" s="1198">
        <v>2</v>
      </c>
      <c r="E302" s="1199" t="str">
        <f>IF(VLOOKUP(Table2612[[#This Row],[(FIN) Käytäntö]],Languages!$A:$D,1,TRUE)=Table2612[[#This Row],[(FIN) Käytäntö]],VLOOKUP(Table2612[[#This Row],[(FIN) Käytäntö]],Languages!$A:$D,Summary!$C$7,TRUE),NA())</f>
        <v>Jatkuvuussuunnitelman käyttöönottamisen kriteerit kyberpoikkeamatilanteissa on määritetty ja viestitty poikkeamien käsittelystä ja valmiussuunnitelmista vastuussa oleville työntekijöille.</v>
      </c>
      <c r="F302" s="911"/>
      <c r="G302" s="729"/>
      <c r="H302" s="729"/>
      <c r="I302" s="306"/>
      <c r="J302" s="256"/>
      <c r="K302" s="260"/>
      <c r="L302" s="261"/>
    </row>
    <row r="303" spans="1:12" ht="64.8" customHeight="1" x14ac:dyDescent="0.25">
      <c r="A303" s="165"/>
      <c r="B303" s="259"/>
      <c r="C303" s="867" t="s">
        <v>943</v>
      </c>
      <c r="D303" s="1198">
        <v>2</v>
      </c>
      <c r="E303" s="1199" t="str">
        <f>IF(VLOOKUP(Table2612[[#This Row],[(FIN) Käytäntö]],Languages!$A:$D,1,TRUE)=Table2612[[#This Row],[(FIN) Käytäntö]],VLOOKUP(Table2612[[#This Row],[(FIN) Käytäntö]],Languages!$A:$D,Summary!$C$7,TRUE),NA())</f>
        <v>Jatkuvuussuunnitelmat testataan arvioimalla ja/tai harjoittelemalla aika ajoin ja määriteltyjen tilanteiden kuten järjestelmämuutosten tai ulkoisten tapahtumien yhteydessä.</v>
      </c>
      <c r="F303" s="911"/>
      <c r="G303" s="729"/>
      <c r="H303" s="729"/>
      <c r="I303" s="306"/>
      <c r="J303" s="256"/>
      <c r="K303" s="260"/>
      <c r="L303" s="261"/>
    </row>
    <row r="304" spans="1:12" ht="64.8" customHeight="1" x14ac:dyDescent="0.25">
      <c r="A304" s="165"/>
      <c r="B304" s="259"/>
      <c r="C304" s="867" t="s">
        <v>944</v>
      </c>
      <c r="D304" s="1198">
        <v>2</v>
      </c>
      <c r="E304" s="1199" t="str">
        <f>IF(VLOOKUP(Table2612[[#This Row],[(FIN) Käytäntö]],Languages!$A:$D,1,TRUE)=Table2612[[#This Row],[(FIN) Käytäntö]],VLOOKUP(Table2612[[#This Row],[(FIN) Käytäntö]],Languages!$A:$D,Summary!$C$7,TRUE),NA())</f>
        <v xml:space="preserve"> Varmuuskopiota suojaavat kyberturvallisuus kontrollit / hallintakeinot ovat yhtä hyvät tai perusteellisemmat kuin kontrollit, jotka suojaavat varmuuskopioitavaa tietoa.</v>
      </c>
      <c r="F304" s="911"/>
      <c r="G304" s="729"/>
      <c r="H304" s="729"/>
      <c r="I304" s="306"/>
      <c r="J304" s="256"/>
      <c r="K304" s="260"/>
      <c r="L304" s="261"/>
    </row>
    <row r="305" spans="1:12" ht="64.8" customHeight="1" x14ac:dyDescent="0.25">
      <c r="A305" s="165"/>
      <c r="B305" s="259"/>
      <c r="C305" s="867" t="s">
        <v>945</v>
      </c>
      <c r="D305" s="1198">
        <v>2</v>
      </c>
      <c r="E305" s="1199" t="str">
        <f>IF(VLOOKUP(Table2612[[#This Row],[(FIN) Käytäntö]],Languages!$A:$D,1,TRUE)=Table2612[[#This Row],[(FIN) Käytäntö]],VLOOKUP(Table2612[[#This Row],[(FIN) Käytäntö]],Languages!$A:$D,Summary!$C$7,TRUE),NA())</f>
        <v>Varmuuskopiot on erotettu sekä loogisesti että fyysisesti varmuuskopioidusta tiedosta.</v>
      </c>
      <c r="F305" s="911"/>
      <c r="G305" s="729"/>
      <c r="H305" s="729"/>
      <c r="I305" s="306"/>
      <c r="J305" s="256"/>
      <c r="K305" s="260"/>
      <c r="L305" s="261"/>
    </row>
    <row r="306" spans="1:12" ht="64.8" customHeight="1" x14ac:dyDescent="0.25">
      <c r="A306" s="165"/>
      <c r="B306" s="259"/>
      <c r="C306" s="867" t="s">
        <v>946</v>
      </c>
      <c r="D306" s="1198">
        <v>2</v>
      </c>
      <c r="E306" s="1199" t="str">
        <f>IF(VLOOKUP(Table2612[[#This Row],[(FIN) Käytäntö]],Languages!$A:$D,1,TRUE)=Table2612[[#This Row],[(FIN) Käytäntö]],VLOOKUP(Table2612[[#This Row],[(FIN) Käytäntö]],Languages!$A:$D,Summary!$C$7,TRUE),NA())</f>
        <v>Varaosia on saatavilla niitä tarvitseviin IT-laitteisiin (ja mahdollisiin OT-laitteisiin).</v>
      </c>
      <c r="F306" s="911"/>
      <c r="G306" s="729"/>
      <c r="H306" s="729"/>
      <c r="I306" s="306"/>
      <c r="J306" s="256"/>
      <c r="K306" s="260"/>
      <c r="L306" s="261"/>
    </row>
    <row r="307" spans="1:12" ht="64.8" customHeight="1" x14ac:dyDescent="0.25">
      <c r="A307" s="165"/>
      <c r="B307" s="259"/>
      <c r="C307" s="867" t="s">
        <v>947</v>
      </c>
      <c r="D307" s="1198">
        <v>3</v>
      </c>
      <c r="E307" s="1199" t="str">
        <f>IF(VLOOKUP(Table2612[[#This Row],[(FIN) Käytäntö]],Languages!$A:$D,1,TRUE)=Table2612[[#This Row],[(FIN) Käytäntö]],VLOOKUP(Table2612[[#This Row],[(FIN) Käytäntö]],Languages!$A:$D,Summary!$C$7,TRUE),NA())</f>
        <v>Jatkuvuussuunnitelmissa on huomioitu tunnistetut riskit ja organisaation uhkaprofiili [kts. THREAT-2e], jotta katetaan tunnistetut riskikategoriat ja uhat.</v>
      </c>
      <c r="F307" s="911"/>
      <c r="G307" s="729"/>
      <c r="H307" s="729"/>
      <c r="I307" s="306"/>
      <c r="J307" s="256"/>
      <c r="K307" s="260"/>
      <c r="L307" s="261"/>
    </row>
    <row r="308" spans="1:12" ht="64.8" customHeight="1" x14ac:dyDescent="0.25">
      <c r="A308" s="165"/>
      <c r="B308" s="259"/>
      <c r="C308" s="867" t="s">
        <v>948</v>
      </c>
      <c r="D308" s="1198">
        <v>3</v>
      </c>
      <c r="E308" s="1199" t="str">
        <f>IF(VLOOKUP(Table2612[[#This Row],[(FIN) Käytäntö]],Languages!$A:$D,1,TRUE)=Table2612[[#This Row],[(FIN) Käytäntö]],VLOOKUP(Table2612[[#This Row],[(FIN) Käytäntö]],Languages!$A:$D,Summary!$C$7,TRUE),NA())</f>
        <v>Jatkuvuusharjoituksiin sisältyy korkean prioriteetin riskeihin varautuminen.</v>
      </c>
      <c r="F308" s="911"/>
      <c r="G308" s="729"/>
      <c r="H308" s="729"/>
      <c r="I308" s="306"/>
      <c r="J308" s="256"/>
      <c r="K308" s="260"/>
      <c r="L308" s="261"/>
    </row>
    <row r="309" spans="1:12" ht="64.8" customHeight="1" x14ac:dyDescent="0.25">
      <c r="A309" s="165"/>
      <c r="B309" s="259"/>
      <c r="C309" s="867" t="s">
        <v>949</v>
      </c>
      <c r="D309" s="1198">
        <v>3</v>
      </c>
      <c r="E309" s="1199" t="str">
        <f>IF(VLOOKUP(Table2612[[#This Row],[(FIN) Käytäntö]],Languages!$A:$D,1,TRUE)=Table2612[[#This Row],[(FIN) Käytäntö]],VLOOKUP(Table2612[[#This Row],[(FIN) Käytäntö]],Languages!$A:$D,Summary!$C$7,TRUE),NA())</f>
        <v>Jatkuvuussuunnitelmien testauksesta tai tositilanteista saatuja havaintoja verrataan asetettuihin toipumistavoitteisiin ja suunnitelmia kehitetään näiden havaintojen perusteella.</v>
      </c>
      <c r="F309" s="911"/>
      <c r="G309" s="729"/>
      <c r="H309" s="729"/>
      <c r="I309" s="306"/>
      <c r="J309" s="256"/>
      <c r="K309" s="260"/>
      <c r="L309" s="261"/>
    </row>
    <row r="310" spans="1:12" ht="64.8" customHeight="1" x14ac:dyDescent="0.25">
      <c r="A310" s="165"/>
      <c r="B310" s="259"/>
      <c r="C310" s="867" t="s">
        <v>950</v>
      </c>
      <c r="D310" s="1198">
        <v>3</v>
      </c>
      <c r="E310" s="1199" t="str">
        <f>IF(VLOOKUP(Table2612[[#This Row],[(FIN) Käytäntö]],Languages!$A:$D,1,TRUE)=Table2612[[#This Row],[(FIN) Käytäntö]],VLOOKUP(Table2612[[#This Row],[(FIN) Käytäntö]],Languages!$A:$D,Summary!$C$7,TRUE),NA())</f>
        <v>Jatkuvuussuunnitelmien sisältö tarkastetaan ja päivitetään määräajoin.</v>
      </c>
      <c r="F310" s="911"/>
      <c r="G310" s="729"/>
      <c r="H310" s="729"/>
      <c r="I310" s="306"/>
      <c r="J310" s="256"/>
      <c r="K310" s="260"/>
      <c r="L310" s="261"/>
    </row>
    <row r="311" spans="1:12" ht="64.8" customHeight="1" x14ac:dyDescent="0.25">
      <c r="A311" s="165"/>
      <c r="B311" s="259"/>
      <c r="C311" s="867" t="s">
        <v>952</v>
      </c>
      <c r="D311" s="1198">
        <v>2</v>
      </c>
      <c r="E311" s="1199" t="str">
        <f>IF(VLOOKUP(Table2612[[#This Row],[(FIN) Käytäntö]],Languages!$A:$D,1,TRUE)=Table2612[[#This Row],[(FIN) Käytäntö]],VLOOKUP(Table2612[[#This Row],[(FIN) Käytäntö]],Languages!$A:$D,Summary!$C$7,TRUE),NA())</f>
        <v>RESPONSE-osion toimintaa varten on määritetty dokumentoidut toimintatavat, joita noudatetaan ja päivitetään säännöllisesti.</v>
      </c>
      <c r="F311" s="911"/>
      <c r="G311" s="729"/>
      <c r="H311" s="729"/>
      <c r="I311" s="306"/>
      <c r="J311" s="256"/>
      <c r="K311" s="260"/>
      <c r="L311" s="261"/>
    </row>
    <row r="312" spans="1:12" ht="64.8" customHeight="1" x14ac:dyDescent="0.25">
      <c r="A312" s="165"/>
      <c r="B312" s="259"/>
      <c r="C312" s="867" t="s">
        <v>953</v>
      </c>
      <c r="D312" s="1198">
        <v>2</v>
      </c>
      <c r="E312" s="1199" t="str">
        <f>IF(VLOOKUP(Table2612[[#This Row],[(FIN) Käytäntö]],Languages!$A:$D,1,TRUE)=Table2612[[#This Row],[(FIN) Käytäntö]],VLOOKUP(Table2612[[#This Row],[(FIN) Käytäntö]],Languages!$A:$D,Summary!$C$7,TRUE),NA())</f>
        <v>RESPONSE-osion toimintaa varten on tarjolla riittävät resurssit (henkilöstö, rahoitus ja työkalut).</v>
      </c>
      <c r="F312" s="911"/>
      <c r="G312" s="729"/>
      <c r="H312" s="729"/>
      <c r="I312" s="306"/>
      <c r="J312" s="256"/>
      <c r="K312" s="260"/>
      <c r="L312" s="261"/>
    </row>
    <row r="313" spans="1:12" ht="64.8" customHeight="1" x14ac:dyDescent="0.25">
      <c r="A313" s="165"/>
      <c r="B313" s="259"/>
      <c r="C313" s="867" t="s">
        <v>954</v>
      </c>
      <c r="D313" s="1198">
        <v>3</v>
      </c>
      <c r="E313" s="1199" t="str">
        <f>IF(VLOOKUP(Table2612[[#This Row],[(FIN) Käytäntö]],Languages!$A:$D,1,TRUE)=Table2612[[#This Row],[(FIN) Käytäntö]],VLOOKUP(Table2612[[#This Row],[(FIN) Käytäntö]],Languages!$A:$D,Summary!$C$7,TRUE),NA())</f>
        <v>RESPONSE-osion toimintaa ohjataan vaatimuksilla, jotka on asetettu organisaation johtotason politiikassa (tai vastaavassa ohjeistuksessa).</v>
      </c>
      <c r="F313" s="911"/>
      <c r="G313" s="729"/>
      <c r="H313" s="729"/>
      <c r="I313" s="306"/>
      <c r="J313" s="256"/>
      <c r="K313" s="260"/>
      <c r="L313" s="261"/>
    </row>
    <row r="314" spans="1:12" ht="64.8" customHeight="1" x14ac:dyDescent="0.25">
      <c r="A314" s="165"/>
      <c r="B314" s="259"/>
      <c r="C314" s="867" t="s">
        <v>955</v>
      </c>
      <c r="D314" s="1198">
        <v>3</v>
      </c>
      <c r="E314" s="1199" t="str">
        <f>IF(VLOOKUP(Table2612[[#This Row],[(FIN) Käytäntö]],Languages!$A:$D,1,TRUE)=Table2612[[#This Row],[(FIN) Käytäntö]],VLOOKUP(Table2612[[#This Row],[(FIN) Käytäntö]],Languages!$A:$D,Summary!$C$7,TRUE),NA())</f>
        <v>RESPONSE-osion toimintaa suorittaville työntekijöille on määritelty vastuut, velvoitteet ja valtuutukset tehtäviensä suorittamista varten.</v>
      </c>
      <c r="F314" s="911"/>
      <c r="G314" s="729"/>
      <c r="H314" s="729"/>
      <c r="I314" s="306"/>
      <c r="J314" s="256"/>
      <c r="K314" s="260"/>
      <c r="L314" s="261"/>
    </row>
    <row r="315" spans="1:12" ht="64.8" customHeight="1" x14ac:dyDescent="0.25">
      <c r="A315" s="165"/>
      <c r="B315" s="259"/>
      <c r="C315" s="867" t="s">
        <v>956</v>
      </c>
      <c r="D315" s="1198">
        <v>3</v>
      </c>
      <c r="E315" s="1199" t="str">
        <f>IF(VLOOKUP(Table2612[[#This Row],[(FIN) Käytäntö]],Languages!$A:$D,1,TRUE)=Table2612[[#This Row],[(FIN) Käytäntö]],VLOOKUP(Table2612[[#This Row],[(FIN) Käytäntö]],Languages!$A:$D,Summary!$C$7,TRUE),NA())</f>
        <v>RESPONSE-osion toimintaa suorittavilla työntekijöillä on riittävät tiedot ja taidot tehtäviensä suorittamiseen.</v>
      </c>
      <c r="F315" s="911"/>
      <c r="G315" s="729"/>
      <c r="H315" s="729"/>
      <c r="I315" s="306"/>
      <c r="J315" s="256"/>
      <c r="K315" s="260"/>
      <c r="L315" s="261"/>
    </row>
    <row r="316" spans="1:12" ht="64.8" customHeight="1" x14ac:dyDescent="0.25">
      <c r="A316" s="165"/>
      <c r="B316" s="259"/>
      <c r="C316" s="867" t="s">
        <v>957</v>
      </c>
      <c r="D316" s="1198">
        <v>3</v>
      </c>
      <c r="E316" s="1199" t="str">
        <f>IF(VLOOKUP(Table2612[[#This Row],[(FIN) Käytäntö]],Languages!$A:$D,1,TRUE)=Table2612[[#This Row],[(FIN) Käytäntö]],VLOOKUP(Table2612[[#This Row],[(FIN) Käytäntö]],Languages!$A:$D,Summary!$C$7,TRUE),NA())</f>
        <v>RESPONSE-osion toiminnan vaikuttavuutta arvioidaan ja seurataan.</v>
      </c>
      <c r="F316" s="911"/>
      <c r="G316" s="729"/>
      <c r="H316" s="729"/>
      <c r="I316" s="306"/>
      <c r="J316" s="256"/>
      <c r="K316" s="260"/>
      <c r="L316" s="261"/>
    </row>
    <row r="317" spans="1:12" ht="64.8" customHeight="1" x14ac:dyDescent="0.25">
      <c r="A317" s="165"/>
      <c r="B317" s="259"/>
      <c r="C317" s="867" t="s">
        <v>39</v>
      </c>
      <c r="D317" s="1198">
        <v>1</v>
      </c>
      <c r="E317" s="1199" t="str">
        <f>IF(VLOOKUP(Table2612[[#This Row],[(FIN) Käytäntö]],Languages!$A:$D,1,TRUE)=Table2612[[#This Row],[(FIN) Käytäntö]],VLOOKUP(Table2612[[#This Row],[(FIN) Käytäntö]],Languages!$A:$D,Summary!$C$7,TRUE),NA())</f>
        <v>Organisaation kyberriskienhallintaa ohjaa suunnitelma (esimerkiksi strategia tai vastaava johtotason politiikka). Tasolla 1 sen kehittämisen ja ylläpidon ei tarvitse olla systemaattista ja säännöllistä.</v>
      </c>
      <c r="F317" s="911"/>
      <c r="G317" s="729"/>
      <c r="H317" s="729"/>
      <c r="I317" s="306"/>
      <c r="J317" s="256"/>
      <c r="K317" s="260"/>
      <c r="L317" s="261"/>
    </row>
    <row r="318" spans="1:12" ht="64.8" customHeight="1" x14ac:dyDescent="0.25">
      <c r="A318" s="165"/>
      <c r="B318" s="259"/>
      <c r="C318" s="867" t="s">
        <v>40</v>
      </c>
      <c r="D318" s="1198">
        <v>2</v>
      </c>
      <c r="E318" s="1199" t="str">
        <f>IF(VLOOKUP(Table2612[[#This Row],[(FIN) Käytäntö]],Languages!$A:$D,1,TRUE)=Table2612[[#This Row],[(FIN) Käytäntö]],VLOOKUP(Table2612[[#This Row],[(FIN) Käytäntö]],Languages!$A:$D,Summary!$C$7,TRUE),NA())</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8" s="911"/>
      <c r="G318" s="729"/>
      <c r="H318" s="729"/>
      <c r="I318" s="306"/>
      <c r="J318" s="256"/>
      <c r="K318" s="260"/>
      <c r="L318" s="261"/>
    </row>
    <row r="319" spans="1:12" ht="64.8" customHeight="1" x14ac:dyDescent="0.25">
      <c r="A319" s="165"/>
      <c r="B319" s="259"/>
      <c r="C319" s="867" t="s">
        <v>41</v>
      </c>
      <c r="D319" s="1198">
        <v>2</v>
      </c>
      <c r="E319" s="1199" t="str">
        <f>IF(VLOOKUP(Table2612[[#This Row],[(FIN) Käytäntö]],Languages!$A:$D,1,TRUE)=Table2612[[#This Row],[(FIN) Käytäntö]],VLOOKUP(Table2612[[#This Row],[(FIN) Käytäntö]],Languages!$A:$D,Summary!$C$7,TRUE),NA())</f>
        <v>Kyberriskienhallintaohjelma on määritelty ja sitä ylläpidetään. Se määrittää kyberriskienhallintatoimet, jotka perustuvat organisaation kyberriskienhallintastrategiaan / toimintasuunnitelmaan.</v>
      </c>
      <c r="F319" s="911"/>
      <c r="G319" s="729"/>
      <c r="H319" s="729"/>
      <c r="I319" s="306"/>
      <c r="J319" s="256"/>
      <c r="K319" s="260"/>
      <c r="L319" s="261"/>
    </row>
    <row r="320" spans="1:12" ht="64.8" customHeight="1" x14ac:dyDescent="0.25">
      <c r="A320" s="165"/>
      <c r="B320" s="259"/>
      <c r="C320" s="867" t="s">
        <v>43</v>
      </c>
      <c r="D320" s="1198">
        <v>2</v>
      </c>
      <c r="E320" s="1199" t="str">
        <f>IF(VLOOKUP(Table2612[[#This Row],[(FIN) Käytäntö]],Languages!$A:$D,1,TRUE)=Table2612[[#This Row],[(FIN) Käytäntö]],VLOOKUP(Table2612[[#This Row],[(FIN) Käytäntö]],Languages!$A:$D,Summary!$C$7,TRUE),NA())</f>
        <v>Kyberriskienhallinnan toimenpiteistä jaetaan tietoa soveltuville sidosryhmille.</v>
      </c>
      <c r="F320" s="911"/>
      <c r="G320" s="729"/>
      <c r="H320" s="729"/>
      <c r="I320" s="306"/>
      <c r="J320" s="256"/>
      <c r="K320" s="260"/>
      <c r="L320" s="261"/>
    </row>
    <row r="321" spans="1:12" ht="64.8" customHeight="1" x14ac:dyDescent="0.25">
      <c r="A321" s="165"/>
      <c r="B321" s="259"/>
      <c r="C321" s="867" t="s">
        <v>45</v>
      </c>
      <c r="D321" s="1198">
        <v>2</v>
      </c>
      <c r="E321" s="1199" t="str">
        <f>IF(VLOOKUP(Table2612[[#This Row],[(FIN) Käytäntö]],Languages!$A:$D,1,TRUE)=Table2612[[#This Row],[(FIN) Käytäntö]],VLOOKUP(Table2612[[#This Row],[(FIN) Käytäntö]],Languages!$A:$D,Summary!$C$7,TRUE),NA())</f>
        <v>Kyberriskienhallintaa varten on määritetty hallintamalli (ref. "governance"), jota ylläpidetään säännöllisesti. Hallintamalliin kuuluvat mm. riskienhallinnan vastuut, velvollisuudet ja päätöksentekorakenteet.</v>
      </c>
      <c r="F321" s="911"/>
      <c r="G321" s="729"/>
      <c r="H321" s="729"/>
      <c r="I321" s="306"/>
      <c r="J321" s="256"/>
      <c r="K321" s="260"/>
      <c r="L321" s="261"/>
    </row>
    <row r="322" spans="1:12" ht="64.8" customHeight="1" x14ac:dyDescent="0.25">
      <c r="A322" s="165"/>
      <c r="B322" s="259"/>
      <c r="C322" s="867" t="s">
        <v>47</v>
      </c>
      <c r="D322" s="1198">
        <v>2</v>
      </c>
      <c r="E322" s="1199" t="str">
        <f>IF(VLOOKUP(Table2612[[#This Row],[(FIN) Käytäntö]],Languages!$A:$D,1,TRUE)=Table2612[[#This Row],[(FIN) Käytäntö]],VLOOKUP(Table2612[[#This Row],[(FIN) Käytäntö]],Languages!$A:$D,Summary!$C$7,TRUE),NA())</f>
        <v xml:space="preserve">Organisaation johto tukee aktiivisesti ja näkyvästi organisaation kyberriskienhallintaohjelmaa . </v>
      </c>
      <c r="F322" s="911"/>
      <c r="G322" s="729"/>
      <c r="H322" s="729"/>
      <c r="I322" s="306"/>
      <c r="J322" s="256"/>
      <c r="K322" s="260"/>
      <c r="L322" s="261"/>
    </row>
    <row r="323" spans="1:12" ht="64.8" customHeight="1" x14ac:dyDescent="0.25">
      <c r="A323" s="165"/>
      <c r="B323" s="259"/>
      <c r="C323" s="867" t="s">
        <v>49</v>
      </c>
      <c r="D323" s="1198">
        <v>3</v>
      </c>
      <c r="E323" s="1199" t="str">
        <f>IF(VLOOKUP(Table2612[[#This Row],[(FIN) Käytäntö]],Languages!$A:$D,1,TRUE)=Table2612[[#This Row],[(FIN) Käytäntö]],VLOOKUP(Table2612[[#This Row],[(FIN) Käytäntö]],Languages!$A:$D,Summary!$C$7,TRUE),NA())</f>
        <v>Organisaation kyberriskienhallinnan ohjelma on linjassa organisaation toiminta-ajatuksen (missio) ja tavoitteiden kanssa.</v>
      </c>
      <c r="F323" s="911"/>
      <c r="G323" s="729"/>
      <c r="H323" s="729"/>
      <c r="I323" s="306"/>
      <c r="J323" s="256"/>
      <c r="K323" s="260"/>
      <c r="L323" s="261"/>
    </row>
    <row r="324" spans="1:12" ht="64.8" customHeight="1" x14ac:dyDescent="0.25">
      <c r="A324" s="165"/>
      <c r="B324" s="259"/>
      <c r="C324" s="867" t="s">
        <v>51</v>
      </c>
      <c r="D324" s="1198">
        <v>3</v>
      </c>
      <c r="E324" s="1199" t="str">
        <f>IF(VLOOKUP(Table2612[[#This Row],[(FIN) Käytäntö]],Languages!$A:$D,1,TRUE)=Table2612[[#This Row],[(FIN) Käytäntö]],VLOOKUP(Table2612[[#This Row],[(FIN) Käytäntö]],Languages!$A:$D,Summary!$C$7,TRUE),NA())</f>
        <v>Kyberriskienhallintaohjelma on yhteensovitettu koko organisaation laajuisen riskienhallintaohjelman kanssa.</v>
      </c>
      <c r="F324" s="911"/>
      <c r="G324" s="729"/>
      <c r="H324" s="729"/>
      <c r="I324" s="306"/>
      <c r="J324" s="256"/>
      <c r="K324" s="260"/>
      <c r="L324" s="261"/>
    </row>
    <row r="325" spans="1:12" ht="64.8" customHeight="1" x14ac:dyDescent="0.25">
      <c r="A325" s="165"/>
      <c r="B325" s="259"/>
      <c r="C325" s="867" t="s">
        <v>56</v>
      </c>
      <c r="D325" s="1198">
        <v>1</v>
      </c>
      <c r="E325" s="1199" t="str">
        <f>IF(VLOOKUP(Table2612[[#This Row],[(FIN) Käytäntö]],Languages!$A:$D,1,TRUE)=Table2612[[#This Row],[(FIN) Käytäntö]],VLOOKUP(Table2612[[#This Row],[(FIN) Käytäntö]],Languages!$A:$D,Summary!$C$7,TRUE),NA())</f>
        <v>Kyberriskejä tunnistetaan. Tasolla 1 tämän ei tarvitse olla systemaattista ja säännöllistä.</v>
      </c>
      <c r="F325" s="911"/>
      <c r="G325" s="729"/>
      <c r="H325" s="729"/>
      <c r="I325" s="306"/>
      <c r="J325" s="256"/>
      <c r="K325" s="260"/>
      <c r="L325" s="261"/>
    </row>
    <row r="326" spans="1:12" ht="64.8" customHeight="1" x14ac:dyDescent="0.25">
      <c r="A326" s="165"/>
      <c r="B326" s="259"/>
      <c r="C326" s="867" t="s">
        <v>58</v>
      </c>
      <c r="D326" s="1198">
        <v>2</v>
      </c>
      <c r="E326" s="1199" t="str">
        <f>IF(VLOOKUP(Table2612[[#This Row],[(FIN) Käytäntö]],Languages!$A:$D,1,TRUE)=Table2612[[#This Row],[(FIN) Käytäntö]],VLOOKUP(Table2612[[#This Row],[(FIN) Käytäntö]],Languages!$A:$D,Summary!$C$7,TRUE),NA())</f>
        <v>Kyberriskien tunnistamiseen käytetään määriteltyjä menetelmiä.</v>
      </c>
      <c r="F326" s="911"/>
      <c r="G326" s="729"/>
      <c r="H326" s="729"/>
      <c r="I326" s="306"/>
      <c r="J326" s="256"/>
      <c r="K326" s="260"/>
      <c r="L326" s="261"/>
    </row>
    <row r="327" spans="1:12" ht="64.8" customHeight="1" x14ac:dyDescent="0.25">
      <c r="A327" s="165"/>
      <c r="B327" s="259"/>
      <c r="C327" s="867" t="s">
        <v>60</v>
      </c>
      <c r="D327" s="1198">
        <v>2</v>
      </c>
      <c r="E327" s="1199" t="str">
        <f>IF(VLOOKUP(Table2612[[#This Row],[(FIN) Käytäntö]],Languages!$A:$D,1,TRUE)=Table2612[[#This Row],[(FIN) Käytäntö]],VLOOKUP(Table2612[[#This Row],[(FIN) Käytäntö]],Languages!$A:$D,Summary!$C$7,TRUE),NA())</f>
        <v xml:space="preserve">Kyberriskien tunnistamiseen osallistuu soveltuvilta osin sidosryhmiä operatiivisista ja liiketoimintayksiköistä. </v>
      </c>
      <c r="F327" s="911"/>
      <c r="G327" s="729"/>
      <c r="H327" s="729"/>
      <c r="I327" s="306"/>
      <c r="J327" s="256"/>
      <c r="K327" s="260"/>
      <c r="L327" s="261"/>
    </row>
    <row r="328" spans="1:12" ht="64.8" customHeight="1" x14ac:dyDescent="0.25">
      <c r="A328" s="165"/>
      <c r="B328" s="259"/>
      <c r="C328" s="867" t="s">
        <v>63</v>
      </c>
      <c r="D328" s="1198">
        <v>2</v>
      </c>
      <c r="E328" s="1199" t="str">
        <f>IF(VLOOKUP(Table2612[[#This Row],[(FIN) Käytäntö]],Languages!$A:$D,1,TRUE)=Table2612[[#This Row],[(FIN) Käytäntö]],VLOOKUP(Table2612[[#This Row],[(FIN) Käytäntö]],Languages!$A:$D,Summary!$C$7,TRUE),NA())</f>
        <v>Tunnistetut kyberriskit jaetaan erillisiin kategorioihin, jotta riskejä voidaan hallita kategoriakohtaisesti (kategorioita voivat olla esimerkiksi tietovuodot, sisäiset virheet, ransomware tai OT-laitteiden kaappaus).</v>
      </c>
      <c r="F328" s="911"/>
      <c r="G328" s="729"/>
      <c r="H328" s="729"/>
      <c r="I328" s="306"/>
      <c r="J328" s="256"/>
      <c r="K328" s="260"/>
      <c r="L328" s="261"/>
    </row>
    <row r="329" spans="1:12" ht="64.8" customHeight="1" x14ac:dyDescent="0.25">
      <c r="A329" s="165"/>
      <c r="B329" s="259"/>
      <c r="C329" s="867" t="s">
        <v>66</v>
      </c>
      <c r="D329" s="1198">
        <v>2</v>
      </c>
      <c r="E329" s="1199" t="str">
        <f>IF(VLOOKUP(Table2612[[#This Row],[(FIN) Käytäntö]],Languages!$A:$D,1,TRUE)=Table2612[[#This Row],[(FIN) Käytäntö]],VLOOKUP(Table2612[[#This Row],[(FIN) Käytäntö]],Languages!$A:$D,Summary!$C$7,TRUE),NA())</f>
        <v>Kyberriskit ja kyberriskikategoriat dokumentoidaan riskirekisteriin (tai vastaavaan tietovarastoon).</v>
      </c>
      <c r="F329" s="911"/>
      <c r="G329" s="729"/>
      <c r="H329" s="729"/>
      <c r="I329" s="306"/>
      <c r="J329" s="256"/>
      <c r="K329" s="260"/>
      <c r="L329" s="261"/>
    </row>
    <row r="330" spans="1:12" ht="64.8" customHeight="1" x14ac:dyDescent="0.25">
      <c r="A330" s="165"/>
      <c r="B330" s="259"/>
      <c r="C330" s="867" t="s">
        <v>912</v>
      </c>
      <c r="D330" s="1198">
        <v>2</v>
      </c>
      <c r="E330" s="1199" t="str">
        <f>IF(VLOOKUP(Table2612[[#This Row],[(FIN) Käytäntö]],Languages!$A:$D,1,TRUE)=Table2612[[#This Row],[(FIN) Käytäntö]],VLOOKUP(Table2612[[#This Row],[(FIN) Käytäntö]],Languages!$A:$D,Summary!$C$7,TRUE),NA())</f>
        <v>Kyberriskeille ja kyberriskikategorioille on nimitetty omistajat.</v>
      </c>
      <c r="F330" s="911"/>
      <c r="G330" s="729"/>
      <c r="H330" s="729"/>
      <c r="I330" s="306"/>
      <c r="J330" s="256"/>
      <c r="K330" s="260"/>
      <c r="L330" s="261"/>
    </row>
    <row r="331" spans="1:12" ht="64.8" customHeight="1" x14ac:dyDescent="0.25">
      <c r="A331" s="165"/>
      <c r="B331" s="259"/>
      <c r="C331" s="867" t="s">
        <v>913</v>
      </c>
      <c r="D331" s="1198">
        <v>2</v>
      </c>
      <c r="E331" s="1199" t="str">
        <f>IF(VLOOKUP(Table2612[[#This Row],[(FIN) Käytäntö]],Languages!$A:$D,1,TRUE)=Table2612[[#This Row],[(FIN) Käytäntö]],VLOOKUP(Table2612[[#This Row],[(FIN) Käytäntö]],Languages!$A:$D,Summary!$C$7,TRUE),NA())</f>
        <v>Kyberriskien tunnistamista tehdään aika ajoin ja määriteltyjen tilanteiden, kuten järjestelmämuutosten tai ulkoisten kybertapahtumien yhteydessä.</v>
      </c>
      <c r="F331" s="911"/>
      <c r="G331" s="729"/>
      <c r="H331" s="729"/>
      <c r="I331" s="306"/>
      <c r="J331" s="256"/>
      <c r="K331" s="260"/>
      <c r="L331" s="261"/>
    </row>
    <row r="332" spans="1:12" ht="64.8" customHeight="1" x14ac:dyDescent="0.25">
      <c r="A332" s="165"/>
      <c r="B332" s="259"/>
      <c r="C332" s="867" t="s">
        <v>914</v>
      </c>
      <c r="D332" s="1198">
        <v>3</v>
      </c>
      <c r="E332" s="1199" t="str">
        <f>IF(VLOOKUP(Table2612[[#This Row],[(FIN) Käytäntö]],Languages!$A:$D,1,TRUE)=Table2612[[#This Row],[(FIN) Käytäntö]],VLOOKUP(Table2612[[#This Row],[(FIN) Käytäntö]],Languages!$A:$D,Summary!$C$7,TRUE),NA())</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32" s="911"/>
      <c r="G332" s="729"/>
      <c r="H332" s="729"/>
      <c r="I332" s="306"/>
      <c r="J332" s="256"/>
      <c r="K332" s="260"/>
      <c r="L332" s="261"/>
    </row>
    <row r="333" spans="1:12" ht="64.8" customHeight="1" x14ac:dyDescent="0.25">
      <c r="A333" s="165"/>
      <c r="B333" s="259"/>
      <c r="C333" s="867" t="s">
        <v>915</v>
      </c>
      <c r="D333" s="1198">
        <v>3</v>
      </c>
      <c r="E333" s="1199" t="str">
        <f>IF(VLOOKUP(Table2612[[#This Row],[(FIN) Käytäntö]],Languages!$A:$D,1,TRUE)=Table2612[[#This Row],[(FIN) Käytäntö]],VLOOKUP(Table2612[[#This Row],[(FIN) Käytäntö]],Languages!$A:$D,Summary!$C$7,TRUE),NA())</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33" s="911"/>
      <c r="G333" s="729"/>
      <c r="H333" s="729"/>
      <c r="I333" s="306"/>
      <c r="J333" s="256"/>
      <c r="K333" s="260"/>
      <c r="L333" s="261"/>
    </row>
    <row r="334" spans="1:12" ht="64.8" customHeight="1" x14ac:dyDescent="0.25">
      <c r="A334" s="165"/>
      <c r="B334" s="259"/>
      <c r="C334" s="867" t="s">
        <v>916</v>
      </c>
      <c r="D334" s="1198">
        <v>3</v>
      </c>
      <c r="E334" s="1199" t="str">
        <f>IF(VLOOKUP(Table2612[[#This Row],[(FIN) Käytäntö]],Languages!$A:$D,1,TRUE)=Table2612[[#This Row],[(FIN) Käytäntö]],VLOOKUP(Table2612[[#This Row],[(FIN) Käytäntö]],Languages!$A:$D,Summary!$C$7,TRUE),NA())</f>
        <v>Uhkatietoa uhkien hallinnan osiosta [kts. THREAT] käytetään uusien kyberriskien tunnistamiseen ja olemassa olevien kyberriskien päivittämiseen.</v>
      </c>
      <c r="F334" s="911"/>
      <c r="G334" s="729"/>
      <c r="H334" s="729"/>
      <c r="I334" s="306"/>
      <c r="J334" s="256"/>
      <c r="K334" s="260"/>
      <c r="L334" s="261"/>
    </row>
    <row r="335" spans="1:12" ht="64.8" customHeight="1" x14ac:dyDescent="0.25">
      <c r="A335" s="165"/>
      <c r="B335" s="259"/>
      <c r="C335" s="867" t="s">
        <v>917</v>
      </c>
      <c r="D335" s="1198">
        <v>3</v>
      </c>
      <c r="E335" s="1199" t="str">
        <f>IF(VLOOKUP(Table2612[[#This Row],[(FIN) Käytäntö]],Languages!$A:$D,1,TRUE)=Table2612[[#This Row],[(FIN) Käytäntö]],VLOOKUP(Table2612[[#This Row],[(FIN) Käytäntö]],Languages!$A:$D,Summary!$C$7,TRUE),NA())</f>
        <v>Kumppaniverkoston riskienhallinnan osion toimenpiteistä [kts. THIRD-PARTIES] saatua tietoa käytetään uusien kyberriskien tunnistamiseen ja olemassa olevien kyberriskien päivittämiseen.</v>
      </c>
      <c r="F335" s="911"/>
      <c r="G335" s="729"/>
      <c r="H335" s="729"/>
      <c r="I335" s="306"/>
      <c r="J335" s="256"/>
      <c r="K335" s="260"/>
      <c r="L335" s="261"/>
    </row>
    <row r="336" spans="1:12" ht="64.8" customHeight="1" x14ac:dyDescent="0.25">
      <c r="A336" s="165"/>
      <c r="B336" s="259"/>
      <c r="C336" s="867" t="s">
        <v>918</v>
      </c>
      <c r="D336" s="1198">
        <v>3</v>
      </c>
      <c r="E336" s="1199" t="str">
        <f>IF(VLOOKUP(Table2612[[#This Row],[(FIN) Käytäntö]],Languages!$A:$D,1,TRUE)=Table2612[[#This Row],[(FIN) Käytäntö]],VLOOKUP(Table2612[[#This Row],[(FIN) Käytäntö]],Languages!$A:$D,Summary!$C$7,TRUE),NA())</f>
        <v>Kyberarkkitehtuuri-osion [kts. ARCHITECTURE] toimilla tuotettua tietoa (kuten käsittelemättömät poikkeamat organisaation tavoitelemassa kyberarkkitehtuurissa) käytetään  uusien kyberriskien tunnistamiseen ja olemassa olevien kyberriskien päivittämiseen</v>
      </c>
      <c r="F336" s="911"/>
      <c r="G336" s="729"/>
      <c r="H336" s="729"/>
      <c r="I336" s="306"/>
      <c r="J336" s="256"/>
      <c r="K336" s="260"/>
      <c r="L336" s="261"/>
    </row>
    <row r="337" spans="1:12" ht="64.8" customHeight="1" x14ac:dyDescent="0.25">
      <c r="A337" s="165"/>
      <c r="B337" s="259"/>
      <c r="C337" s="867" t="s">
        <v>919</v>
      </c>
      <c r="D337" s="1198">
        <v>3</v>
      </c>
      <c r="E337" s="1199" t="str">
        <f>IF(VLOOKUP(Table2612[[#This Row],[(FIN) Käytäntö]],Languages!$A:$D,1,TRUE)=Table2612[[#This Row],[(FIN) Käytäntö]],VLOOKUP(Table2612[[#This Row],[(FIN) Käytäntö]],Languages!$A:$D,Summary!$C$7,TRUE),NA())</f>
        <v>Kyberriskien tunnistamisessa huomioidaan riskit, jotka aiheutuvat kriittisestä infrastruktuurista tai keskinäisriippuvaisista organisaatioista tai kohdistuvat niihin.</v>
      </c>
      <c r="F337" s="911"/>
      <c r="G337" s="729"/>
      <c r="H337" s="729"/>
      <c r="I337" s="306"/>
      <c r="J337" s="256"/>
      <c r="K337" s="260"/>
      <c r="L337" s="261"/>
    </row>
    <row r="338" spans="1:12" ht="64.8" customHeight="1" x14ac:dyDescent="0.25">
      <c r="A338" s="165"/>
      <c r="B338" s="259"/>
      <c r="C338" s="867" t="s">
        <v>68</v>
      </c>
      <c r="D338" s="1198">
        <v>1</v>
      </c>
      <c r="E338" s="1199" t="str">
        <f>IF(VLOOKUP(Table2612[[#This Row],[(FIN) Käytäntö]],Languages!$A:$D,1,TRUE)=Table2612[[#This Row],[(FIN) Käytäntö]],VLOOKUP(Table2612[[#This Row],[(FIN) Käytäntö]],Languages!$A:$D,Summary!$C$7,TRUE),NA())</f>
        <v>Kyberriskit priorisoidaan niiden arvioidun vaikutuksen perusteella. Tasolla 1 tämän ei tarvitse olla systemaattista ja säännöllistä.</v>
      </c>
      <c r="F338" s="911"/>
      <c r="G338" s="729"/>
      <c r="H338" s="729"/>
      <c r="I338" s="306"/>
      <c r="J338" s="256"/>
      <c r="K338" s="260"/>
      <c r="L338" s="261"/>
    </row>
    <row r="339" spans="1:12" ht="64.8" customHeight="1" x14ac:dyDescent="0.25">
      <c r="A339" s="165"/>
      <c r="B339" s="259"/>
      <c r="C339" s="867" t="s">
        <v>70</v>
      </c>
      <c r="D339" s="1198">
        <v>2</v>
      </c>
      <c r="E339" s="1199" t="str">
        <f>IF(VLOOKUP(Table2612[[#This Row],[(FIN) Käytäntö]],Languages!$A:$D,1,TRUE)=Table2612[[#This Row],[(FIN) Käytäntö]],VLOOKUP(Table2612[[#This Row],[(FIN) Käytäntö]],Languages!$A:$D,Summary!$C$7,TRUE),NA())</f>
        <v>Määriteltyjä kriteerejä käytetään kyberriskien priorisoinnissa (esimerkiksi vaikutus organisaatioon, yhteiskunnallinen vaikutus,  todennäköisyys, alttius, riskinsietokyky).</v>
      </c>
      <c r="F339" s="911"/>
      <c r="G339" s="729"/>
      <c r="H339" s="729"/>
      <c r="I339" s="306"/>
      <c r="J339" s="256"/>
      <c r="K339" s="260"/>
      <c r="L339" s="261"/>
    </row>
    <row r="340" spans="1:12" ht="64.8" customHeight="1" x14ac:dyDescent="0.25">
      <c r="A340" s="165"/>
      <c r="B340" s="259"/>
      <c r="C340" s="867" t="s">
        <v>73</v>
      </c>
      <c r="D340" s="1198">
        <v>2</v>
      </c>
      <c r="E340" s="1199" t="str">
        <f>IF(VLOOKUP(Table2612[[#This Row],[(FIN) Käytäntö]],Languages!$A:$D,1,TRUE)=Table2612[[#This Row],[(FIN) Käytäntö]],VLOOKUP(Table2612[[#This Row],[(FIN) Käytäntö]],Languages!$A:$D,Summary!$C$7,TRUE),NA())</f>
        <v>Korkean prioriteetin kyberriskien vaikutusta (impact) arvioidaan noudattaen määriteltyjä menetelmiä (esimerkiksi vertaamalla toteutuneisiin tapauksiin tai kvantifioimalla riski).G228</v>
      </c>
      <c r="F340" s="911"/>
      <c r="G340" s="729"/>
      <c r="H340" s="729"/>
      <c r="I340" s="306"/>
      <c r="J340" s="256"/>
      <c r="K340" s="260"/>
      <c r="L340" s="261"/>
    </row>
    <row r="341" spans="1:12" ht="64.8" customHeight="1" x14ac:dyDescent="0.25">
      <c r="A341" s="165"/>
      <c r="B341" s="259"/>
      <c r="C341" s="867" t="s">
        <v>76</v>
      </c>
      <c r="D341" s="1198">
        <v>2</v>
      </c>
      <c r="E341" s="1199" t="str">
        <f>IF(VLOOKUP(Table2612[[#This Row],[(FIN) Käytäntö]],Languages!$A:$D,1,TRUE)=Table2612[[#This Row],[(FIN) Käytäntö]],VLOOKUP(Table2612[[#This Row],[(FIN) Käytäntö]],Languages!$A:$D,Summary!$C$7,TRUE),NA())</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41" s="911"/>
      <c r="G341" s="729"/>
      <c r="H341" s="729"/>
      <c r="I341" s="306"/>
      <c r="J341" s="256"/>
      <c r="K341" s="260"/>
      <c r="L341" s="261"/>
    </row>
    <row r="342" spans="1:12" ht="64.8" customHeight="1" x14ac:dyDescent="0.25">
      <c r="A342" s="165"/>
      <c r="B342" s="259"/>
      <c r="C342" s="867" t="s">
        <v>78</v>
      </c>
      <c r="D342" s="1198">
        <v>2</v>
      </c>
      <c r="E342" s="1199" t="str">
        <f>IF(VLOOKUP(Table2612[[#This Row],[(FIN) Käytäntö]],Languages!$A:$D,1,TRUE)=Table2612[[#This Row],[(FIN) Käytäntö]],VLOOKUP(Table2612[[#This Row],[(FIN) Käytäntö]],Languages!$A:$D,Summary!$C$7,TRUE),NA())</f>
        <v>Organisaation sidosryhmät soveltuvista operatiivisen toiminnan ja liiketoiminnan yksiköistä osallistuvat korkeamman prioriteetin kyberriskien analysointiin.</v>
      </c>
      <c r="F342" s="911"/>
      <c r="G342" s="729"/>
      <c r="H342" s="729"/>
      <c r="I342" s="306"/>
      <c r="J342" s="256"/>
      <c r="K342" s="260"/>
      <c r="L342" s="261"/>
    </row>
    <row r="343" spans="1:12" ht="64.8" customHeight="1" x14ac:dyDescent="0.25">
      <c r="A343" s="165"/>
      <c r="B343" s="259"/>
      <c r="C343" s="867" t="s">
        <v>80</v>
      </c>
      <c r="D343" s="1198">
        <v>2</v>
      </c>
      <c r="E343" s="1199" t="str">
        <f>IF(VLOOKUP(Table2612[[#This Row],[(FIN) Käytäntö]],Languages!$A:$D,1,TRUE)=Table2612[[#This Row],[(FIN) Käytäntö]],VLOOKUP(Table2612[[#This Row],[(FIN) Käytäntö]],Languages!$A:$D,Summary!$C$7,TRUE),NA())</f>
        <v xml:space="preserve">Kun kyberriskit eivät enää vaadi seurantaa tai toimenpiteitä, ne poistetaan riskirekisteristä tai muusta tallennuspaikasta, jota on käytetty riskin dokumentointiin ja hallintaan. </v>
      </c>
      <c r="F343" s="911"/>
      <c r="G343" s="729"/>
      <c r="H343" s="729"/>
      <c r="I343" s="306"/>
      <c r="J343" s="256"/>
      <c r="K343" s="260"/>
      <c r="L343" s="261"/>
    </row>
    <row r="344" spans="1:12" ht="64.8" customHeight="1" x14ac:dyDescent="0.25">
      <c r="A344" s="165"/>
      <c r="B344" s="259"/>
      <c r="C344" s="867" t="s">
        <v>82</v>
      </c>
      <c r="D344" s="1198">
        <v>3</v>
      </c>
      <c r="E344" s="1199" t="str">
        <f>IF(VLOOKUP(Table2612[[#This Row],[(FIN) Käytäntö]],Languages!$A:$D,1,TRUE)=Table2612[[#This Row],[(FIN) Käytäntö]],VLOOKUP(Table2612[[#This Row],[(FIN) Käytäntö]],Languages!$A:$D,Summary!$C$7,TRUE),NA())</f>
        <v xml:space="preserve">Kyberriskianalyysit päivitetään määräajoin ja määriteltyjen tilanteiden kuten järjestelmämuutosten tai ulkoisten tapahtumien yhteydessä.  </v>
      </c>
      <c r="F344" s="911"/>
      <c r="G344" s="729"/>
      <c r="H344" s="729"/>
      <c r="I344" s="306"/>
      <c r="J344" s="256"/>
      <c r="K344" s="260"/>
      <c r="L344" s="261"/>
    </row>
    <row r="345" spans="1:12" ht="64.8" customHeight="1" x14ac:dyDescent="0.25">
      <c r="A345" s="165"/>
      <c r="B345" s="259"/>
      <c r="C345" s="867" t="s">
        <v>920</v>
      </c>
      <c r="D345" s="1198">
        <v>1</v>
      </c>
      <c r="E345" s="1199" t="str">
        <f>IF(VLOOKUP(Table2612[[#This Row],[(FIN) Käytäntö]],Languages!$A:$D,1,TRUE)=Table2612[[#This Row],[(FIN) Käytäntö]],VLOOKUP(Table2612[[#This Row],[(FIN) Käytäntö]],Languages!$A:$D,Summary!$C$7,TRUE),NA())</f>
        <v>Riskeihin reagointikeinot (kuten riskin pienentäminen, hyväksyminen, välttäminen tai siirtäminen) ovat käytössä kyberriskeille. Tasolla 1 tämän ei tarvitse olla systemaattista ja säännöllistä.</v>
      </c>
      <c r="F345" s="911"/>
      <c r="G345" s="729"/>
      <c r="H345" s="729"/>
      <c r="I345" s="306"/>
      <c r="J345" s="256"/>
      <c r="K345" s="260"/>
      <c r="L345" s="261"/>
    </row>
    <row r="346" spans="1:12" ht="64.8" customHeight="1" x14ac:dyDescent="0.25">
      <c r="A346" s="165"/>
      <c r="B346" s="259"/>
      <c r="C346" s="867" t="s">
        <v>921</v>
      </c>
      <c r="D346" s="1198">
        <v>2</v>
      </c>
      <c r="E346" s="1199" t="str">
        <f>IF(VLOOKUP(Table2612[[#This Row],[(FIN) Käytäntö]],Languages!$A:$D,1,TRUE)=Table2612[[#This Row],[(FIN) Käytäntö]],VLOOKUP(Table2612[[#This Row],[(FIN) Käytäntö]],Languages!$A:$D,Summary!$C$7,TRUE),NA())</f>
        <v>Riskeihin reagoimisen keinot valitaan ja toteutetaan noudattaen määriteltyjä menetelmiä, jotka pohjautuvat analysointiin ja priorisointiin.</v>
      </c>
      <c r="F346" s="911"/>
      <c r="G346" s="729"/>
      <c r="H346" s="729"/>
      <c r="I346" s="306"/>
      <c r="J346" s="256"/>
      <c r="K346" s="260"/>
      <c r="L346" s="261"/>
    </row>
    <row r="347" spans="1:12" ht="64.8" customHeight="1" x14ac:dyDescent="0.25">
      <c r="A347" s="165"/>
      <c r="B347" s="259"/>
      <c r="C347" s="867" t="s">
        <v>922</v>
      </c>
      <c r="D347" s="1198">
        <v>3</v>
      </c>
      <c r="E347" s="1199" t="str">
        <f>IF(VLOOKUP(Table2612[[#This Row],[(FIN) Käytäntö]],Languages!$A:$D,1,TRUE)=Table2612[[#This Row],[(FIN) Käytäntö]],VLOOKUP(Table2612[[#This Row],[(FIN) Käytäntö]],Languages!$A:$D,Summary!$C$7,TRUE),NA())</f>
        <v>Kyberturvallisuuden suojausmekanismien suunnittelun onnistumista ja niiden tosiasiallista vaikutusta kyberriskien pienenemiseen arvioidaan.</v>
      </c>
      <c r="F347" s="911"/>
      <c r="G347" s="729"/>
      <c r="H347" s="729"/>
      <c r="I347" s="306"/>
      <c r="J347" s="256"/>
      <c r="K347" s="260"/>
      <c r="L347" s="261"/>
    </row>
    <row r="348" spans="1:12" ht="64.8" customHeight="1" x14ac:dyDescent="0.25">
      <c r="A348" s="165"/>
      <c r="B348" s="259"/>
      <c r="C348" s="867" t="s">
        <v>923</v>
      </c>
      <c r="D348" s="1198">
        <v>3</v>
      </c>
      <c r="E348" s="1199" t="str">
        <f>IF(VLOOKUP(Table2612[[#This Row],[(FIN) Käytäntö]],Languages!$A:$D,1,TRUE)=Table2612[[#This Row],[(FIN) Käytäntö]],VLOOKUP(Table2612[[#This Row],[(FIN) Käytäntö]],Languages!$A:$D,Summary!$C$7,TRUE),NA())</f>
        <v>Yritysjohto tarkastaa sekä kyberriskien vaikutusarviointien että kyberturvallisuuden suojausmekanismien arviointien tulokset varmistuakseen riskienhallinnan riittävyydestä ja siitä, että riskit ovat organisaation riskinottohalukkuuden mukaisia.</v>
      </c>
      <c r="F348" s="911"/>
      <c r="G348" s="729"/>
      <c r="H348" s="729"/>
      <c r="I348" s="306"/>
      <c r="J348" s="256"/>
      <c r="K348" s="260"/>
      <c r="L348" s="261"/>
    </row>
    <row r="349" spans="1:12" ht="64.8" customHeight="1" x14ac:dyDescent="0.25">
      <c r="A349" s="165"/>
      <c r="B349" s="259"/>
      <c r="C349" s="867" t="s">
        <v>924</v>
      </c>
      <c r="D349" s="1198">
        <v>3</v>
      </c>
      <c r="E349" s="1199" t="str">
        <f>IF(VLOOKUP(Table2612[[#This Row],[(FIN) Käytäntö]],Languages!$A:$D,1,TRUE)=Table2612[[#This Row],[(FIN) Käytäntö]],VLOOKUP(Table2612[[#This Row],[(FIN) Käytäntö]],Languages!$A:$D,Summary!$C$7,TRUE),NA())</f>
        <v>Yritysjohto tarkastaa riskeihin reagoimisen keinot (kuten riskin pienentäminen, hyväksyminen, välttäminen tai siirtäminen) aika ajoin varmistuakseen niiden soveltuvuudesta.</v>
      </c>
      <c r="F349" s="911"/>
      <c r="G349" s="729"/>
      <c r="H349" s="729"/>
      <c r="I349" s="306"/>
      <c r="J349" s="256"/>
      <c r="K349" s="260"/>
      <c r="L349" s="261"/>
    </row>
    <row r="350" spans="1:12" ht="64.8" customHeight="1" x14ac:dyDescent="0.25">
      <c r="A350" s="165"/>
      <c r="B350" s="259"/>
      <c r="C350" s="867" t="s">
        <v>925</v>
      </c>
      <c r="D350" s="1198">
        <v>2</v>
      </c>
      <c r="E350" s="1199" t="str">
        <f>IF(VLOOKUP(Table2612[[#This Row],[(FIN) Käytäntö]],Languages!$A:$D,1,TRUE)=Table2612[[#This Row],[(FIN) Käytäntö]],VLOOKUP(Table2612[[#This Row],[(FIN) Käytäntö]],Languages!$A:$D,Summary!$C$7,TRUE),NA())</f>
        <v>RISK-osion toimintaa varten on määritetty dokumentoidut toimintatavat, joita noudatetaan ja päivitetään säännöllisesti.</v>
      </c>
      <c r="F350" s="911"/>
      <c r="G350" s="729"/>
      <c r="H350" s="729"/>
      <c r="I350" s="306"/>
      <c r="J350" s="256"/>
      <c r="K350" s="260"/>
      <c r="L350" s="261"/>
    </row>
    <row r="351" spans="1:12" ht="64.8" customHeight="1" x14ac:dyDescent="0.25">
      <c r="A351" s="165"/>
      <c r="B351" s="259"/>
      <c r="C351" s="867" t="s">
        <v>926</v>
      </c>
      <c r="D351" s="1198">
        <v>2</v>
      </c>
      <c r="E351" s="1199" t="str">
        <f>IF(VLOOKUP(Table2612[[#This Row],[(FIN) Käytäntö]],Languages!$A:$D,1,TRUE)=Table2612[[#This Row],[(FIN) Käytäntö]],VLOOKUP(Table2612[[#This Row],[(FIN) Käytäntö]],Languages!$A:$D,Summary!$C$7,TRUE),NA())</f>
        <v>RISK-osion toimintaa varten on tarjolla riittävät resurssit (henkilöstö, rahoitus ja työkalut).</v>
      </c>
      <c r="F351" s="911"/>
      <c r="G351" s="729"/>
      <c r="H351" s="729"/>
      <c r="I351" s="306"/>
      <c r="J351" s="256"/>
      <c r="K351" s="260"/>
      <c r="L351" s="261"/>
    </row>
    <row r="352" spans="1:12" ht="64.8" customHeight="1" x14ac:dyDescent="0.25">
      <c r="A352" s="165"/>
      <c r="B352" s="259"/>
      <c r="C352" s="867" t="s">
        <v>927</v>
      </c>
      <c r="D352" s="1198">
        <v>3</v>
      </c>
      <c r="E352" s="1199" t="str">
        <f>IF(VLOOKUP(Table2612[[#This Row],[(FIN) Käytäntö]],Languages!$A:$D,1,TRUE)=Table2612[[#This Row],[(FIN) Käytäntö]],VLOOKUP(Table2612[[#This Row],[(FIN) Käytäntö]],Languages!$A:$D,Summary!$C$7,TRUE),NA())</f>
        <v>RISK-osion toimintaa ohjataan vaatimuksilla, jotka on asetettu organisaation johtotason politiikassa (tai vastaavassa ohjeistuksessa).</v>
      </c>
      <c r="F352" s="911"/>
      <c r="G352" s="729"/>
      <c r="H352" s="729"/>
      <c r="I352" s="306"/>
      <c r="J352" s="256"/>
      <c r="K352" s="260"/>
      <c r="L352" s="261"/>
    </row>
    <row r="353" spans="1:12" ht="64.8" customHeight="1" x14ac:dyDescent="0.25">
      <c r="A353" s="165"/>
      <c r="B353" s="259"/>
      <c r="C353" s="867" t="s">
        <v>928</v>
      </c>
      <c r="D353" s="1198">
        <v>3</v>
      </c>
      <c r="E353" s="1199" t="str">
        <f>IF(VLOOKUP(Table2612[[#This Row],[(FIN) Käytäntö]],Languages!$A:$D,1,TRUE)=Table2612[[#This Row],[(FIN) Käytäntö]],VLOOKUP(Table2612[[#This Row],[(FIN) Käytäntö]],Languages!$A:$D,Summary!$C$7,TRUE),NA())</f>
        <v>RISK-osion toiminnan suorittamiseen tarvittavat vastuut, tilivelvollisuudet ja valtuutukset on jalkautettu soveltuville työntekijöille.</v>
      </c>
      <c r="F353" s="911"/>
      <c r="G353" s="729"/>
      <c r="H353" s="729"/>
      <c r="I353" s="306"/>
      <c r="J353" s="256"/>
      <c r="K353" s="260"/>
      <c r="L353" s="261"/>
    </row>
    <row r="354" spans="1:12" ht="64.8" customHeight="1" x14ac:dyDescent="0.25">
      <c r="A354" s="165"/>
      <c r="B354" s="259"/>
      <c r="C354" s="867" t="s">
        <v>929</v>
      </c>
      <c r="D354" s="1198">
        <v>3</v>
      </c>
      <c r="E354" s="1199" t="str">
        <f>IF(VLOOKUP(Table2612[[#This Row],[(FIN) Käytäntö]],Languages!$A:$D,1,TRUE)=Table2612[[#This Row],[(FIN) Käytäntö]],VLOOKUP(Table2612[[#This Row],[(FIN) Käytäntö]],Languages!$A:$D,Summary!$C$7,TRUE),NA())</f>
        <v>RISK-osion toimintaa suorittavilla työntekijöillä on riittävät tiedot ja taidot tehtäviensä suorittamiseen.</v>
      </c>
      <c r="F354" s="911"/>
      <c r="G354" s="729"/>
      <c r="H354" s="729"/>
      <c r="I354" s="306"/>
      <c r="J354" s="256"/>
      <c r="K354" s="260"/>
      <c r="L354" s="261"/>
    </row>
    <row r="355" spans="1:12" ht="64.8" customHeight="1" x14ac:dyDescent="0.25">
      <c r="A355" s="165"/>
      <c r="B355" s="259"/>
      <c r="C355" s="867" t="s">
        <v>930</v>
      </c>
      <c r="D355" s="1198">
        <v>3</v>
      </c>
      <c r="E355" s="1199" t="str">
        <f>IF(VLOOKUP(Table2612[[#This Row],[(FIN) Käytäntö]],Languages!$A:$D,1,TRUE)=Table2612[[#This Row],[(FIN) Käytäntö]],VLOOKUP(Table2612[[#This Row],[(FIN) Käytäntö]],Languages!$A:$D,Summary!$C$7,TRUE),NA())</f>
        <v>RISK-osion toiminnan vaikuttavuutta arvioidaan ja seurataan.</v>
      </c>
      <c r="F355" s="911"/>
      <c r="G355" s="729"/>
      <c r="H355" s="729"/>
      <c r="I355" s="306"/>
      <c r="J355" s="256"/>
      <c r="K355" s="260"/>
      <c r="L355" s="261"/>
    </row>
    <row r="356" spans="1:12" ht="64.8" customHeight="1" x14ac:dyDescent="0.25">
      <c r="A356" s="165"/>
      <c r="B356" s="259"/>
      <c r="C356" s="867" t="s">
        <v>209</v>
      </c>
      <c r="D356" s="1198">
        <v>1</v>
      </c>
      <c r="E356" s="1199" t="str">
        <f>IF(VLOOKUP(Table2612[[#This Row],[(FIN) Käytäntö]],Languages!$A:$D,1,TRUE)=Table2612[[#This Row],[(FIN) Käytäntö]],VLOOKUP(Table2612[[#This Row],[(FIN) Käytäntö]],Languages!$A:$D,Summary!$C$7,TRUE),NA())</f>
        <v>Lokitietoa kerätään toiminnon kannalta tärkeistä laitteista, ohjelmistoista ja tietovarannoista (ainakin tapauskohtaisesti). Tasolla 1 tämän ei tarvitse olla systemaattista ja säännöllistä.</v>
      </c>
      <c r="F356" s="911"/>
      <c r="G356" s="729"/>
      <c r="H356" s="729"/>
      <c r="I356" s="306"/>
      <c r="J356" s="256"/>
      <c r="K356" s="260"/>
      <c r="L356" s="261"/>
    </row>
    <row r="357" spans="1:12" ht="64.8" customHeight="1" x14ac:dyDescent="0.25">
      <c r="A357" s="165"/>
      <c r="B357" s="259"/>
      <c r="C357" s="867" t="s">
        <v>210</v>
      </c>
      <c r="D357" s="1198">
        <v>2</v>
      </c>
      <c r="E357" s="1199" t="str">
        <f>IF(VLOOKUP(Table2612[[#This Row],[(FIN) Käytäntö]],Languages!$A:$D,1,TRUE)=Table2612[[#This Row],[(FIN) Käytäntö]],VLOOKUP(Table2612[[#This Row],[(FIN) Käytäntö]],Languages!$A:$D,Summary!$C$7,TRUE),NA())</f>
        <v>Lokitietoa kerätään sellaisista laitteista, ohjelmistoista ja tietovarannoista, joita voitaisiin käyttää hyökkääjän tavoitteen saavuttamiseen.</v>
      </c>
      <c r="F357" s="911"/>
      <c r="G357" s="729"/>
      <c r="H357" s="729"/>
      <c r="I357" s="306"/>
      <c r="J357" s="256"/>
      <c r="K357" s="260"/>
      <c r="L357" s="261"/>
    </row>
    <row r="358" spans="1:12" ht="64.8" customHeight="1" x14ac:dyDescent="0.25">
      <c r="A358" s="165"/>
      <c r="B358" s="259"/>
      <c r="C358" s="867" t="s">
        <v>211</v>
      </c>
      <c r="D358" s="1198">
        <v>2</v>
      </c>
      <c r="E358" s="1199" t="str">
        <f>IF(VLOOKUP(Table2612[[#This Row],[(FIN) Käytäntö]],Languages!$A:$D,1,TRUE)=Table2612[[#This Row],[(FIN) Käytäntö]],VLOOKUP(Table2612[[#This Row],[(FIN) Käytäntö]],Languages!$A:$D,Summary!$C$7,TRUE),NA())</f>
        <v xml:space="preserve">IT- ja OT-laitteille, ohjelmistoille ja tietovarannoille, jotka ovat tärkeitä toiminnon kannalta tai joita hyökkääjä voisi hyödyntää tavoitteensa saavuttamiseen, on määritetty ja ylläpidetty lokitusvaatimuksia. </v>
      </c>
      <c r="F358" s="911"/>
      <c r="G358" s="729"/>
      <c r="H358" s="729"/>
      <c r="I358" s="306"/>
      <c r="J358" s="256"/>
      <c r="K358" s="260"/>
      <c r="L358" s="261"/>
    </row>
    <row r="359" spans="1:12" ht="64.8" customHeight="1" x14ac:dyDescent="0.25">
      <c r="A359" s="165"/>
      <c r="B359" s="259"/>
      <c r="C359" s="867" t="s">
        <v>212</v>
      </c>
      <c r="D359" s="1198">
        <v>2</v>
      </c>
      <c r="E359" s="1199" t="str">
        <f>IF(VLOOKUP(Table2612[[#This Row],[(FIN) Käytäntö]],Languages!$A:$D,1,TRUE)=Table2612[[#This Row],[(FIN) Käytäntö]],VLOOKUP(Table2612[[#This Row],[(FIN) Käytäntö]],Languages!$A:$D,Summary!$C$7,TRUE),NA())</f>
        <v>Verkko- ja päätelaitteiden valvontainfrastruktuurille on määritetty lokitusvaatimukset, joita myös ylläpidetään. (esimerkiksi internetyhdyskäytäville (gateway), EDR ohjelmistot, IDPS tunkeutumisen havaitsemis- ja estojärjestelmät)</v>
      </c>
      <c r="F359" s="911"/>
      <c r="G359" s="729"/>
      <c r="H359" s="729"/>
      <c r="I359" s="306"/>
      <c r="J359" s="256"/>
      <c r="K359" s="260"/>
      <c r="L359" s="261"/>
    </row>
    <row r="360" spans="1:12" ht="64.8" customHeight="1" x14ac:dyDescent="0.25">
      <c r="A360" s="165"/>
      <c r="B360" s="259"/>
      <c r="C360" s="867" t="s">
        <v>940</v>
      </c>
      <c r="D360" s="1198">
        <v>2</v>
      </c>
      <c r="E360" s="1199" t="str">
        <f>IF(VLOOKUP(Table2612[[#This Row],[(FIN) Käytäntö]],Languages!$A:$D,1,TRUE)=Table2612[[#This Row],[(FIN) Käytäntö]],VLOOKUP(Table2612[[#This Row],[(FIN) Käytäntö]],Languages!$A:$D,Summary!$C$7,TRUE),NA())</f>
        <v>Lokitieto koostetaan yhteen keskitetysti toiminnon sisällä.</v>
      </c>
      <c r="F360" s="911"/>
      <c r="G360" s="729"/>
      <c r="H360" s="729"/>
      <c r="I360" s="306"/>
      <c r="J360" s="256"/>
      <c r="K360" s="260"/>
      <c r="L360" s="261"/>
    </row>
    <row r="361" spans="1:12" ht="64.8" customHeight="1" x14ac:dyDescent="0.25">
      <c r="A361" s="165"/>
      <c r="B361" s="259"/>
      <c r="C361" s="867" t="s">
        <v>2537</v>
      </c>
      <c r="D361" s="1198">
        <v>3</v>
      </c>
      <c r="E361" s="1199" t="str">
        <f>IF(VLOOKUP(Table2612[[#This Row],[(FIN) Käytäntö]],Languages!$A:$D,1,TRUE)=Table2612[[#This Row],[(FIN) Käytäntö]],VLOOKUP(Table2612[[#This Row],[(FIN) Käytäntö]],Languages!$A:$D,Summary!$C$7,TRUE),NA())</f>
        <v>Korkean prioriteetin laitteista, ohjelmistoista ja tietovarannoista kerätään tarkempaa lokitietoa.</v>
      </c>
      <c r="F361" s="911"/>
      <c r="G361" s="729"/>
      <c r="H361" s="729"/>
      <c r="I361" s="306"/>
      <c r="J361" s="256"/>
      <c r="K361" s="260"/>
      <c r="L361" s="261"/>
    </row>
    <row r="362" spans="1:12" ht="64.8" customHeight="1" x14ac:dyDescent="0.25">
      <c r="A362" s="165"/>
      <c r="B362" s="259"/>
      <c r="C362" s="867" t="s">
        <v>213</v>
      </c>
      <c r="D362" s="1198">
        <v>1</v>
      </c>
      <c r="E362" s="1199" t="str">
        <f>IF(VLOOKUP(Table2612[[#This Row],[(FIN) Käytäntö]],Languages!$A:$D,1,TRUE)=Table2612[[#This Row],[(FIN) Käytäntö]],VLOOKUP(Table2612[[#This Row],[(FIN) Käytäntö]],Languages!$A:$D,Summary!$C$7,TRUE),NA())</f>
        <v>Lokitietojen tarkastelua ja muuta kyberturvallisuusvalvontaa tehdään. Tasolla 1 tämän ei tarvitse olla systemaattista ja säännöllistä.</v>
      </c>
      <c r="F362" s="911"/>
      <c r="G362" s="729"/>
      <c r="H362" s="729"/>
      <c r="I362" s="306"/>
      <c r="J362" s="256"/>
      <c r="K362" s="260"/>
      <c r="L362" s="261"/>
    </row>
    <row r="363" spans="1:12" ht="64.8" customHeight="1" x14ac:dyDescent="0.25">
      <c r="A363" s="165"/>
      <c r="B363" s="259"/>
      <c r="C363" s="867" t="s">
        <v>214</v>
      </c>
      <c r="D363" s="1198">
        <v>1</v>
      </c>
      <c r="E363" s="1199" t="str">
        <f>IF(VLOOKUP(Table2612[[#This Row],[(FIN) Käytäntö]],Languages!$A:$D,1,TRUE)=Table2612[[#This Row],[(FIN) Käytäntö]],VLOOKUP(Table2612[[#This Row],[(FIN) Käytäntö]],Languages!$A:$D,Summary!$C$7,TRUE),NA())</f>
        <v>IT- ja OT-ympäristöjen valvontatietoja katselmoidaan säännöllisesti poikkeavan toiminnan ja mahdollisten kybertapahtumien varalta (ainakin tapauskohtaisesti). Tasolla 1 tämän ei tarvitse olla systemaattista.</v>
      </c>
      <c r="F363" s="911"/>
      <c r="G363" s="729"/>
      <c r="H363" s="729"/>
      <c r="I363" s="306"/>
      <c r="J363" s="256"/>
      <c r="K363" s="260"/>
      <c r="L363" s="261"/>
    </row>
    <row r="364" spans="1:12" ht="64.8" customHeight="1" x14ac:dyDescent="0.25">
      <c r="A364" s="165"/>
      <c r="B364" s="259"/>
      <c r="C364" s="867" t="s">
        <v>215</v>
      </c>
      <c r="D364" s="1198">
        <v>2</v>
      </c>
      <c r="E364" s="1199" t="str">
        <f>IF(VLOOKUP(Table2612[[#This Row],[(FIN) Käytäntö]],Languages!$A:$D,1,TRUE)=Table2612[[#This Row],[(FIN) Käytäntö]],VLOOKUP(Table2612[[#This Row],[(FIN) Käytäntö]],Languages!$A:$D,Summary!$C$7,TRUE),NA())</f>
        <v>Valvonnalle ja havaintojen analysoinnille on määritetty tarkempia vaatimuksia, joita päivitetään säännöllisesti ja jotka kattavat tapahtumatietojen oikea-aikaisen tarkastelun.</v>
      </c>
      <c r="F364" s="911"/>
      <c r="G364" s="729"/>
      <c r="H364" s="729"/>
      <c r="I364" s="306"/>
      <c r="J364" s="256"/>
      <c r="K364" s="260"/>
      <c r="L364" s="261"/>
    </row>
    <row r="365" spans="1:12" ht="64.8" customHeight="1" x14ac:dyDescent="0.25">
      <c r="A365" s="165"/>
      <c r="B365" s="259"/>
      <c r="C365" s="867" t="s">
        <v>216</v>
      </c>
      <c r="D365" s="1198">
        <v>2</v>
      </c>
      <c r="E365" s="1199" t="str">
        <f>IF(VLOOKUP(Table2612[[#This Row],[(FIN) Käytäntö]],Languages!$A:$D,1,TRUE)=Table2612[[#This Row],[(FIN) Käytäntö]],VLOOKUP(Table2612[[#This Row],[(FIN) Käytäntö]],Languages!$A:$D,Summary!$C$7,TRUE),NA())</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65" s="911"/>
      <c r="G365" s="729"/>
      <c r="H365" s="729"/>
      <c r="I365" s="306"/>
      <c r="J365" s="256"/>
      <c r="K365" s="260"/>
      <c r="L365" s="261"/>
    </row>
    <row r="366" spans="1:12" ht="64.8" customHeight="1" x14ac:dyDescent="0.25">
      <c r="A366" s="165"/>
      <c r="B366" s="259"/>
      <c r="C366" s="867" t="s">
        <v>217</v>
      </c>
      <c r="D366" s="1198">
        <v>2</v>
      </c>
      <c r="E366" s="1199" t="str">
        <f>IF(VLOOKUP(Table2612[[#This Row],[(FIN) Käytäntö]],Languages!$A:$D,1,TRUE)=Table2612[[#This Row],[(FIN) Käytäntö]],VLOOKUP(Table2612[[#This Row],[(FIN) Käytäntö]],Languages!$A:$D,Summary!$C$7,TRUE),NA())</f>
        <v>Kybertapahtumien tunnistamista varten on määritetty erilaisia hälytyksiä ja ilmoituksia, joita päivitetään säännöllisesti.</v>
      </c>
      <c r="F366" s="911"/>
      <c r="G366" s="729"/>
      <c r="H366" s="729"/>
      <c r="I366" s="306"/>
      <c r="J366" s="256"/>
      <c r="K366" s="260"/>
      <c r="L366" s="261"/>
    </row>
    <row r="367" spans="1:12" ht="64.8" customHeight="1" x14ac:dyDescent="0.25">
      <c r="A367" s="165"/>
      <c r="B367" s="259"/>
      <c r="C367" s="867" t="s">
        <v>218</v>
      </c>
      <c r="D367" s="1198">
        <v>2</v>
      </c>
      <c r="E367" s="1199" t="str">
        <f>IF(VLOOKUP(Table2612[[#This Row],[(FIN) Käytäntö]],Languages!$A:$D,1,TRUE)=Table2612[[#This Row],[(FIN) Käytäntö]],VLOOKUP(Table2612[[#This Row],[(FIN) Käytäntö]],Languages!$A:$D,Summary!$C$7,TRUE),NA())</f>
        <v>Valvontatoimenpiteet ovat linjassa toiminnon uhkaprofiilin kanssa [kts. THREAT-2e].</v>
      </c>
      <c r="F367" s="911"/>
      <c r="G367" s="729"/>
      <c r="H367" s="729"/>
      <c r="I367" s="306"/>
      <c r="J367" s="256"/>
      <c r="K367" s="260"/>
      <c r="L367" s="261"/>
    </row>
    <row r="368" spans="1:12" ht="64.8" customHeight="1" x14ac:dyDescent="0.25">
      <c r="A368" s="165"/>
      <c r="B368" s="259"/>
      <c r="C368" s="867" t="s">
        <v>219</v>
      </c>
      <c r="D368" s="1198">
        <v>3</v>
      </c>
      <c r="E368" s="1199" t="str">
        <f>IF(VLOOKUP(Table2612[[#This Row],[(FIN) Käytäntö]],Languages!$A:$D,1,TRUE)=Table2612[[#This Row],[(FIN) Käytäntö]],VLOOKUP(Table2612[[#This Row],[(FIN) Käytäntö]],Languages!$A:$D,Summary!$C$7,TRUE),NA())</f>
        <v xml:space="preserve">Korkean prioriteetin laitteita, ohjelmistoija ja tietovarantoja valvotaan tarkemmin. </v>
      </c>
      <c r="F368" s="911"/>
      <c r="G368" s="729"/>
      <c r="H368" s="729"/>
      <c r="I368" s="306"/>
      <c r="J368" s="256"/>
      <c r="K368" s="260"/>
      <c r="L368" s="261"/>
    </row>
    <row r="369" spans="1:12" ht="64.8" customHeight="1" x14ac:dyDescent="0.25">
      <c r="A369" s="165"/>
      <c r="B369" s="259"/>
      <c r="C369" s="867" t="s">
        <v>220</v>
      </c>
      <c r="D369" s="1198">
        <v>3</v>
      </c>
      <c r="E369" s="1199" t="str">
        <f>IF(VLOOKUP(Table2612[[#This Row],[(FIN) Käytäntö]],Languages!$A:$D,1,TRUE)=Table2612[[#This Row],[(FIN) Käytäntö]],VLOOKUP(Table2612[[#This Row],[(FIN) Käytäntö]],Languages!$A:$D,Summary!$C$7,TRUE),NA())</f>
        <v>Riskianalyyseistä saatua tietoa [kts. RISK-3d] hyödynnetään, kun määritetään poikkeavan toiminnan indikaattoreita.</v>
      </c>
      <c r="F369" s="911"/>
      <c r="G369" s="729"/>
      <c r="H369" s="729"/>
      <c r="I369" s="306"/>
      <c r="J369" s="256"/>
      <c r="K369" s="260"/>
      <c r="L369" s="261"/>
    </row>
    <row r="370" spans="1:12" ht="64.8" customHeight="1" x14ac:dyDescent="0.25">
      <c r="A370" s="165"/>
      <c r="B370" s="259"/>
      <c r="C370" s="867" t="s">
        <v>221</v>
      </c>
      <c r="D370" s="1198">
        <v>3</v>
      </c>
      <c r="E370" s="1199" t="str">
        <f>IF(VLOOKUP(Table2612[[#This Row],[(FIN) Käytäntö]],Languages!$A:$D,1,TRUE)=Table2612[[#This Row],[(FIN) Käytäntö]],VLOOKUP(Table2612[[#This Row],[(FIN) Käytäntö]],Languages!$A:$D,Summary!$C$7,TRUE),NA())</f>
        <v xml:space="preserve">Poikkeavan toiminnan havaitsemiseksi on luotuja indikaattoreita arvioidaan ja päivitetään säännöllisesti ja määriteltyjen tilanteiden kuten järjestelmämuutosten tai ulkoisten tapahtumien yhteydessä. </v>
      </c>
      <c r="F370" s="911"/>
      <c r="G370" s="729"/>
      <c r="H370" s="729"/>
      <c r="I370" s="306"/>
      <c r="J370" s="256"/>
      <c r="K370" s="260"/>
      <c r="L370" s="261"/>
    </row>
    <row r="371" spans="1:12" ht="64.8" customHeight="1" x14ac:dyDescent="0.25">
      <c r="A371" s="165"/>
      <c r="B371" s="259"/>
      <c r="C371" s="867" t="s">
        <v>223</v>
      </c>
      <c r="D371" s="1198">
        <v>2</v>
      </c>
      <c r="E371" s="1199" t="str">
        <f>IF(VLOOKUP(Table2612[[#This Row],[(FIN) Käytäntö]],Languages!$A:$D,1,TRUE)=Table2612[[#This Row],[(FIN) Käytäntö]],VLOOKUP(Table2612[[#This Row],[(FIN) Käytäntö]],Languages!$A:$D,Summary!$C$7,TRUE),NA())</f>
        <v>Toiminnon kyberturvallisuuden tilannekuvan viestimiseksi on määritetty menetelmät, joita päivitetään säännöllisesti.</v>
      </c>
      <c r="F371" s="911"/>
      <c r="G371" s="729"/>
      <c r="H371" s="729"/>
      <c r="I371" s="306"/>
      <c r="J371" s="256"/>
      <c r="K371" s="260"/>
      <c r="L371" s="261"/>
    </row>
    <row r="372" spans="1:12" ht="64.8" customHeight="1" x14ac:dyDescent="0.25">
      <c r="A372" s="165"/>
      <c r="B372" s="259"/>
      <c r="C372" s="867" t="s">
        <v>224</v>
      </c>
      <c r="D372" s="1198">
        <v>2</v>
      </c>
      <c r="E372" s="1199" t="str">
        <f>IF(VLOOKUP(Table2612[[#This Row],[(FIN) Käytäntö]],Languages!$A:$D,1,TRUE)=Table2612[[#This Row],[(FIN) Käytäntö]],VLOOKUP(Table2612[[#This Row],[(FIN) Käytäntö]],Languages!$A:$D,Summary!$C$7,TRUE),NA())</f>
        <v>Valvontatieto kootaan yhteen toiminnon operatiivisen tilannekuvan muodostamiseksi.</v>
      </c>
      <c r="F372" s="911"/>
      <c r="G372" s="729"/>
      <c r="H372" s="729"/>
      <c r="I372" s="306"/>
      <c r="J372" s="256"/>
      <c r="K372" s="260"/>
      <c r="L372" s="261"/>
    </row>
    <row r="373" spans="1:12" ht="64.8" customHeight="1" x14ac:dyDescent="0.25">
      <c r="A373" s="165"/>
      <c r="B373" s="259"/>
      <c r="C373" s="867" t="s">
        <v>225</v>
      </c>
      <c r="D373" s="1198">
        <v>2</v>
      </c>
      <c r="E373" s="1199" t="str">
        <f>IF(VLOOKUP(Table2612[[#This Row],[(FIN) Käytäntö]],Languages!$A:$D,1,TRUE)=Table2612[[#This Row],[(FIN) Käytäntö]],VLOOKUP(Table2612[[#This Row],[(FIN) Käytäntö]],Languages!$A:$D,Summary!$C$7,TRUE),NA())</f>
        <v>Tilannekuvan rikastamiseksi on saatavilla soveltuvaa tietoa eri puolilta organisaatiota.</v>
      </c>
      <c r="F373" s="911"/>
      <c r="G373" s="729"/>
      <c r="H373" s="729"/>
      <c r="I373" s="306"/>
      <c r="J373" s="256"/>
      <c r="K373" s="260"/>
      <c r="L373" s="261"/>
    </row>
    <row r="374" spans="1:12" ht="64.8" customHeight="1" x14ac:dyDescent="0.25">
      <c r="A374" s="165"/>
      <c r="B374" s="259"/>
      <c r="C374" s="867" t="s">
        <v>226</v>
      </c>
      <c r="D374" s="1198">
        <v>3</v>
      </c>
      <c r="E374" s="1199" t="str">
        <f>IF(VLOOKUP(Table2612[[#This Row],[(FIN) Käytäntö]],Languages!$A:$D,1,TRUE)=Table2612[[#This Row],[(FIN) Käytäntö]],VLOOKUP(Table2612[[#This Row],[(FIN) Käytäntö]],Languages!$A:$D,Summary!$C$7,TRUE),NA())</f>
        <v>Tilannekuvan raportoinnista on määritetty vaatimuksia, joihin kuuluu oikea-aikaisen kyberturvallisuustiedon jakaminen organisaation määrittelemille sidosryhmille.</v>
      </c>
      <c r="F374" s="911"/>
      <c r="G374" s="729"/>
      <c r="H374" s="729"/>
      <c r="I374" s="306"/>
      <c r="J374" s="256"/>
      <c r="K374" s="260"/>
      <c r="L374" s="261"/>
    </row>
    <row r="375" spans="1:12" ht="64.8" customHeight="1" x14ac:dyDescent="0.25">
      <c r="A375" s="165"/>
      <c r="B375" s="259"/>
      <c r="C375" s="867" t="s">
        <v>227</v>
      </c>
      <c r="D375" s="1198">
        <v>3</v>
      </c>
      <c r="E375" s="1199" t="str">
        <f>IF(VLOOKUP(Table2612[[#This Row],[(FIN) Käytäntö]],Languages!$A:$D,1,TRUE)=Table2612[[#This Row],[(FIN) Käytäntö]],VLOOKUP(Table2612[[#This Row],[(FIN) Käytäntö]],Languages!$A:$D,Summary!$C$7,TRUE),NA())</f>
        <v>Tilannekuvan rikastamiseksi kerätään soveltuvaa tietoa organisaation ulkopuolelta. Lisäksi tätä tietoa jaetaan organisaation määrittelemille sisäisille sidosryhmille.</v>
      </c>
      <c r="F375" s="911"/>
      <c r="G375" s="729"/>
      <c r="H375" s="729"/>
      <c r="I375" s="306"/>
      <c r="J375" s="256"/>
      <c r="K375" s="260"/>
      <c r="L375" s="261"/>
    </row>
    <row r="376" spans="1:12" ht="64.8" customHeight="1" x14ac:dyDescent="0.25">
      <c r="A376" s="165"/>
      <c r="B376" s="259"/>
      <c r="C376" s="867" t="s">
        <v>228</v>
      </c>
      <c r="D376" s="1198">
        <v>3</v>
      </c>
      <c r="E376" s="1199" t="str">
        <f>IF(VLOOKUP(Table2612[[#This Row],[(FIN) Käytäntö]],Languages!$A:$D,1,TRUE)=Table2612[[#This Row],[(FIN) Käytäntö]],VLOOKUP(Table2612[[#This Row],[(FIN) Käytäntö]],Languages!$A:$D,Summary!$C$7,TRUE),NA())</f>
        <v>Kyvykkyys kerätä, ryhmitellä, vertailla ja analysoida valvonnalla tuottua tietoa sekä muodostaa liki reaaliaikaista tilannekuvaa toinnon kyberturvallisuuden tilasta.  Kyvykkyyttä myös ylläpidetään.</v>
      </c>
      <c r="F376" s="911"/>
      <c r="G376" s="729"/>
      <c r="H376" s="729"/>
      <c r="I376" s="306"/>
      <c r="J376" s="256"/>
      <c r="K376" s="260"/>
      <c r="L376" s="261"/>
    </row>
    <row r="377" spans="1:12" ht="64.8" customHeight="1" x14ac:dyDescent="0.25">
      <c r="A377" s="165"/>
      <c r="B377" s="259"/>
      <c r="C377" s="867" t="s">
        <v>229</v>
      </c>
      <c r="D377" s="1198">
        <v>3</v>
      </c>
      <c r="E377" s="1199" t="str">
        <f>IF(VLOOKUP(Table2612[[#This Row],[(FIN) Käytäntö]],Languages!$A:$D,1,TRUE)=Table2612[[#This Row],[(FIN) Käytäntö]],VLOOKUP(Table2612[[#This Row],[(FIN) Käytäntö]],Languages!$A:$D,Summary!$C$7,TRUE),NA())</f>
        <v>Toiminnassa noudatetaan ennalta määriteltyjä, dokumentoituja toimintatiloja, jotka otetaan käyttöön toiminnon kyberurvallisuustilanteen mukaisesti tai muiden osa-alueiden toimintojen käynnistämänä.</v>
      </c>
      <c r="F377" s="911"/>
      <c r="G377" s="729"/>
      <c r="H377" s="729"/>
      <c r="I377" s="306"/>
      <c r="J377" s="256"/>
      <c r="K377" s="260"/>
      <c r="L377" s="261"/>
    </row>
    <row r="378" spans="1:12" ht="64.8" customHeight="1" x14ac:dyDescent="0.25">
      <c r="A378" s="165"/>
      <c r="B378" s="259"/>
      <c r="C378" s="867" t="s">
        <v>231</v>
      </c>
      <c r="D378" s="1198">
        <v>2</v>
      </c>
      <c r="E378" s="1199" t="str">
        <f>IF(VLOOKUP(Table2612[[#This Row],[(FIN) Käytäntö]],Languages!$A:$D,1,TRUE)=Table2612[[#This Row],[(FIN) Käytäntö]],VLOOKUP(Table2612[[#This Row],[(FIN) Käytäntö]],Languages!$A:$D,Summary!$C$7,TRUE),NA())</f>
        <v>SITUATION-osion toimintaa varten on määritetty dokumentoidut toimintatavat, joita noudatetaan ja päivitetään säännöllisesti.</v>
      </c>
      <c r="F378" s="911"/>
      <c r="G378" s="729"/>
      <c r="H378" s="729"/>
      <c r="I378" s="306"/>
      <c r="J378" s="256"/>
      <c r="K378" s="260"/>
      <c r="L378" s="261"/>
    </row>
    <row r="379" spans="1:12" ht="64.8" customHeight="1" x14ac:dyDescent="0.25">
      <c r="A379" s="165"/>
      <c r="B379" s="259"/>
      <c r="C379" s="867" t="s">
        <v>232</v>
      </c>
      <c r="D379" s="1198">
        <v>2</v>
      </c>
      <c r="E379" s="1199" t="str">
        <f>IF(VLOOKUP(Table2612[[#This Row],[(FIN) Käytäntö]],Languages!$A:$D,1,TRUE)=Table2612[[#This Row],[(FIN) Käytäntö]],VLOOKUP(Table2612[[#This Row],[(FIN) Käytäntö]],Languages!$A:$D,Summary!$C$7,TRUE),NA())</f>
        <v>SITUATION-osion toimintaa varten on tarjolla riittävät resurssit (henkilöstö, rahoitus ja työkalut).</v>
      </c>
      <c r="F379" s="911"/>
      <c r="G379" s="729"/>
      <c r="H379" s="729"/>
      <c r="I379" s="306"/>
      <c r="J379" s="256"/>
      <c r="K379" s="260"/>
      <c r="L379" s="261"/>
    </row>
    <row r="380" spans="1:12" ht="64.8" customHeight="1" x14ac:dyDescent="0.25">
      <c r="A380" s="165"/>
      <c r="B380" s="259"/>
      <c r="C380" s="867" t="s">
        <v>233</v>
      </c>
      <c r="D380" s="1198">
        <v>3</v>
      </c>
      <c r="E380" s="1199" t="str">
        <f>IF(VLOOKUP(Table2612[[#This Row],[(FIN) Käytäntö]],Languages!$A:$D,1,TRUE)=Table2612[[#This Row],[(FIN) Käytäntö]],VLOOKUP(Table2612[[#This Row],[(FIN) Käytäntö]],Languages!$A:$D,Summary!$C$7,TRUE),NA())</f>
        <v>SITUATION-osion toimintaa ohjataan vaatimuksilla, jotka on asetettu organisaation johtotason politiikassa (tai vastaavassa ohjeistuksessa).</v>
      </c>
      <c r="F380" s="911"/>
      <c r="G380" s="729"/>
      <c r="H380" s="729"/>
      <c r="I380" s="306"/>
      <c r="J380" s="256"/>
      <c r="K380" s="260"/>
      <c r="L380" s="261"/>
    </row>
    <row r="381" spans="1:12" ht="64.8" customHeight="1" x14ac:dyDescent="0.25">
      <c r="A381" s="165"/>
      <c r="B381" s="259"/>
      <c r="C381" s="867" t="s">
        <v>234</v>
      </c>
      <c r="D381" s="1198">
        <v>3</v>
      </c>
      <c r="E381" s="1199" t="str">
        <f>IF(VLOOKUP(Table2612[[#This Row],[(FIN) Käytäntö]],Languages!$A:$D,1,TRUE)=Table2612[[#This Row],[(FIN) Käytäntö]],VLOOKUP(Table2612[[#This Row],[(FIN) Käytäntö]],Languages!$A:$D,Summary!$C$7,TRUE),NA())</f>
        <v>SITUATION-osion toiminnan suorittamiseen tarvittavat vastuut, tilivelvollisuudet ja valtuutukset on jalkautettu soveltuville työntekijöille.</v>
      </c>
      <c r="F381" s="911"/>
      <c r="G381" s="729"/>
      <c r="H381" s="729"/>
      <c r="I381" s="306"/>
      <c r="J381" s="256"/>
      <c r="K381" s="260"/>
      <c r="L381" s="261"/>
    </row>
    <row r="382" spans="1:12" ht="64.8" customHeight="1" x14ac:dyDescent="0.25">
      <c r="A382" s="165"/>
      <c r="B382" s="259"/>
      <c r="C382" s="867" t="s">
        <v>235</v>
      </c>
      <c r="D382" s="1198">
        <v>3</v>
      </c>
      <c r="E382" s="1199" t="str">
        <f>IF(VLOOKUP(Table2612[[#This Row],[(FIN) Käytäntö]],Languages!$A:$D,1,TRUE)=Table2612[[#This Row],[(FIN) Käytäntö]],VLOOKUP(Table2612[[#This Row],[(FIN) Käytäntö]],Languages!$A:$D,Summary!$C$7,TRUE),NA())</f>
        <v>SITUATION-osion toimintaa suorittavilla työntekijöillä on riittävät tiedot ja taidot tehtäviensä suorittamiseen.</v>
      </c>
      <c r="F382" s="911"/>
      <c r="G382" s="729"/>
      <c r="H382" s="729"/>
      <c r="I382" s="306"/>
      <c r="J382" s="256"/>
      <c r="K382" s="260"/>
      <c r="L382" s="261"/>
    </row>
    <row r="383" spans="1:12" ht="64.8" customHeight="1" x14ac:dyDescent="0.25">
      <c r="A383" s="165"/>
      <c r="B383" s="259"/>
      <c r="C383" s="867" t="s">
        <v>236</v>
      </c>
      <c r="D383" s="1198">
        <v>3</v>
      </c>
      <c r="E383" s="1199" t="str">
        <f>IF(VLOOKUP(Table2612[[#This Row],[(FIN) Käytäntö]],Languages!$A:$D,1,TRUE)=Table2612[[#This Row],[(FIN) Käytäntö]],VLOOKUP(Table2612[[#This Row],[(FIN) Käytäntö]],Languages!$A:$D,Summary!$C$7,TRUE),NA())</f>
        <v>SITUATION-osion toiminnan vaikuttavuutta arvioidaan ja seurataan.</v>
      </c>
      <c r="F383" s="911"/>
      <c r="G383" s="729"/>
      <c r="H383" s="729"/>
      <c r="I383" s="306"/>
      <c r="J383" s="256"/>
      <c r="K383" s="260"/>
      <c r="L383" s="261"/>
    </row>
    <row r="384" spans="1:12" ht="64.8" customHeight="1" x14ac:dyDescent="0.25">
      <c r="A384" s="165"/>
      <c r="B384" s="259"/>
      <c r="C384" s="867" t="s">
        <v>2542</v>
      </c>
      <c r="D384" s="1198">
        <v>1</v>
      </c>
      <c r="E384" s="1199" t="str">
        <f>IF(VLOOKUP(Table2612[[#This Row],[(FIN) Käytäntö]],Languages!$A:$D,1,TRUE)=Table2612[[#This Row],[(FIN) Käytäntö]],VLOOKUP(Table2612[[#This Row],[(FIN) Käytäntö]],Languages!$A:$D,Summary!$C$7,TRUE),NA())</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84" s="911"/>
      <c r="G384" s="729"/>
      <c r="H384" s="729"/>
      <c r="I384" s="306"/>
      <c r="J384" s="256"/>
      <c r="K384" s="260"/>
      <c r="L384" s="261"/>
    </row>
    <row r="385" spans="1:12" ht="64.8" customHeight="1" x14ac:dyDescent="0.25">
      <c r="A385" s="165"/>
      <c r="B385" s="259"/>
      <c r="C385" s="867" t="s">
        <v>2543</v>
      </c>
      <c r="D385" s="1198">
        <v>1</v>
      </c>
      <c r="E385" s="1199" t="str">
        <f>IF(VLOOKUP(Table2612[[#This Row],[(FIN) Käytäntö]],Languages!$A:$D,1,TRUE)=Table2612[[#This Row],[(FIN) Käytäntö]],VLOOKUP(Table2612[[#This Row],[(FIN) Käytäntö]],Languages!$A:$D,Summary!$C$7,TRUE),NA())</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85" s="911"/>
      <c r="G385" s="729"/>
      <c r="H385" s="729"/>
      <c r="I385" s="306"/>
      <c r="J385" s="256"/>
      <c r="K385" s="260"/>
      <c r="L385" s="261"/>
    </row>
    <row r="386" spans="1:12" ht="64.8" customHeight="1" x14ac:dyDescent="0.25">
      <c r="A386" s="165"/>
      <c r="B386" s="259"/>
      <c r="C386" s="867" t="s">
        <v>2544</v>
      </c>
      <c r="D386" s="1198">
        <v>2</v>
      </c>
      <c r="E386" s="1199" t="str">
        <f>IF(VLOOKUP(Table2612[[#This Row],[(FIN) Käytäntö]],Languages!$A:$D,1,TRUE)=Table2612[[#This Row],[(FIN) Käytäntö]],VLOOKUP(Table2612[[#This Row],[(FIN) Käytäntö]],Languages!$A:$D,Summary!$C$7,TRUE),NA())</f>
        <v>Toimittajista ja muista kumppaneista aiheutuvien riskien tunnistamiseen käytetään määriteltyjä menetelmiä.</v>
      </c>
      <c r="F386" s="911"/>
      <c r="G386" s="729"/>
      <c r="H386" s="729"/>
      <c r="I386" s="306"/>
      <c r="J386" s="256"/>
      <c r="K386" s="260"/>
      <c r="L386" s="261"/>
    </row>
    <row r="387" spans="1:12" ht="64.8" customHeight="1" x14ac:dyDescent="0.25">
      <c r="A387" s="165"/>
      <c r="B387" s="259"/>
      <c r="C387" s="867" t="s">
        <v>2545</v>
      </c>
      <c r="D387" s="1198">
        <v>2</v>
      </c>
      <c r="E387" s="1199" t="str">
        <f>IF(VLOOKUP(Table2612[[#This Row],[(FIN) Käytäntö]],Languages!$A:$D,1,TRUE)=Table2612[[#This Row],[(FIN) Käytäntö]],VLOOKUP(Table2612[[#This Row],[(FIN) Käytäntö]],Languages!$A:$D,Summary!$C$7,TRUE),NA())</f>
        <v>Kumppaniverkoston toimijat on priorisoitu käyttäen määriteltyjä kriteerejä (esimerkiksi tärkeys toiminnolle, mahdollisen loukkauksen tai häiriötilanteen vaikutus, mahdollisuus neuvotella sopimuksiin asetettavista kyberturvallisuusvaatimuksista).</v>
      </c>
      <c r="F387" s="911"/>
      <c r="G387" s="729"/>
      <c r="H387" s="729"/>
      <c r="I387" s="306"/>
      <c r="J387" s="256"/>
      <c r="K387" s="260"/>
      <c r="L387" s="261"/>
    </row>
    <row r="388" spans="1:12" ht="64.8" customHeight="1" x14ac:dyDescent="0.25">
      <c r="A388" s="165"/>
      <c r="B388" s="259"/>
      <c r="C388" s="867" t="s">
        <v>2546</v>
      </c>
      <c r="D388" s="1198">
        <v>2</v>
      </c>
      <c r="E388" s="1199" t="str">
        <f>IF(VLOOKUP(Table2612[[#This Row],[(FIN) Käytäntö]],Languages!$A:$D,1,TRUE)=Table2612[[#This Row],[(FIN) Käytäntö]],VLOOKUP(Table2612[[#This Row],[(FIN) Käytäntö]],Languages!$A:$D,Summary!$C$7,TRUE),NA())</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8" s="911"/>
      <c r="G388" s="729"/>
      <c r="H388" s="729"/>
      <c r="I388" s="306"/>
      <c r="J388" s="256"/>
      <c r="K388" s="260"/>
      <c r="L388" s="261"/>
    </row>
    <row r="389" spans="1:12" ht="64.8" customHeight="1" x14ac:dyDescent="0.25">
      <c r="A389" s="165"/>
      <c r="B389" s="259"/>
      <c r="C389" s="867" t="s">
        <v>2547</v>
      </c>
      <c r="D389" s="1198">
        <v>3</v>
      </c>
      <c r="E389" s="1199" t="str">
        <f>IF(VLOOKUP(Table2612[[#This Row],[(FIN) Käytäntö]],Languages!$A:$D,1,TRUE)=Table2612[[#This Row],[(FIN) Käytäntö]],VLOOKUP(Table2612[[#This Row],[(FIN) Käytäntö]],Languages!$A:$D,Summary!$C$7,TRUE),NA())</f>
        <v>Toimittajien ja muiden kumppaniverkoston toimijoiden priorisointia päivitetään aika ajoin ja määriteltyjen tilanteiden kuten järjestelmämuutosten tai ulkoisten tapahtumien yhteydessä.</v>
      </c>
      <c r="F389" s="911"/>
      <c r="G389" s="729"/>
      <c r="H389" s="729"/>
      <c r="I389" s="306"/>
      <c r="J389" s="256"/>
      <c r="K389" s="260"/>
      <c r="L389" s="261"/>
    </row>
    <row r="390" spans="1:12" ht="64.8" customHeight="1" x14ac:dyDescent="0.25">
      <c r="A390" s="165"/>
      <c r="B390" s="259"/>
      <c r="C390" s="867" t="s">
        <v>2550</v>
      </c>
      <c r="D390" s="1198">
        <v>1</v>
      </c>
      <c r="E390" s="1199" t="str">
        <f>IF(VLOOKUP(Table2612[[#This Row],[(FIN) Käytäntö]],Languages!$A:$D,1,TRUE)=Table2612[[#This Row],[(FIN) Käytäntö]],VLOOKUP(Table2612[[#This Row],[(FIN) Käytäntö]],Languages!$A:$D,Summary!$C$7,TRUE),NA())</f>
        <v>Toimittajien ja muiden kumppaniverkoston toimijoiden valintaan vaikuttaa arvio niiden kyberturvallisuuskelpoisuuksista. Tasolla 1 tämän ei tarvitse olla systemaattista ja säännöllistä.</v>
      </c>
      <c r="F390" s="911"/>
      <c r="G390" s="729"/>
      <c r="H390" s="729"/>
      <c r="I390" s="306"/>
      <c r="J390" s="256"/>
      <c r="K390" s="260"/>
      <c r="L390" s="261"/>
    </row>
    <row r="391" spans="1:12" ht="64.8" customHeight="1" x14ac:dyDescent="0.25">
      <c r="A391" s="165"/>
      <c r="B391" s="259"/>
      <c r="C391" s="867" t="s">
        <v>2551</v>
      </c>
      <c r="D391" s="1198">
        <v>1</v>
      </c>
      <c r="E391" s="1199" t="str">
        <f>IF(VLOOKUP(Table2612[[#This Row],[(FIN) Käytäntö]],Languages!$A:$D,1,TRUE)=Table2612[[#This Row],[(FIN) Käytäntö]],VLOOKUP(Table2612[[#This Row],[(FIN) Käytäntö]],Languages!$A:$D,Summary!$C$7,TRUE),NA())</f>
        <v>Tuotteiden ja palveluiden valintaan vaikuttaa arvio niiden kyberkyvykkyyksistä. Tasolla 1 tämän ei tarvitse olla systemaattista ja säännöllistä.</v>
      </c>
      <c r="F391" s="911"/>
      <c r="G391" s="729"/>
      <c r="H391" s="729"/>
      <c r="I391" s="306"/>
      <c r="J391" s="256"/>
      <c r="K391" s="260"/>
      <c r="L391" s="261"/>
    </row>
    <row r="392" spans="1:12" ht="64.8" customHeight="1" x14ac:dyDescent="0.25">
      <c r="A392" s="165"/>
      <c r="B392" s="259"/>
      <c r="C392" s="867" t="s">
        <v>2552</v>
      </c>
      <c r="D392" s="1198">
        <v>2</v>
      </c>
      <c r="E392" s="1199" t="str">
        <f>IF(VLOOKUP(Table2612[[#This Row],[(FIN) Käytäntö]],Languages!$A:$D,1,TRUE)=Table2612[[#This Row],[(FIN) Käytäntö]],VLOOKUP(Table2612[[#This Row],[(FIN) Käytäntö]],Languages!$A:$D,Summary!$C$7,TRUE),NA())</f>
        <v>Määriteltyjä menetelmiä noudatetaan, kun tunnistetaan kyberturvallisuusvaatimuksia ja toteutetaan niihin liittyviä suojaustoimia, joilla suojaudutaan toimittajista ja kumppaniverkoston toimijoista aiheutuvilta riskeiltä.</v>
      </c>
      <c r="F392" s="911"/>
      <c r="G392" s="729"/>
      <c r="H392" s="729"/>
      <c r="I392" s="306"/>
      <c r="J392" s="256"/>
      <c r="K392" s="260"/>
      <c r="L392" s="261"/>
    </row>
    <row r="393" spans="1:12" ht="64.8" customHeight="1" x14ac:dyDescent="0.25">
      <c r="A393" s="165"/>
      <c r="B393" s="259"/>
      <c r="C393" s="867" t="s">
        <v>2553</v>
      </c>
      <c r="D393" s="1198">
        <v>2</v>
      </c>
      <c r="E393" s="1199" t="str">
        <f>IF(VLOOKUP(Table2612[[#This Row],[(FIN) Käytäntö]],Languages!$A:$D,1,TRUE)=Table2612[[#This Row],[(FIN) Käytäntö]],VLOOKUP(Table2612[[#This Row],[(FIN) Käytäntö]],Languages!$A:$D,Summary!$C$7,TRUE),NA())</f>
        <v>Määriteltyjä menetelmiä noudatetaan, kun arvioidaan ja valitaan toimittajia ja muita kumppaniverkoston toimijoita.</v>
      </c>
      <c r="F393" s="911"/>
      <c r="G393" s="729"/>
      <c r="H393" s="729"/>
      <c r="I393" s="306"/>
      <c r="J393" s="256"/>
      <c r="K393" s="260"/>
      <c r="L393" s="261"/>
    </row>
    <row r="394" spans="1:12" ht="64.8" customHeight="1" x14ac:dyDescent="0.25">
      <c r="A394" s="165"/>
      <c r="B394" s="259"/>
      <c r="C394" s="867" t="s">
        <v>2554</v>
      </c>
      <c r="D394" s="1198">
        <v>2</v>
      </c>
      <c r="E394" s="1199" t="str">
        <f>IF(VLOOKUP(Table2612[[#This Row],[(FIN) Käytäntö]],Languages!$A:$D,1,TRUE)=Table2612[[#This Row],[(FIN) Käytäntö]],VLOOKUP(Table2612[[#This Row],[(FIN) Käytäntö]],Languages!$A:$D,Summary!$C$7,TRUE),NA())</f>
        <v>Tiukempia suojaustoimia toteutetaan korkean prioriteetin toimittajille ja muille kumppaniverkoston toimijoille.</v>
      </c>
      <c r="F394" s="911"/>
      <c r="G394" s="729"/>
      <c r="H394" s="729"/>
      <c r="I394" s="306"/>
      <c r="J394" s="256"/>
      <c r="K394" s="260"/>
      <c r="L394" s="261"/>
    </row>
    <row r="395" spans="1:12" ht="64.8" customHeight="1" x14ac:dyDescent="0.25">
      <c r="A395" s="165"/>
      <c r="B395" s="259"/>
      <c r="C395" s="867" t="s">
        <v>2555</v>
      </c>
      <c r="D395" s="1198">
        <v>2</v>
      </c>
      <c r="E395" s="1199" t="str">
        <f>IF(VLOOKUP(Table2612[[#This Row],[(FIN) Käytäntö]],Languages!$A:$D,1,TRUE)=Table2612[[#This Row],[(FIN) Käytäntö]],VLOOKUP(Table2612[[#This Row],[(FIN) Käytäntö]],Languages!$A:$D,Summary!$C$7,TRUE),NA())</f>
        <v>Kyberturvallisuusvaatimukset (esimerkiksi haavoittuvuustiedotus, poikkeamatapausten SLA vaatimukset) ovat osa toimittajien ja muiden kumppaniverkoston toimijoiden kanssa laadittavia sopimuksia.</v>
      </c>
      <c r="F395" s="911"/>
      <c r="G395" s="729"/>
      <c r="H395" s="729"/>
      <c r="I395" s="306"/>
      <c r="J395" s="256"/>
      <c r="K395" s="260"/>
      <c r="L395" s="261"/>
    </row>
    <row r="396" spans="1:12" ht="64.8" customHeight="1" x14ac:dyDescent="0.25">
      <c r="A396" s="165"/>
      <c r="B396" s="259"/>
      <c r="C396" s="867" t="s">
        <v>2556</v>
      </c>
      <c r="D396" s="1198">
        <v>2</v>
      </c>
      <c r="E396" s="1199" t="str">
        <f>IF(VLOOKUP(Table2612[[#This Row],[(FIN) Käytäntö]],Languages!$A:$D,1,TRUE)=Table2612[[#This Row],[(FIN) Käytäntö]],VLOOKUP(Table2612[[#This Row],[(FIN) Käytäntö]],Languages!$A:$D,Summary!$C$7,TRUE),NA())</f>
        <v>Toimittajat ja muut kumppaniverkoston toimijat osoittavat aika ajoin kykynsä täyttää asetetut kyberturvallisuusvaatimukset.</v>
      </c>
      <c r="F396" s="911"/>
      <c r="G396" s="729"/>
      <c r="H396" s="729"/>
      <c r="I396" s="306"/>
      <c r="J396" s="256"/>
      <c r="K396" s="260"/>
      <c r="L396" s="261"/>
    </row>
    <row r="397" spans="1:12" ht="64.8" customHeight="1" x14ac:dyDescent="0.25">
      <c r="A397" s="165"/>
      <c r="B397" s="259"/>
      <c r="C397" s="867" t="s">
        <v>2557</v>
      </c>
      <c r="D397" s="1198">
        <v>3</v>
      </c>
      <c r="E397" s="1199" t="str">
        <f>IF(VLOOKUP(Table2612[[#This Row],[(FIN) Käytäntö]],Languages!$A:$D,1,TRUE)=Table2612[[#This Row],[(FIN) Käytäntö]],VLOOKUP(Table2612[[#This Row],[(FIN) Käytäntö]],Languages!$A:$D,Summary!$C$7,TRUE),NA())</f>
        <v>Toimittajille ja muille kumppaniverkoston toimijoille asetetut kyberturvallisuusvaatimukset sisältävät soveltuvin osin vaatimuksia turvallisesta ohjelmisto- ja tuotekehityksestä.</v>
      </c>
      <c r="F397" s="911"/>
      <c r="G397" s="729"/>
      <c r="H397" s="729"/>
      <c r="I397" s="306"/>
      <c r="J397" s="256"/>
      <c r="K397" s="260"/>
      <c r="L397" s="261"/>
    </row>
    <row r="398" spans="1:12" ht="64.8" customHeight="1" x14ac:dyDescent="0.25">
      <c r="A398" s="165"/>
      <c r="B398" s="259"/>
      <c r="C398" s="867" t="s">
        <v>2558</v>
      </c>
      <c r="D398" s="1198">
        <v>3</v>
      </c>
      <c r="E398" s="1199" t="str">
        <f>IF(VLOOKUP(Table2612[[#This Row],[(FIN) Käytäntö]],Languages!$A:$D,1,TRUE)=Table2612[[#This Row],[(FIN) Käytäntö]],VLOOKUP(Table2612[[#This Row],[(FIN) Käytäntö]],Languages!$A:$D,Summary!$C$7,TRUE),NA())</f>
        <v>Tuotteiden valintakriteereissä on huomioitu asianmukaisesti käyttöiän tai käyttötuen päättymisen ajankohdat.</v>
      </c>
      <c r="F398" s="911"/>
      <c r="G398" s="729"/>
      <c r="H398" s="729"/>
      <c r="I398" s="306"/>
      <c r="J398" s="256"/>
      <c r="K398" s="260"/>
      <c r="L398" s="261"/>
    </row>
    <row r="399" spans="1:12" ht="64.8" customHeight="1" x14ac:dyDescent="0.25">
      <c r="A399" s="165"/>
      <c r="B399" s="259"/>
      <c r="C399" s="867" t="s">
        <v>2559</v>
      </c>
      <c r="D399" s="1198">
        <v>3</v>
      </c>
      <c r="E399" s="1199" t="str">
        <f>IF(VLOOKUP(Table2612[[#This Row],[(FIN) Käytäntö]],Languages!$A:$D,1,TRUE)=Table2612[[#This Row],[(FIN) Käytäntö]],VLOOKUP(Table2612[[#This Row],[(FIN) Käytäntö]],Languages!$A:$D,Summary!$C$7,TRUE),NA())</f>
        <v>Valintakriteereiden osana on huomioitu asianmukaisesti toimet väärennettyjä tai vaarantuneita ohjelmistoja, laitteita tai palveluita vastaan.</v>
      </c>
      <c r="F399" s="911"/>
      <c r="G399" s="729"/>
      <c r="H399" s="729"/>
      <c r="I399" s="306"/>
      <c r="J399" s="256"/>
      <c r="K399" s="260"/>
      <c r="L399" s="261"/>
    </row>
    <row r="400" spans="1:12" ht="64.8" customHeight="1" x14ac:dyDescent="0.25">
      <c r="A400" s="165"/>
      <c r="B400" s="259"/>
      <c r="C400" s="867" t="s">
        <v>2560</v>
      </c>
      <c r="D400" s="1198">
        <v>3</v>
      </c>
      <c r="E400" s="1199" t="str">
        <f>IF(VLOOKUP(Table2612[[#This Row],[(FIN) Käytäntö]],Languages!$A:$D,1,TRUE)=Table2612[[#This Row],[(FIN) Käytäntö]],VLOOKUP(Table2612[[#This Row],[(FIN) Käytäntö]],Languages!$A:$D,Summary!$C$7,TRUE),NA())</f>
        <v xml:space="preserve">Korkean prioriteetin  omaisuuserien (laitteiden, ohjelmistojen ja tietovarantojen) valintakriteerit sisältävät ns. materiaaliluettelon (bill of materials) ainakin on keskeisten osien, kuten laitteiston ja ohjemlmistojen osalta. </v>
      </c>
      <c r="F400" s="911"/>
      <c r="G400" s="729"/>
      <c r="H400" s="729"/>
      <c r="I400" s="306"/>
      <c r="J400" s="256"/>
      <c r="K400" s="260"/>
      <c r="L400" s="261"/>
    </row>
    <row r="401" spans="1:12" ht="64.8" customHeight="1" x14ac:dyDescent="0.25">
      <c r="A401" s="165"/>
      <c r="B401" s="259"/>
      <c r="C401" s="867" t="s">
        <v>2561</v>
      </c>
      <c r="D401" s="1198">
        <v>3</v>
      </c>
      <c r="E401" s="1199" t="str">
        <f>IF(VLOOKUP(Table2612[[#This Row],[(FIN) Käytäntö]],Languages!$A:$D,1,TRUE)=Table2612[[#This Row],[(FIN) Käytäntö]],VLOOKUP(Table2612[[#This Row],[(FIN) Käytäntö]],Languages!$A:$D,Summary!$C$7,TRUE),NA())</f>
        <v>Korkean prioriteetin  omaisuuserien (laitteiden, ohjelmistojen ja tietovarantojen) valintakriteereissä on huomioitu kaikki kolmannen osapuolen hosting ympäristöt  ja lähdekoodi</v>
      </c>
      <c r="F401" s="911"/>
      <c r="G401" s="729"/>
      <c r="H401" s="729"/>
      <c r="I401" s="306"/>
      <c r="J401" s="256"/>
      <c r="K401" s="260"/>
      <c r="L401" s="261"/>
    </row>
    <row r="402" spans="1:12" ht="64.8" customHeight="1" x14ac:dyDescent="0.25">
      <c r="A402" s="165"/>
      <c r="B402" s="259"/>
      <c r="C402" s="867" t="s">
        <v>2562</v>
      </c>
      <c r="D402" s="1198">
        <v>3</v>
      </c>
      <c r="E402" s="1199" t="str">
        <f>IF(VLOOKUP(Table2612[[#This Row],[(FIN) Käytäntö]],Languages!$A:$D,1,TRUE)=Table2612[[#This Row],[(FIN) Käytäntö]],VLOOKUP(Table2612[[#This Row],[(FIN) Käytäntö]],Languages!$A:$D,Summary!$C$7,TRUE),NA())</f>
        <v>Hankittavien laitteiden, ohjelmistojen ja tietovarantojen hyväksyntätestaukseen kuuluu kyberturvallisuusvaatimusten testaus.</v>
      </c>
      <c r="F402" s="911"/>
      <c r="G402" s="729"/>
      <c r="H402" s="729"/>
      <c r="I402" s="306"/>
      <c r="J402" s="256"/>
      <c r="K402" s="260"/>
      <c r="L402" s="261"/>
    </row>
    <row r="403" spans="1:12" ht="64.8" customHeight="1" x14ac:dyDescent="0.25">
      <c r="A403" s="165"/>
      <c r="B403" s="259"/>
      <c r="C403" s="867" t="s">
        <v>2565</v>
      </c>
      <c r="D403" s="1198">
        <v>2</v>
      </c>
      <c r="E403" s="1199" t="str">
        <f>IF(VLOOKUP(Table2612[[#This Row],[(FIN) Käytäntö]],Languages!$A:$D,1,TRUE)=Table2612[[#This Row],[(FIN) Käytäntö]],VLOOKUP(Table2612[[#This Row],[(FIN) Käytäntö]],Languages!$A:$D,Summary!$C$7,TRUE),NA())</f>
        <v>THIRD-PARTIES-osion toimintaa varten on määritetty dokumentoidut toimintatavat, joita noudatetaan ja ylläpidetään säännöllisesti.</v>
      </c>
      <c r="F403" s="911"/>
      <c r="G403" s="729"/>
      <c r="H403" s="729"/>
      <c r="I403" s="306"/>
      <c r="J403" s="256"/>
      <c r="K403" s="260"/>
      <c r="L403" s="261"/>
    </row>
    <row r="404" spans="1:12" ht="64.8" customHeight="1" x14ac:dyDescent="0.25">
      <c r="A404" s="165"/>
      <c r="B404" s="259"/>
      <c r="C404" s="867" t="s">
        <v>2566</v>
      </c>
      <c r="D404" s="1198">
        <v>2</v>
      </c>
      <c r="E404" s="1199" t="str">
        <f>IF(VLOOKUP(Table2612[[#This Row],[(FIN) Käytäntö]],Languages!$A:$D,1,TRUE)=Table2612[[#This Row],[(FIN) Käytäntö]],VLOOKUP(Table2612[[#This Row],[(FIN) Käytäntö]],Languages!$A:$D,Summary!$C$7,TRUE),NA())</f>
        <v>THIRD-PARTIES-osion toimintaa varten on tarjolla riittävät resurssit (henkilöstö, rahoitus ja työkalut).</v>
      </c>
      <c r="F404" s="911"/>
      <c r="G404" s="729"/>
      <c r="H404" s="729"/>
      <c r="I404" s="306"/>
      <c r="J404" s="256"/>
      <c r="K404" s="260"/>
      <c r="L404" s="261"/>
    </row>
    <row r="405" spans="1:12" ht="64.8" customHeight="1" x14ac:dyDescent="0.25">
      <c r="A405" s="165"/>
      <c r="B405" s="259"/>
      <c r="C405" s="867" t="s">
        <v>2567</v>
      </c>
      <c r="D405" s="1198">
        <v>3</v>
      </c>
      <c r="E405" s="1199" t="str">
        <f>IF(VLOOKUP(Table2612[[#This Row],[(FIN) Käytäntö]],Languages!$A:$D,1,TRUE)=Table2612[[#This Row],[(FIN) Käytäntö]],VLOOKUP(Table2612[[#This Row],[(FIN) Käytäntö]],Languages!$A:$D,Summary!$C$7,TRUE),NA())</f>
        <v>THIRD-PARTIES-osion toimintaa ohjataan vaatimuksilla, jotka on asetettu organisaation johtotason politiikassa (tai vastaavassa ohjeistuksessa).</v>
      </c>
      <c r="F405" s="911"/>
      <c r="G405" s="729"/>
      <c r="H405" s="729"/>
      <c r="I405" s="306"/>
      <c r="J405" s="256"/>
      <c r="K405" s="260"/>
      <c r="L405" s="261"/>
    </row>
    <row r="406" spans="1:12" ht="64.8" customHeight="1" x14ac:dyDescent="0.25">
      <c r="A406" s="165"/>
      <c r="B406" s="259"/>
      <c r="C406" s="867" t="s">
        <v>2568</v>
      </c>
      <c r="D406" s="1198">
        <v>3</v>
      </c>
      <c r="E406" s="1199" t="str">
        <f>IF(VLOOKUP(Table2612[[#This Row],[(FIN) Käytäntö]],Languages!$A:$D,1,TRUE)=Table2612[[#This Row],[(FIN) Käytäntö]],VLOOKUP(Table2612[[#This Row],[(FIN) Käytäntö]],Languages!$A:$D,Summary!$C$7,TRUE),NA())</f>
        <v xml:space="preserve">THIRD-PARTIES-osion toiminnan suorittamiseen tarvittavat vastuut, tilivelvollisuudet ja valtuutukset on jalkautettu soveltuville työntekijöille. </v>
      </c>
      <c r="F406" s="911"/>
      <c r="G406" s="729"/>
      <c r="H406" s="729"/>
      <c r="I406" s="306"/>
      <c r="J406" s="256"/>
      <c r="K406" s="260"/>
      <c r="L406" s="261"/>
    </row>
    <row r="407" spans="1:12" ht="64.8" customHeight="1" x14ac:dyDescent="0.25">
      <c r="A407" s="165"/>
      <c r="B407" s="259"/>
      <c r="C407" s="867" t="s">
        <v>2569</v>
      </c>
      <c r="D407" s="1198">
        <v>3</v>
      </c>
      <c r="E407" s="1199" t="str">
        <f>IF(VLOOKUP(Table2612[[#This Row],[(FIN) Käytäntö]],Languages!$A:$D,1,TRUE)=Table2612[[#This Row],[(FIN) Käytäntö]],VLOOKUP(Table2612[[#This Row],[(FIN) Käytäntö]],Languages!$A:$D,Summary!$C$7,TRUE),NA())</f>
        <v>THIRD-PARTIES-osion toimintaa suorittavilla työntekijöillä on riittävät tiedot ja taidot tehtäviensä suorittamiseen.</v>
      </c>
      <c r="F407" s="911"/>
      <c r="G407" s="729"/>
      <c r="H407" s="729"/>
      <c r="I407" s="306"/>
      <c r="J407" s="256"/>
      <c r="K407" s="260"/>
      <c r="L407" s="261"/>
    </row>
    <row r="408" spans="1:12" ht="64.8" customHeight="1" x14ac:dyDescent="0.25">
      <c r="A408" s="165"/>
      <c r="B408" s="259"/>
      <c r="C408" s="867" t="s">
        <v>2570</v>
      </c>
      <c r="D408" s="1198">
        <v>3</v>
      </c>
      <c r="E408" s="1199" t="str">
        <f>IF(VLOOKUP(Table2612[[#This Row],[(FIN) Käytäntö]],Languages!$A:$D,1,TRUE)=Table2612[[#This Row],[(FIN) Käytäntö]],VLOOKUP(Table2612[[#This Row],[(FIN) Käytäntö]],Languages!$A:$D,Summary!$C$7,TRUE),NA())</f>
        <v>THIRD-PARTIES-osion toiminnan vaikuttavuutta arvioidaan ja seurataan.</v>
      </c>
      <c r="F408" s="911"/>
      <c r="G408" s="729"/>
      <c r="H408" s="729"/>
      <c r="I408" s="306"/>
      <c r="J408" s="256"/>
      <c r="K408" s="260"/>
      <c r="L408" s="261"/>
    </row>
    <row r="409" spans="1:12" ht="64.8" customHeight="1" x14ac:dyDescent="0.25">
      <c r="A409" s="165"/>
      <c r="B409" s="259"/>
      <c r="C409" s="867" t="s">
        <v>173</v>
      </c>
      <c r="D409" s="1198">
        <v>1</v>
      </c>
      <c r="E409" s="1199" t="str">
        <f>IF(VLOOKUP(Table2612[[#This Row],[(FIN) Käytäntö]],Languages!$A:$D,1,TRUE)=Table2612[[#This Row],[(FIN) Käytäntö]],VLOOKUP(Table2612[[#This Row],[(FIN) Käytäntö]],Languages!$A:$D,Summary!$C$7,TRUE),NA())</f>
        <v>Haavoittuvuuksien tunnistamisen tueksi on tunnistettu soveltuvia tietolähteitä. Tasolla 1 tämän ei tarvitse olla systemaattista ja säännöllistä.</v>
      </c>
      <c r="F409" s="911"/>
      <c r="G409" s="729"/>
      <c r="H409" s="729"/>
      <c r="I409" s="306"/>
      <c r="J409" s="256"/>
      <c r="K409" s="260"/>
      <c r="L409" s="261"/>
    </row>
    <row r="410" spans="1:12" ht="64.8" customHeight="1" x14ac:dyDescent="0.25">
      <c r="A410" s="165"/>
      <c r="B410" s="259"/>
      <c r="C410" s="867" t="s">
        <v>174</v>
      </c>
      <c r="D410" s="1198">
        <v>1</v>
      </c>
      <c r="E410" s="1199" t="str">
        <f>IF(VLOOKUP(Table2612[[#This Row],[(FIN) Käytäntö]],Languages!$A:$D,1,TRUE)=Table2612[[#This Row],[(FIN) Käytäntö]],VLOOKUP(Table2612[[#This Row],[(FIN) Käytäntö]],Languages!$A:$D,Summary!$C$7,TRUE),NA())</f>
        <v>Haavoittuvuustietoa kerätään ja sitä tulkitaan toimintoa varten. Tasolla 1 tämän ei tarvitse olla systemaattista ja säännöllistä.</v>
      </c>
      <c r="F410" s="911"/>
      <c r="G410" s="729"/>
      <c r="H410" s="729"/>
      <c r="I410" s="306"/>
      <c r="J410" s="256"/>
      <c r="K410" s="260"/>
      <c r="L410" s="261"/>
    </row>
    <row r="411" spans="1:12" ht="64.8" customHeight="1" x14ac:dyDescent="0.25">
      <c r="A411" s="165"/>
      <c r="B411" s="259"/>
      <c r="C411" s="867" t="s">
        <v>175</v>
      </c>
      <c r="D411" s="1198">
        <v>1</v>
      </c>
      <c r="E411" s="1199" t="str">
        <f>IF(VLOOKUP(Table2612[[#This Row],[(FIN) Käytäntö]],Languages!$A:$D,1,TRUE)=Table2612[[#This Row],[(FIN) Käytäntö]],VLOOKUP(Table2612[[#This Row],[(FIN) Käytäntö]],Languages!$A:$D,Summary!$C$7,TRUE),NA())</f>
        <v>Haavoittuvuusarviointeja suoritetaan. Tasolla 1 tämän ei tarvitse olla systemaattista ja säännöllistä.</v>
      </c>
      <c r="F411" s="911"/>
      <c r="G411" s="729"/>
      <c r="H411" s="729"/>
      <c r="I411" s="306"/>
      <c r="J411" s="256"/>
      <c r="K411" s="260"/>
      <c r="L411" s="261"/>
    </row>
    <row r="412" spans="1:12" ht="64.8" customHeight="1" x14ac:dyDescent="0.25">
      <c r="A412" s="165"/>
      <c r="B412" s="259"/>
      <c r="C412" s="867" t="s">
        <v>176</v>
      </c>
      <c r="D412" s="1198">
        <v>1</v>
      </c>
      <c r="E412" s="1199" t="str">
        <f>IF(VLOOKUP(Table2612[[#This Row],[(FIN) Käytäntö]],Languages!$A:$D,1,TRUE)=Table2612[[#This Row],[(FIN) Käytäntö]],VLOOKUP(Table2612[[#This Row],[(FIN) Käytäntö]],Languages!$A:$D,Summary!$C$7,TRUE),NA())</f>
        <v>Toiminnon kannalta olennaisiin haavoittuvuuksiin puututaan (esimerkiksi lisäämällä valvontaa tai asentamalla korjauspäivityksiä). Tasolla 1 tämän ei tarvitse olla systemaattista ja säännöllistä.</v>
      </c>
      <c r="F412" s="911"/>
      <c r="G412" s="729"/>
      <c r="H412" s="729"/>
      <c r="I412" s="306"/>
      <c r="J412" s="256"/>
      <c r="K412" s="260"/>
      <c r="L412" s="261"/>
    </row>
    <row r="413" spans="1:12" ht="64.8" customHeight="1" x14ac:dyDescent="0.25">
      <c r="A413" s="165"/>
      <c r="B413" s="259"/>
      <c r="C413" s="867" t="s">
        <v>177</v>
      </c>
      <c r="D413" s="1198">
        <v>2</v>
      </c>
      <c r="E413" s="1199" t="str">
        <f>IF(VLOOKUP(Table2612[[#This Row],[(FIN) Käytäntö]],Languages!$A:$D,1,TRUE)=Table2612[[#This Row],[(FIN) Käytäntö]],VLOOKUP(Table2612[[#This Row],[(FIN) Käytäntö]],Languages!$A:$D,Summary!$C$7,TRUE),NA())</f>
        <v>Haavoittuvuustiedon lähteet kattavat korkean prioriteetin laitteet ja ohjelmistot  ja näitä tietolähteitä seurataan säännöllisesti.</v>
      </c>
      <c r="F413" s="911"/>
      <c r="G413" s="729"/>
      <c r="H413" s="729"/>
      <c r="I413" s="306"/>
      <c r="J413" s="256"/>
      <c r="K413" s="260"/>
      <c r="L413" s="261"/>
    </row>
    <row r="414" spans="1:12" ht="64.8" customHeight="1" x14ac:dyDescent="0.25">
      <c r="A414" s="165"/>
      <c r="B414" s="259"/>
      <c r="C414" s="867" t="s">
        <v>178</v>
      </c>
      <c r="D414" s="1198">
        <v>2</v>
      </c>
      <c r="E414" s="1199" t="str">
        <f>IF(VLOOKUP(Table2612[[#This Row],[(FIN) Käytäntö]],Languages!$A:$D,1,TRUE)=Table2612[[#This Row],[(FIN) Käytäntö]],VLOOKUP(Table2612[[#This Row],[(FIN) Käytäntö]],Languages!$A:$D,Summary!$C$7,TRUE),NA())</f>
        <v>Haavoittuvuusarviointeja suoritetaan aika ajoin ja määriteltyjen tilanteiden kuten järjestelmämuutosten tai ulkoisten tapahtumien yhteydessä.</v>
      </c>
      <c r="F414" s="911"/>
      <c r="G414" s="729"/>
      <c r="H414" s="729"/>
      <c r="I414" s="306"/>
      <c r="J414" s="256"/>
      <c r="K414" s="260"/>
      <c r="L414" s="261"/>
    </row>
    <row r="415" spans="1:12" ht="64.8" customHeight="1" x14ac:dyDescent="0.25">
      <c r="A415" s="165"/>
      <c r="B415" s="259"/>
      <c r="C415" s="867" t="s">
        <v>179</v>
      </c>
      <c r="D415" s="1198">
        <v>2</v>
      </c>
      <c r="E415" s="1199" t="str">
        <f>IF(VLOOKUP(Table2612[[#This Row],[(FIN) Käytäntö]],Languages!$A:$D,1,TRUE)=Table2612[[#This Row],[(FIN) Käytäntö]],VLOOKUP(Table2612[[#This Row],[(FIN) Käytäntö]],Languages!$A:$D,Summary!$C$7,TRUE),NA())</f>
        <v>Tunnistetut haavoittuvuudet analysoidaan, priorisoidaan ja niihin puututaan tilanteen edellyttämin keinoin.</v>
      </c>
      <c r="F415" s="911"/>
      <c r="G415" s="729"/>
      <c r="H415" s="729"/>
      <c r="I415" s="306"/>
      <c r="J415" s="256"/>
      <c r="K415" s="260"/>
      <c r="L415" s="261"/>
    </row>
    <row r="416" spans="1:12" ht="64.8" customHeight="1" x14ac:dyDescent="0.25">
      <c r="A416" s="165"/>
      <c r="B416" s="259"/>
      <c r="C416" s="867" t="s">
        <v>180</v>
      </c>
      <c r="D416" s="1198">
        <v>2</v>
      </c>
      <c r="E416" s="1199" t="str">
        <f>IF(VLOOKUP(Table2612[[#This Row],[(FIN) Käytäntö]],Languages!$A:$D,1,TRUE)=Table2612[[#This Row],[(FIN) Käytäntö]],VLOOKUP(Table2612[[#This Row],[(FIN) Käytäntö]],Languages!$A:$D,Summary!$C$7,TRUE),NA())</f>
        <v>Ohjelmistokorjausten vaikutus toiminnon operatiiviseen toimintaan arvioidaan ennen korjausten asentamista tai rajoitustoimia (mitigation).</v>
      </c>
      <c r="F416" s="911"/>
      <c r="G416" s="729"/>
      <c r="H416" s="729"/>
      <c r="I416" s="306"/>
      <c r="J416" s="256"/>
      <c r="K416" s="260"/>
      <c r="L416" s="261"/>
    </row>
    <row r="417" spans="1:12" ht="64.8" customHeight="1" x14ac:dyDescent="0.25">
      <c r="A417" s="165"/>
      <c r="B417" s="259"/>
      <c r="C417" s="867" t="s">
        <v>181</v>
      </c>
      <c r="D417" s="1198">
        <v>2</v>
      </c>
      <c r="E417" s="1199" t="str">
        <f>IF(VLOOKUP(Table2612[[#This Row],[(FIN) Käytäntö]],Languages!$A:$D,1,TRUE)=Table2612[[#This Row],[(FIN) Käytäntö]],VLOOKUP(Table2612[[#This Row],[(FIN) Käytäntö]],Languages!$A:$D,Summary!$C$7,TRUE),NA())</f>
        <v>Tietoa löydetyistä kyberturvallisuushaavoittuvuuksista jaetaan organisaation määrittelemille sidosryhmille.</v>
      </c>
      <c r="F417" s="911"/>
      <c r="G417" s="729"/>
      <c r="H417" s="729"/>
      <c r="I417" s="306"/>
      <c r="J417" s="256"/>
      <c r="K417" s="260"/>
      <c r="L417" s="261"/>
    </row>
    <row r="418" spans="1:12" ht="64.8" customHeight="1" x14ac:dyDescent="0.25">
      <c r="A418" s="165"/>
      <c r="B418" s="259"/>
      <c r="C418" s="867" t="s">
        <v>182</v>
      </c>
      <c r="D418" s="1198">
        <v>3</v>
      </c>
      <c r="E418" s="1199" t="str">
        <f>IF(VLOOKUP(Table2612[[#This Row],[(FIN) Käytäntö]],Languages!$A:$D,1,TRUE)=Table2612[[#This Row],[(FIN) Käytäntö]],VLOOKUP(Table2612[[#This Row],[(FIN) Käytäntö]],Languages!$A:$D,Summary!$C$7,TRUE),NA())</f>
        <v>Kaikkille toimintoon kuuluvien IT- ja OT-omaisuuserille (laitteet, ohjelmistot ja tietovarannot) on tunnistettu haavoittuvuustietolähteet, joita myös seurataan.</v>
      </c>
      <c r="F418" s="911"/>
      <c r="G418" s="729"/>
      <c r="H418" s="729"/>
      <c r="I418" s="306"/>
      <c r="J418" s="256"/>
      <c r="K418" s="260"/>
      <c r="L418" s="261"/>
    </row>
    <row r="419" spans="1:12" ht="64.8" customHeight="1" x14ac:dyDescent="0.25">
      <c r="A419" s="165"/>
      <c r="B419" s="259"/>
      <c r="C419" s="867" t="s">
        <v>183</v>
      </c>
      <c r="D419" s="1198">
        <v>3</v>
      </c>
      <c r="E419" s="1199" t="str">
        <f>IF(VLOOKUP(Table2612[[#This Row],[(FIN) Käytäntö]],Languages!$A:$D,1,TRUE)=Table2612[[#This Row],[(FIN) Käytäntö]],VLOOKUP(Table2612[[#This Row],[(FIN) Käytäntö]],Languages!$A:$D,Summary!$C$7,TRUE),NA())</f>
        <v>Haavoittuvuusarvioinnit suorittaa toiminnon operatiivisesta toiminnasta irrallaan oleva riippumaton taho.</v>
      </c>
      <c r="F419" s="911"/>
      <c r="G419" s="729"/>
      <c r="H419" s="729"/>
      <c r="I419" s="306"/>
      <c r="J419" s="256"/>
      <c r="K419" s="260"/>
      <c r="L419" s="261"/>
    </row>
    <row r="420" spans="1:12" ht="64.8" customHeight="1" x14ac:dyDescent="0.25">
      <c r="A420" s="165"/>
      <c r="B420" s="259"/>
      <c r="C420" s="867" t="s">
        <v>185</v>
      </c>
      <c r="D420" s="1198">
        <v>3</v>
      </c>
      <c r="E420" s="1199" t="str">
        <f>IF(VLOOKUP(Table2612[[#This Row],[(FIN) Käytäntö]],Languages!$A:$D,1,TRUE)=Table2612[[#This Row],[(FIN) Käytäntö]],VLOOKUP(Table2612[[#This Row],[(FIN) Käytäntö]],Languages!$A:$D,Summary!$C$7,TRUE),NA())</f>
        <v>Haavoittuvuuksien seurantaan kuuluu myös toimenpiteiden katselmus, jolla varmistetaan, että haavoittuvuuksia rajaavat tai korjaavat toimenpiteet ovat olleet tehokkaita.</v>
      </c>
      <c r="F420" s="911"/>
      <c r="G420" s="729"/>
      <c r="H420" s="729"/>
      <c r="I420" s="306"/>
      <c r="J420" s="256"/>
      <c r="K420" s="260"/>
      <c r="L420" s="261"/>
    </row>
    <row r="421" spans="1:12" ht="64.8" customHeight="1" x14ac:dyDescent="0.25">
      <c r="A421" s="165"/>
      <c r="B421" s="259"/>
      <c r="C421" s="867" t="s">
        <v>2571</v>
      </c>
      <c r="D421" s="1198">
        <v>3</v>
      </c>
      <c r="E421" s="1199" t="str">
        <f>IF(VLOOKUP(Table2612[[#This Row],[(FIN) Käytäntö]],Languages!$A:$D,1,TRUE)=Table2612[[#This Row],[(FIN) Käytäntö]],VLOOKUP(Table2612[[#This Row],[(FIN) Käytäntö]],Languages!$A:$D,Summary!$C$7,TRUE),NA())</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21" s="911"/>
      <c r="G421" s="729"/>
      <c r="H421" s="729"/>
      <c r="I421" s="306"/>
      <c r="J421" s="256"/>
      <c r="K421" s="260"/>
      <c r="L421" s="261"/>
    </row>
    <row r="422" spans="1:12" ht="64.8" customHeight="1" x14ac:dyDescent="0.25">
      <c r="A422" s="165"/>
      <c r="B422" s="259"/>
      <c r="C422" s="867" t="s">
        <v>187</v>
      </c>
      <c r="D422" s="1198">
        <v>1</v>
      </c>
      <c r="E422" s="1199" t="str">
        <f>IF(VLOOKUP(Table2612[[#This Row],[(FIN) Käytäntö]],Languages!$A:$D,1,TRUE)=Table2612[[#This Row],[(FIN) Käytäntö]],VLOOKUP(Table2612[[#This Row],[(FIN) Käytäntö]],Languages!$A:$D,Summary!$C$7,TRUE),NA())</f>
        <v>Uhkien tunnistamisen tueksi on tunnistettu soveltuvia tietolähteitä. Tasolla 1 tämän ei tarvitse olla systemaattista ja säännöllistä.</v>
      </c>
      <c r="F422" s="911"/>
      <c r="G422" s="729"/>
      <c r="H422" s="729"/>
      <c r="I422" s="306"/>
      <c r="J422" s="256"/>
      <c r="K422" s="260"/>
      <c r="L422" s="261"/>
    </row>
    <row r="423" spans="1:12" ht="64.8" customHeight="1" x14ac:dyDescent="0.25">
      <c r="A423" s="165"/>
      <c r="B423" s="259"/>
      <c r="C423" s="867" t="s">
        <v>188</v>
      </c>
      <c r="D423" s="1198">
        <v>1</v>
      </c>
      <c r="E423" s="1199" t="str">
        <f>IF(VLOOKUP(Table2612[[#This Row],[(FIN) Käytäntö]],Languages!$A:$D,1,TRUE)=Table2612[[#This Row],[(FIN) Käytäntö]],VLOOKUP(Table2612[[#This Row],[(FIN) Käytäntö]],Languages!$A:$D,Summary!$C$7,TRUE),NA())</f>
        <v>Kyberuhkatietoa kerätään ja sitä tulkitaan toimintoa varten vähintäänkin tapauskohtaisesti (ad hoc). Tasolla 1 tämän ei tarvitse olla systemaattista ja säännöllistä.</v>
      </c>
      <c r="F423" s="911"/>
      <c r="G423" s="729"/>
      <c r="H423" s="729"/>
      <c r="I423" s="306"/>
      <c r="J423" s="256"/>
      <c r="K423" s="260"/>
      <c r="L423" s="261"/>
    </row>
    <row r="424" spans="1:12" ht="64.8" customHeight="1" x14ac:dyDescent="0.25">
      <c r="A424" s="165"/>
      <c r="B424" s="259"/>
      <c r="C424" s="867" t="s">
        <v>189</v>
      </c>
      <c r="D424" s="1198">
        <v>1</v>
      </c>
      <c r="E424" s="1199" t="str">
        <f>IF(VLOOKUP(Table2612[[#This Row],[(FIN) Käytäntö]],Languages!$A:$D,1,TRUE)=Table2612[[#This Row],[(FIN) Käytäntö]],VLOOKUP(Table2612[[#This Row],[(FIN) Käytäntö]],Languages!$A:$D,Summary!$C$7,TRUE),NA())</f>
        <v xml:space="preserve">Toimintoon kohdistuvat uhkatoimijoiden tavoitteet on tunnistettu ainakin tapauskohtaisesti. Tasolla 1 tämän ei tarvitse olla systemaattista ja säännöllistä. </v>
      </c>
      <c r="F424" s="911"/>
      <c r="G424" s="729"/>
      <c r="H424" s="729"/>
      <c r="I424" s="306"/>
      <c r="J424" s="256"/>
      <c r="K424" s="260"/>
      <c r="L424" s="261"/>
    </row>
    <row r="425" spans="1:12" ht="64.8" customHeight="1" x14ac:dyDescent="0.25">
      <c r="A425" s="165"/>
      <c r="B425" s="259"/>
      <c r="C425" s="867" t="s">
        <v>190</v>
      </c>
      <c r="D425" s="1198">
        <v>1</v>
      </c>
      <c r="E425" s="1199" t="str">
        <f>IF(VLOOKUP(Table2612[[#This Row],[(FIN) Käytäntö]],Languages!$A:$D,1,TRUE)=Table2612[[#This Row],[(FIN) Käytäntö]],VLOOKUP(Table2612[[#This Row],[(FIN) Käytäntö]],Languages!$A:$D,Summary!$C$7,TRUE),NA())</f>
        <v>Toiminnon kannalta olennaisiin uhkiin puututaan (esimerkiksi lisäämällä valvontaa tai seuraamalla uhkien kehitystä). Tasolla 1 tämän ei tarvitse olla systemaattista ja säännöllistä.</v>
      </c>
      <c r="F425" s="911"/>
      <c r="G425" s="729"/>
      <c r="H425" s="729"/>
      <c r="I425" s="306"/>
      <c r="J425" s="256"/>
      <c r="K425" s="260"/>
      <c r="L425" s="261"/>
    </row>
    <row r="426" spans="1:12" ht="64.8" customHeight="1" x14ac:dyDescent="0.25">
      <c r="A426" s="165"/>
      <c r="B426" s="259"/>
      <c r="C426" s="867" t="s">
        <v>191</v>
      </c>
      <c r="D426" s="1198">
        <v>2</v>
      </c>
      <c r="E426" s="1199" t="str">
        <f>IF(VLOOKUP(Table2612[[#This Row],[(FIN) Käytäntö]],Languages!$A:$D,1,TRUE)=Table2612[[#This Row],[(FIN) Käytäntö]],VLOOKUP(Table2612[[#This Row],[(FIN) Käytäntö]],Languages!$A:$D,Summary!$C$7,TRUE),NA())</f>
        <v>Toiminnolle on määritetty uhkaprofiili. Uhkaprofiilissa kuvataan uhkatavoitteet sekä lisäksi uhkan ominaispiirteitä, kuten tyypilliset uhkatekijät, motiivit, kyvykkyydet ja kohteet.</v>
      </c>
      <c r="F426" s="911"/>
      <c r="G426" s="729"/>
      <c r="H426" s="729"/>
      <c r="I426" s="306"/>
      <c r="J426" s="256"/>
      <c r="K426" s="260"/>
      <c r="L426" s="261"/>
    </row>
    <row r="427" spans="1:12" ht="64.8" customHeight="1" x14ac:dyDescent="0.25">
      <c r="A427" s="165"/>
      <c r="B427" s="259"/>
      <c r="C427" s="867" t="s">
        <v>192</v>
      </c>
      <c r="D427" s="1198">
        <v>2</v>
      </c>
      <c r="E427" s="1199" t="str">
        <f>IF(VLOOKUP(Table2612[[#This Row],[(FIN) Käytäntö]],Languages!$A:$D,1,TRUE)=Table2612[[#This Row],[(FIN) Käytäntö]],VLOOKUP(Table2612[[#This Row],[(FIN) Käytäntö]],Languages!$A:$D,Summary!$C$7,TRUE),NA())</f>
        <v>Uhkatiedon lähteet kattavat kaikki uhkaprofiilin eri osat ja näitä tietolähteitä seurataan säännöllisesti.</v>
      </c>
      <c r="F427" s="911"/>
      <c r="G427" s="729"/>
      <c r="H427" s="729"/>
      <c r="I427" s="306"/>
      <c r="J427" s="256"/>
      <c r="K427" s="260"/>
      <c r="L427" s="261"/>
    </row>
    <row r="428" spans="1:12" ht="64.8" customHeight="1" x14ac:dyDescent="0.25">
      <c r="A428" s="165"/>
      <c r="B428" s="259"/>
      <c r="C428" s="867" t="s">
        <v>193</v>
      </c>
      <c r="D428" s="1198">
        <v>2</v>
      </c>
      <c r="E428" s="1199" t="str">
        <f>IF(VLOOKUP(Table2612[[#This Row],[(FIN) Käytäntö]],Languages!$A:$D,1,TRUE)=Table2612[[#This Row],[(FIN) Käytäntö]],VLOOKUP(Table2612[[#This Row],[(FIN) Käytäntö]],Languages!$A:$D,Summary!$C$7,TRUE),NA())</f>
        <v>Tunnistetut uhat analysoidaan, priorisoidaan ja niihin puututaan tilanteen edellyttämin keinoin.</v>
      </c>
      <c r="F428" s="911"/>
      <c r="G428" s="729"/>
      <c r="H428" s="729"/>
      <c r="I428" s="306"/>
      <c r="J428" s="256"/>
      <c r="K428" s="260"/>
      <c r="L428" s="261"/>
    </row>
    <row r="429" spans="1:12" ht="64.8" customHeight="1" x14ac:dyDescent="0.25">
      <c r="A429" s="165"/>
      <c r="B429" s="259"/>
      <c r="C429" s="867" t="s">
        <v>194</v>
      </c>
      <c r="D429" s="1198">
        <v>2</v>
      </c>
      <c r="E429" s="1199" t="str">
        <f>IF(VLOOKUP(Table2612[[#This Row],[(FIN) Käytäntö]],Languages!$A:$D,1,TRUE)=Table2612[[#This Row],[(FIN) Käytäntö]],VLOOKUP(Table2612[[#This Row],[(FIN) Käytäntö]],Languages!$A:$D,Summary!$C$7,TRUE),NA())</f>
        <v>Sidosryhmien kanssa vaihdetaan uhkatietoa (näitä voivat olla esimerkiksi johto, operatiivinen henkilöstö, viranomaiset, palveluntoimittajat, viranomaiset, toimialan muut organisaatiot, ISAC-ryhmät tai organisaation muut sisäiset ja ulkoiset sidosryhmät).</v>
      </c>
      <c r="F429" s="911"/>
      <c r="G429" s="729"/>
      <c r="H429" s="729"/>
      <c r="I429" s="306"/>
      <c r="J429" s="256"/>
      <c r="K429" s="260"/>
      <c r="L429" s="261"/>
    </row>
    <row r="430" spans="1:12" ht="64.8" customHeight="1" x14ac:dyDescent="0.25">
      <c r="A430" s="165"/>
      <c r="B430" s="259"/>
      <c r="C430" s="867" t="s">
        <v>195</v>
      </c>
      <c r="D430" s="1198">
        <v>3</v>
      </c>
      <c r="E430" s="1199" t="str">
        <f>IF(VLOOKUP(Table2612[[#This Row],[(FIN) Käytäntö]],Languages!$A:$D,1,TRUE)=Table2612[[#This Row],[(FIN) Käytäntö]],VLOOKUP(Table2612[[#This Row],[(FIN) Käytäntö]],Languages!$A:$D,Summary!$C$7,TRUE),NA())</f>
        <v>Toiminnon uhkaprofiili päivitetään aika ajoin ja määriteltyjen tilanteiden kuten järjestelmämuutosten tai ulkoisten tapahtumien yhteydessä.</v>
      </c>
      <c r="F430" s="911"/>
      <c r="G430" s="729"/>
      <c r="H430" s="729"/>
      <c r="I430" s="306"/>
      <c r="J430" s="256"/>
      <c r="K430" s="260"/>
      <c r="L430" s="261"/>
    </row>
    <row r="431" spans="1:12" ht="64.8" customHeight="1" x14ac:dyDescent="0.25">
      <c r="A431" s="165"/>
      <c r="B431" s="259"/>
      <c r="C431" s="867" t="s">
        <v>197</v>
      </c>
      <c r="D431" s="1198">
        <v>3</v>
      </c>
      <c r="E431" s="1199" t="str">
        <f>IF(VLOOKUP(Table2612[[#This Row],[(FIN) Käytäntö]],Languages!$A:$D,1,TRUE)=Table2612[[#This Row],[(FIN) Käytäntö]],VLOOKUP(Table2612[[#This Row],[(FIN) Käytäntö]],Languages!$A:$D,Summary!$C$7,TRUE),NA())</f>
        <v>Uhkien seurannassa ja niihin reagoimisessa noudatetaan ennalta määriteltyjä toimintatiloja [kts. SITUATION-3g].</v>
      </c>
      <c r="F431" s="911"/>
      <c r="G431" s="729"/>
      <c r="H431" s="729"/>
      <c r="I431" s="306"/>
      <c r="J431" s="256"/>
      <c r="K431" s="260"/>
      <c r="L431" s="261"/>
    </row>
    <row r="432" spans="1:12" ht="64.8" customHeight="1" x14ac:dyDescent="0.25">
      <c r="A432" s="165"/>
      <c r="B432" s="259"/>
      <c r="C432" s="867" t="s">
        <v>199</v>
      </c>
      <c r="D432" s="1198">
        <v>3</v>
      </c>
      <c r="E432" s="1199" t="str">
        <f>IF(VLOOKUP(Table2612[[#This Row],[(FIN) Käytäntö]],Languages!$A:$D,1,TRUE)=Table2612[[#This Row],[(FIN) Käytäntö]],VLOOKUP(Table2612[[#This Row],[(FIN) Käytäntö]],Languages!$A:$D,Summary!$C$7,TRUE),NA())</f>
        <v>Uhkatietoa käsitellään noudattaen turvallisia ja mahdollisimman reaaliaikaisia menetelmiä, joilla varmistetaan uhkien nopea analysointi ja nopea puuttuminen.</v>
      </c>
      <c r="F432" s="911"/>
      <c r="G432" s="729"/>
      <c r="H432" s="729"/>
      <c r="I432" s="306"/>
      <c r="J432" s="256"/>
      <c r="K432" s="260"/>
      <c r="L432" s="261"/>
    </row>
    <row r="433" spans="1:12" ht="64.8" customHeight="1" x14ac:dyDescent="0.25">
      <c r="A433" s="165"/>
      <c r="B433" s="259"/>
      <c r="C433" s="867" t="s">
        <v>203</v>
      </c>
      <c r="D433" s="1198">
        <v>2</v>
      </c>
      <c r="E433" s="1199" t="str">
        <f>IF(VLOOKUP(Table2612[[#This Row],[(FIN) Käytäntö]],Languages!$A:$D,1,TRUE)=Table2612[[#This Row],[(FIN) Käytäntö]],VLOOKUP(Table2612[[#This Row],[(FIN) Käytäntö]],Languages!$A:$D,Summary!$C$7,TRUE),NA())</f>
        <v>THREAT-osion toimintaa varten on määritetty dokumentoidut toimintatavat, joita noudatetaan ja päivitetään säännöllisesti.</v>
      </c>
      <c r="F433" s="911"/>
      <c r="G433" s="729"/>
      <c r="H433" s="729"/>
      <c r="I433" s="306"/>
      <c r="J433" s="256"/>
      <c r="K433" s="260"/>
      <c r="L433" s="261"/>
    </row>
    <row r="434" spans="1:12" ht="64.8" customHeight="1" x14ac:dyDescent="0.25">
      <c r="A434" s="165"/>
      <c r="B434" s="259"/>
      <c r="C434" s="867" t="s">
        <v>204</v>
      </c>
      <c r="D434" s="1198">
        <v>2</v>
      </c>
      <c r="E434" s="1199" t="str">
        <f>IF(VLOOKUP(Table2612[[#This Row],[(FIN) Käytäntö]],Languages!$A:$D,1,TRUE)=Table2612[[#This Row],[(FIN) Käytäntö]],VLOOKUP(Table2612[[#This Row],[(FIN) Käytäntö]],Languages!$A:$D,Summary!$C$7,TRUE),NA())</f>
        <v>THREAT-osion toimintaa varten on tarjolla riittävät resurssit (henkilöstö, rahoitus ja työkalut).</v>
      </c>
      <c r="F434" s="911"/>
      <c r="G434" s="729"/>
      <c r="H434" s="729"/>
      <c r="I434" s="306"/>
      <c r="J434" s="256"/>
      <c r="K434" s="260"/>
      <c r="L434" s="261"/>
    </row>
    <row r="435" spans="1:12" ht="64.8" customHeight="1" x14ac:dyDescent="0.25">
      <c r="A435" s="165"/>
      <c r="B435" s="259"/>
      <c r="C435" s="867" t="s">
        <v>205</v>
      </c>
      <c r="D435" s="1198">
        <v>3</v>
      </c>
      <c r="E435" s="1199" t="str">
        <f>IF(VLOOKUP(Table2612[[#This Row],[(FIN) Käytäntö]],Languages!$A:$D,1,TRUE)=Table2612[[#This Row],[(FIN) Käytäntö]],VLOOKUP(Table2612[[#This Row],[(FIN) Käytäntö]],Languages!$A:$D,Summary!$C$7,TRUE),NA())</f>
        <v>THREAT-osion toimintaa ohjataan vaatimuksilla, jotka on asetettu organisaation johtotason politiikassa (tai vastaavassa ohjeistuksessa).</v>
      </c>
      <c r="F435" s="911"/>
      <c r="G435" s="729"/>
      <c r="H435" s="729"/>
      <c r="I435" s="306"/>
      <c r="J435" s="256"/>
      <c r="K435" s="260"/>
      <c r="L435" s="261"/>
    </row>
    <row r="436" spans="1:12" ht="64.8" customHeight="1" x14ac:dyDescent="0.25">
      <c r="A436" s="165"/>
      <c r="B436" s="259"/>
      <c r="C436" s="867" t="s">
        <v>206</v>
      </c>
      <c r="D436" s="1198">
        <v>3</v>
      </c>
      <c r="E436" s="1199" t="str">
        <f>IF(VLOOKUP(Table2612[[#This Row],[(FIN) Käytäntö]],Languages!$A:$D,1,TRUE)=Table2612[[#This Row],[(FIN) Käytäntö]],VLOOKUP(Table2612[[#This Row],[(FIN) Käytäntö]],Languages!$A:$D,Summary!$C$7,TRUE),NA())</f>
        <v>THREAT-osion toiminnan suorittamiseen tarvittavat vastuut, tilivelvollisuudet ja valtuutukset on jalkautettu soveltuville työntekijöille.</v>
      </c>
      <c r="F436" s="911"/>
      <c r="G436" s="729"/>
      <c r="H436" s="729"/>
      <c r="I436" s="306"/>
      <c r="J436" s="256"/>
      <c r="K436" s="260"/>
      <c r="L436" s="261"/>
    </row>
    <row r="437" spans="1:12" ht="64.8" customHeight="1" x14ac:dyDescent="0.25">
      <c r="A437" s="165"/>
      <c r="B437" s="259"/>
      <c r="C437" s="867" t="s">
        <v>207</v>
      </c>
      <c r="D437" s="1198">
        <v>3</v>
      </c>
      <c r="E437" s="1199" t="str">
        <f>IF(VLOOKUP(Table2612[[#This Row],[(FIN) Käytäntö]],Languages!$A:$D,1,TRUE)=Table2612[[#This Row],[(FIN) Käytäntö]],VLOOKUP(Table2612[[#This Row],[(FIN) Käytäntö]],Languages!$A:$D,Summary!$C$7,TRUE),NA())</f>
        <v>THREAT-osion toimintaa suorittavilla työntekijöillä on riittävät tiedot ja taidot tehtäviensä suorittamiseen.</v>
      </c>
      <c r="F437" s="911"/>
      <c r="G437" s="729"/>
      <c r="H437" s="729"/>
      <c r="I437" s="306"/>
      <c r="J437" s="256"/>
      <c r="K437" s="260"/>
      <c r="L437" s="261"/>
    </row>
    <row r="438" spans="1:12" ht="64.8" customHeight="1" x14ac:dyDescent="0.25">
      <c r="A438" s="165"/>
      <c r="B438" s="259"/>
      <c r="C438" s="867" t="s">
        <v>208</v>
      </c>
      <c r="D438" s="1198">
        <v>3</v>
      </c>
      <c r="E438" s="1199" t="str">
        <f>IF(VLOOKUP(Table2612[[#This Row],[(FIN) Käytäntö]],Languages!$A:$D,1,TRUE)=Table2612[[#This Row],[(FIN) Käytäntö]],VLOOKUP(Table2612[[#This Row],[(FIN) Käytäntö]],Languages!$A:$D,Summary!$C$7,TRUE),NA())</f>
        <v>THREAT-osion toiminnan vaikuttavuutta arvioidaan ja seurataan.</v>
      </c>
      <c r="F438" s="911"/>
      <c r="G438" s="729"/>
      <c r="H438" s="729"/>
      <c r="I438" s="306"/>
      <c r="J438" s="256"/>
      <c r="K438" s="260"/>
      <c r="L438" s="261"/>
    </row>
    <row r="439" spans="1:12" ht="64.8" customHeight="1" x14ac:dyDescent="0.25">
      <c r="A439" s="165"/>
      <c r="B439" s="259"/>
      <c r="C439" s="867" t="s">
        <v>272</v>
      </c>
      <c r="D439" s="1198">
        <v>1</v>
      </c>
      <c r="E439" s="1199" t="str">
        <f>IF(VLOOKUP(Table2612[[#This Row],[(FIN) Käytäntö]],Languages!$A:$D,1,TRUE)=Table2612[[#This Row],[(FIN) Käytäntö]],VLOOKUP(Table2612[[#This Row],[(FIN) Käytäntö]],Languages!$A:$D,Summary!$C$7,TRUE),NA())</f>
        <v>Erilaisia tarkastuksia (esimerkiksi taustojen tarkistuksia, huumetestejä) suoritetaan uusia työntekijöitä palkatessa. Tasolla 1 tämän ei tarvitse olla systemaattista ja säännöllistä.</v>
      </c>
      <c r="F439" s="911"/>
      <c r="G439" s="729"/>
      <c r="H439" s="729"/>
      <c r="I439" s="306"/>
      <c r="J439" s="256"/>
      <c r="K439" s="260"/>
      <c r="L439" s="261"/>
    </row>
    <row r="440" spans="1:12" ht="64.8" customHeight="1" x14ac:dyDescent="0.25">
      <c r="A440" s="165"/>
      <c r="B440" s="259"/>
      <c r="C440" s="867" t="s">
        <v>273</v>
      </c>
      <c r="D440" s="1198">
        <v>1</v>
      </c>
      <c r="E440" s="1199" t="str">
        <f>IF(VLOOKUP(Table2612[[#This Row],[(FIN) Käytäntö]],Languages!$A:$D,1,TRUE)=Table2612[[#This Row],[(FIN) Käytäntö]],VLOOKUP(Table2612[[#This Row],[(FIN) Käytäntö]],Languages!$A:$D,Summary!$C$7,TRUE),NA())</f>
        <v>Työsuhteen päättymiseen liittyvissä menettelyissä huomioidaan kyberturvallisuus. Tasolla 1 tämän ei tarvitse olla systemaattista ja säännöllistä.</v>
      </c>
      <c r="F440" s="911"/>
      <c r="G440" s="729"/>
      <c r="H440" s="729"/>
      <c r="I440" s="306"/>
      <c r="J440" s="256"/>
      <c r="K440" s="260"/>
      <c r="L440" s="261"/>
    </row>
    <row r="441" spans="1:12" ht="64.8" customHeight="1" x14ac:dyDescent="0.25">
      <c r="A441" s="165"/>
      <c r="B441" s="259"/>
      <c r="C441" s="867" t="s">
        <v>274</v>
      </c>
      <c r="D441" s="1198">
        <v>2</v>
      </c>
      <c r="E441" s="1199" t="str">
        <f>IF(VLOOKUP(Table2612[[#This Row],[(FIN) Käytäntö]],Languages!$A:$D,1,TRUE)=Table2612[[#This Row],[(FIN) Käytäntö]],VLOOKUP(Table2612[[#This Row],[(FIN) Käytäntö]],Languages!$A:$D,Summary!$C$7,TRUE),NA())</f>
        <v>Soveltuvia tarkastuksia suoritetaan sellaisille työntekijöille, joilla on käyttö- tai pääsyoikeus toiminnon kannalta tärkeisiin laitteisiin, ohjelmistoihin tai tietovarantoihin.</v>
      </c>
      <c r="F441" s="911"/>
      <c r="G441" s="729"/>
      <c r="H441" s="729"/>
      <c r="I441" s="306"/>
      <c r="J441" s="256"/>
      <c r="K441" s="260"/>
      <c r="L441" s="261"/>
    </row>
    <row r="442" spans="1:12" ht="64.8" customHeight="1" x14ac:dyDescent="0.25">
      <c r="A442" s="165"/>
      <c r="B442" s="259"/>
      <c r="C442" s="867" t="s">
        <v>275</v>
      </c>
      <c r="D442" s="1198">
        <v>2</v>
      </c>
      <c r="E442" s="1199" t="str">
        <f>IF(VLOOKUP(Table2612[[#This Row],[(FIN) Käytäntö]],Languages!$A:$D,1,TRUE)=Table2612[[#This Row],[(FIN) Käytäntö]],VLOOKUP(Table2612[[#This Row],[(FIN) Käytäntö]],Languages!$A:$D,Summary!$C$7,TRUE),NA())</f>
        <v>Työntekijöiden sisäisiin siirtoihin liittyvissä menettelyissä huomioidaan kyberturvallisuus. (huomioidaan kriittiset työyhdistelmät, oikeudet, tarve mahdollisille taustatarkistuksille/ turvallisuusselvityksille)</v>
      </c>
      <c r="F442" s="911"/>
      <c r="G442" s="729"/>
      <c r="H442" s="729"/>
      <c r="I442" s="306"/>
      <c r="J442" s="256"/>
      <c r="K442" s="260"/>
      <c r="L442" s="261"/>
    </row>
    <row r="443" spans="1:12" ht="64.8" customHeight="1" x14ac:dyDescent="0.25">
      <c r="A443" s="165"/>
      <c r="B443" s="259"/>
      <c r="C443" s="867" t="s">
        <v>276</v>
      </c>
      <c r="D443" s="1198">
        <v>2</v>
      </c>
      <c r="E443" s="1199" t="str">
        <f>IF(VLOOKUP(Table2612[[#This Row],[(FIN) Käytäntö]],Languages!$A:$D,1,TRUE)=Table2612[[#This Row],[(FIN) Käytäntö]],VLOOKUP(Table2612[[#This Row],[(FIN) Käytäntö]],Languages!$A:$D,Summary!$C$7,TRUE),NA())</f>
        <v>Henkilöstö on tietoinen vastuistaan ja velvoitteistaan koskien (IT ja OT) laitteiden, ohjelmistojen ja tietovarantojen suojaamista ja hyväksyttävää käyttöä.</v>
      </c>
      <c r="F443" s="911"/>
      <c r="G443" s="729"/>
      <c r="H443" s="729"/>
      <c r="I443" s="306"/>
      <c r="J443" s="256"/>
      <c r="K443" s="260"/>
      <c r="L443" s="261"/>
    </row>
    <row r="444" spans="1:12" ht="64.8" customHeight="1" x14ac:dyDescent="0.25">
      <c r="A444" s="165"/>
      <c r="B444" s="259"/>
      <c r="C444" s="867" t="s">
        <v>277</v>
      </c>
      <c r="D444" s="1198">
        <v>3</v>
      </c>
      <c r="E444" s="1199" t="str">
        <f>IF(VLOOKUP(Table2612[[#This Row],[(FIN) Käytäntö]],Languages!$A:$D,1,TRUE)=Table2612[[#This Row],[(FIN) Käytäntö]],VLOOKUP(Table2612[[#This Row],[(FIN) Käytäntö]],Languages!$A:$D,Summary!$C$7,TRUE),NA())</f>
        <v>Jokaista työtehtävää varten teetetään soveltuvat tarkistukset, jotka ovat suhteessa työtehtävän riskeihin (mukaan lukien työntekijät, toimittajat ja alihankkijat).</v>
      </c>
      <c r="F444" s="911"/>
      <c r="G444" s="729"/>
      <c r="H444" s="729"/>
      <c r="I444" s="306"/>
      <c r="J444" s="256"/>
      <c r="K444" s="260"/>
      <c r="L444" s="261"/>
    </row>
    <row r="445" spans="1:12" ht="64.8" customHeight="1" x14ac:dyDescent="0.25">
      <c r="A445" s="165"/>
      <c r="B445" s="259"/>
      <c r="C445" s="867" t="s">
        <v>2572</v>
      </c>
      <c r="D445" s="1198">
        <v>3</v>
      </c>
      <c r="E445" s="1199" t="str">
        <f>IF(VLOOKUP(Table2612[[#This Row],[(FIN) Käytäntö]],Languages!$A:$D,1,TRUE)=Table2612[[#This Row],[(FIN) Käytäntö]],VLOOKUP(Table2612[[#This Row],[(FIN) Käytäntö]],Languages!$A:$D,Summary!$C$7,TRUE),NA())</f>
        <v xml:space="preserve">Organisaatiolla on muodollinen vastuullisuusprosessi, johon sisältyy kurinpitomenettelyhenkilöstölle, joka ei noudata määriteltyjä turvallisuuspolitiikkoja ja menettelyjä. </v>
      </c>
      <c r="F445" s="911"/>
      <c r="G445" s="729"/>
      <c r="H445" s="729"/>
      <c r="I445" s="306"/>
      <c r="J445" s="256"/>
      <c r="K445" s="260"/>
      <c r="L445" s="261"/>
    </row>
    <row r="446" spans="1:12" ht="64.8" customHeight="1" x14ac:dyDescent="0.25">
      <c r="A446" s="165"/>
      <c r="B446" s="259"/>
      <c r="C446" s="867" t="s">
        <v>278</v>
      </c>
      <c r="D446" s="1198">
        <v>1</v>
      </c>
      <c r="E446" s="1199" t="str">
        <f>IF(VLOOKUP(Table2612[[#This Row],[(FIN) Käytäntö]],Languages!$A:$D,1,TRUE)=Table2612[[#This Row],[(FIN) Käytäntö]],VLOOKUP(Table2612[[#This Row],[(FIN) Käytäntö]],Languages!$A:$D,Summary!$C$7,TRUE),NA())</f>
        <v>Henkilöstön kyberturvallisuustietoisuutta kohotetaan erilaisin toimin. Tasolla 1 tämän ei tarvitse olla systemaattista ja säännöllistä.</v>
      </c>
      <c r="F446" s="911"/>
      <c r="G446" s="729"/>
      <c r="H446" s="729"/>
      <c r="I446" s="306"/>
      <c r="J446" s="256"/>
      <c r="K446" s="260"/>
      <c r="L446" s="261"/>
    </row>
    <row r="447" spans="1:12" ht="64.8" customHeight="1" x14ac:dyDescent="0.25">
      <c r="A447" s="165"/>
      <c r="B447" s="259"/>
      <c r="C447" s="867" t="s">
        <v>279</v>
      </c>
      <c r="D447" s="1198">
        <v>2</v>
      </c>
      <c r="E447" s="1199" t="str">
        <f>IF(VLOOKUP(Table2612[[#This Row],[(FIN) Käytäntö]],Languages!$A:$D,1,TRUE)=Table2612[[#This Row],[(FIN) Käytäntö]],VLOOKUP(Table2612[[#This Row],[(FIN) Käytäntö]],Languages!$A:$D,Summary!$C$7,TRUE),NA())</f>
        <v>Kyberturvallisuustietoisuudelle on asetettu tavoitteet, joita ylläpidetään ja seurataan.</v>
      </c>
      <c r="F447" s="911"/>
      <c r="G447" s="729"/>
      <c r="H447" s="729"/>
      <c r="I447" s="306"/>
      <c r="J447" s="256"/>
      <c r="K447" s="260"/>
      <c r="L447" s="261"/>
    </row>
    <row r="448" spans="1:12" ht="64.8" customHeight="1" x14ac:dyDescent="0.25">
      <c r="A448" s="165"/>
      <c r="B448" s="259"/>
      <c r="C448" s="867" t="s">
        <v>280</v>
      </c>
      <c r="D448" s="1198">
        <v>2</v>
      </c>
      <c r="E448" s="1199" t="str">
        <f>IF(VLOOKUP(Table2612[[#This Row],[(FIN) Käytäntö]],Languages!$A:$D,1,TRUE)=Table2612[[#This Row],[(FIN) Käytäntö]],VLOOKUP(Table2612[[#This Row],[(FIN) Käytäntö]],Languages!$A:$D,Summary!$C$7,TRUE),NA())</f>
        <v>Kyberturvallisuustietoisuuden tavoitteet ovat linjassa organisaation määrittämän uhkaprofiilin kanssa [kts. THREAT-2e].</v>
      </c>
      <c r="F448" s="911"/>
      <c r="G448" s="729"/>
      <c r="H448" s="729"/>
      <c r="I448" s="306"/>
      <c r="J448" s="256"/>
      <c r="K448" s="260"/>
      <c r="L448" s="261"/>
    </row>
    <row r="449" spans="1:12" ht="64.8" customHeight="1" x14ac:dyDescent="0.25">
      <c r="A449" s="165"/>
      <c r="B449" s="259"/>
      <c r="C449" s="867" t="s">
        <v>281</v>
      </c>
      <c r="D449" s="1198">
        <v>2</v>
      </c>
      <c r="E449" s="1199" t="str">
        <f>IF(VLOOKUP(Table2612[[#This Row],[(FIN) Käytäntö]],Languages!$A:$D,1,TRUE)=Table2612[[#This Row],[(FIN) Käytäntö]],VLOOKUP(Table2612[[#This Row],[(FIN) Käytäntö]],Languages!$A:$D,Summary!$C$7,TRUE),NA())</f>
        <v>Kyberturvallisuustietoisuutta parantava toiminta on säännöllistä.</v>
      </c>
      <c r="F449" s="911"/>
      <c r="G449" s="729"/>
      <c r="H449" s="729"/>
      <c r="I449" s="306"/>
      <c r="J449" s="256"/>
      <c r="K449" s="260"/>
      <c r="L449" s="261"/>
    </row>
    <row r="450" spans="1:12" ht="64.8" customHeight="1" x14ac:dyDescent="0.25">
      <c r="A450" s="165"/>
      <c r="B450" s="259"/>
      <c r="C450" s="867" t="s">
        <v>282</v>
      </c>
      <c r="D450" s="1198">
        <v>3</v>
      </c>
      <c r="E450" s="1199" t="str">
        <f>IF(VLOOKUP(Table2612[[#This Row],[(FIN) Käytäntö]],Languages!$A:$D,1,TRUE)=Table2612[[#This Row],[(FIN) Käytäntö]],VLOOKUP(Table2612[[#This Row],[(FIN) Käytäntö]],Languages!$A:$D,Summary!$C$7,TRUE),NA())</f>
        <v>Kyberturvallisuustietoisuutta edistävä toiminta on sisällytetty toimenkuvauksiin.</v>
      </c>
      <c r="F450" s="911"/>
      <c r="G450" s="729"/>
      <c r="H450" s="729"/>
      <c r="I450" s="306"/>
      <c r="J450" s="256"/>
      <c r="K450" s="260"/>
      <c r="L450" s="261"/>
    </row>
    <row r="451" spans="1:12" ht="64.8" customHeight="1" x14ac:dyDescent="0.25">
      <c r="A451" s="165"/>
      <c r="B451" s="259"/>
      <c r="C451" s="867" t="s">
        <v>283</v>
      </c>
      <c r="D451" s="1198">
        <v>3</v>
      </c>
      <c r="E451" s="1199" t="str">
        <f>IF(VLOOKUP(Table2612[[#This Row],[(FIN) Käytäntö]],Languages!$A:$D,1,TRUE)=Table2612[[#This Row],[(FIN) Käytäntö]],VLOOKUP(Table2612[[#This Row],[(FIN) Käytäntö]],Languages!$A:$D,Summary!$C$7,TRUE),NA())</f>
        <v>Kyberturvallisuustietoisuuden kohottamisen toimenpiteet ovat linjassa organisaation ennalta määriteltyjen toimintatilojen kanssa [kts. SITUATION-3g].</v>
      </c>
      <c r="F451" s="911"/>
      <c r="G451" s="729"/>
      <c r="H451" s="729"/>
      <c r="I451" s="306"/>
      <c r="J451" s="256"/>
      <c r="K451" s="260"/>
      <c r="L451" s="261"/>
    </row>
    <row r="452" spans="1:12" ht="64.8" customHeight="1" x14ac:dyDescent="0.25">
      <c r="A452" s="165"/>
      <c r="B452" s="259"/>
      <c r="C452" s="867" t="s">
        <v>2573</v>
      </c>
      <c r="D452" s="1198">
        <v>3</v>
      </c>
      <c r="E452" s="1199" t="str">
        <f>IF(VLOOKUP(Table2612[[#This Row],[(FIN) Käytäntö]],Languages!$A:$D,1,TRUE)=Table2612[[#This Row],[(FIN) Käytäntö]],VLOOKUP(Table2612[[#This Row],[(FIN) Käytäntö]],Languages!$A:$D,Summary!$C$7,TRUE),NA())</f>
        <v>Kyberturvallisuustietoisuutta parantavien toimenpiteiden tehokkuutta arvioidaan säännöllisesti ja tiettyjen muutosten yhteydessä kuten järjestelmämuutokset, ulkoiset tapahtumat. Toimintaa kehitetään tarvittaessa.</v>
      </c>
      <c r="F452" s="911"/>
      <c r="G452" s="729"/>
      <c r="H452" s="729"/>
      <c r="I452" s="306"/>
      <c r="J452" s="256"/>
      <c r="K452" s="260"/>
      <c r="L452" s="261"/>
    </row>
    <row r="453" spans="1:12" ht="64.8" customHeight="1" x14ac:dyDescent="0.25">
      <c r="A453" s="165"/>
      <c r="B453" s="259"/>
      <c r="C453" s="867" t="s">
        <v>284</v>
      </c>
      <c r="D453" s="1198">
        <v>1</v>
      </c>
      <c r="E453" s="1199" t="str">
        <f>IF(VLOOKUP(Table2612[[#This Row],[(FIN) Käytäntö]],Languages!$A:$D,1,TRUE)=Table2612[[#This Row],[(FIN) Käytäntö]],VLOOKUP(Table2612[[#This Row],[(FIN) Käytäntö]],Languages!$A:$D,Summary!$C$7,TRUE),NA())</f>
        <v>Toiminnon kyberturvallisuuteen liittyvät vastuut on tunnistettu. Tasolla 1 tämän ei tarvitse olla systemaattista ja säännöllistä.</v>
      </c>
      <c r="F453" s="911"/>
      <c r="G453" s="729"/>
      <c r="H453" s="729"/>
      <c r="I453" s="306"/>
      <c r="J453" s="256"/>
      <c r="K453" s="260"/>
      <c r="L453" s="261"/>
    </row>
    <row r="454" spans="1:12" ht="64.8" customHeight="1" x14ac:dyDescent="0.25">
      <c r="A454" s="165"/>
      <c r="B454" s="259"/>
      <c r="C454" s="867" t="s">
        <v>285</v>
      </c>
      <c r="D454" s="1198">
        <v>1</v>
      </c>
      <c r="E454" s="1199" t="str">
        <f>IF(VLOOKUP(Table2612[[#This Row],[(FIN) Käytäntö]],Languages!$A:$D,1,TRUE)=Table2612[[#This Row],[(FIN) Käytäntö]],VLOOKUP(Table2612[[#This Row],[(FIN) Käytäntö]],Languages!$A:$D,Summary!$C$7,TRUE),NA())</f>
        <v>Kyberturvallisuuteen liittyvät vastuut on osoitettu nimetyille henkilöille. Tasolla 1 tämän ei tarvitse olla systemaattista ja säännöllistä.</v>
      </c>
      <c r="F454" s="911"/>
      <c r="G454" s="729"/>
      <c r="H454" s="729"/>
      <c r="I454" s="306"/>
      <c r="J454" s="256"/>
      <c r="K454" s="260"/>
      <c r="L454" s="261"/>
    </row>
    <row r="455" spans="1:12" ht="64.8" customHeight="1" x14ac:dyDescent="0.25">
      <c r="A455" s="165"/>
      <c r="B455" s="259"/>
      <c r="C455" s="867" t="s">
        <v>286</v>
      </c>
      <c r="D455" s="1198">
        <v>2</v>
      </c>
      <c r="E455" s="1199" t="str">
        <f>IF(VLOOKUP(Table2612[[#This Row],[(FIN) Käytäntö]],Languages!$A:$D,1,TRUE)=Table2612[[#This Row],[(FIN) Käytäntö]],VLOOKUP(Table2612[[#This Row],[(FIN) Käytäntö]],Languages!$A:$D,Summary!$C$7,TRUE),NA())</f>
        <v>Kyberturvallisuuteen liittyvät vastuut on osoitettu nimetyille rooleille (mukaan lukien mahdolliset ulkoiset palveluntarjoajat).</v>
      </c>
      <c r="F455" s="911"/>
      <c r="G455" s="729"/>
      <c r="H455" s="729"/>
      <c r="I455" s="306"/>
      <c r="J455" s="256"/>
      <c r="K455" s="260"/>
      <c r="L455" s="261"/>
    </row>
    <row r="456" spans="1:12" ht="64.8" customHeight="1" x14ac:dyDescent="0.25">
      <c r="A456" s="165"/>
      <c r="B456" s="259"/>
      <c r="C456" s="867" t="s">
        <v>287</v>
      </c>
      <c r="D456" s="1198">
        <v>2</v>
      </c>
      <c r="E456" s="1199" t="str">
        <f>IF(VLOOKUP(Table2612[[#This Row],[(FIN) Käytäntö]],Languages!$A:$D,1,TRUE)=Table2612[[#This Row],[(FIN) Käytäntö]],VLOOKUP(Table2612[[#This Row],[(FIN) Käytäntö]],Languages!$A:$D,Summary!$C$7,TRUE),NA())</f>
        <v>Kyberturvallisuuteen liittyvät vastuut on dokumentoitu.</v>
      </c>
      <c r="F456" s="911"/>
      <c r="G456" s="729"/>
      <c r="H456" s="729"/>
      <c r="I456" s="306"/>
      <c r="J456" s="256"/>
      <c r="K456" s="260"/>
      <c r="L456" s="261"/>
    </row>
    <row r="457" spans="1:12" ht="64.8" customHeight="1" x14ac:dyDescent="0.25">
      <c r="A457" s="165"/>
      <c r="B457" s="259"/>
      <c r="C457" s="867" t="s">
        <v>288</v>
      </c>
      <c r="D457" s="1198">
        <v>3</v>
      </c>
      <c r="E457" s="1199" t="str">
        <f>IF(VLOOKUP(Table2612[[#This Row],[(FIN) Käytäntö]],Languages!$A:$D,1,TRUE)=Table2612[[#This Row],[(FIN) Käytäntö]],VLOOKUP(Table2612[[#This Row],[(FIN) Käytäntö]],Languages!$A:$D,Summary!$C$7,TRUE),NA())</f>
        <v>Kyberturvallisuuteen liittyvät vastuut ja työtehtävien vaatimukset tarkastetaan ja päivitetään aika ajoin ja määriteltyjen tilanteiden kuten järjestelmämuutosten yhteydessä tai organisaatiorakenteen muuttuessa.</v>
      </c>
      <c r="F457" s="911"/>
      <c r="G457" s="729"/>
      <c r="H457" s="729"/>
      <c r="I457" s="306"/>
      <c r="J457" s="256"/>
      <c r="K457" s="260"/>
      <c r="L457" s="261"/>
    </row>
    <row r="458" spans="1:12" ht="64.8" customHeight="1" x14ac:dyDescent="0.25">
      <c r="A458" s="165"/>
      <c r="B458" s="259"/>
      <c r="C458" s="867" t="s">
        <v>289</v>
      </c>
      <c r="D458" s="1198">
        <v>3</v>
      </c>
      <c r="E458" s="1199" t="str">
        <f>IF(VLOOKUP(Table2612[[#This Row],[(FIN) Käytäntö]],Languages!$A:$D,1,TRUE)=Table2612[[#This Row],[(FIN) Käytäntö]],VLOOKUP(Table2612[[#This Row],[(FIN) Käytäntö]],Languages!$A:$D,Summary!$C$7,TRUE),NA())</f>
        <v>Osoitettuja kyberturvallisuuden vastuita hallitaan siten, että varmistutaan niiden riittävyydestä ja riittävästä päällekkäisyydestä (mukaan lukien henkilöstönvaihdosten suunnittelu).</v>
      </c>
      <c r="F458" s="911"/>
      <c r="G458" s="729"/>
      <c r="H458" s="729"/>
      <c r="I458" s="306"/>
      <c r="J458" s="256"/>
      <c r="K458" s="260"/>
      <c r="L458" s="261"/>
    </row>
    <row r="459" spans="1:12" ht="64.8" customHeight="1" x14ac:dyDescent="0.25">
      <c r="A459" s="165"/>
      <c r="B459" s="259"/>
      <c r="C459" s="867" t="s">
        <v>290</v>
      </c>
      <c r="D459" s="1198">
        <v>1</v>
      </c>
      <c r="E459" s="1199" t="str">
        <f>IF(VLOOKUP(Table2612[[#This Row],[(FIN) Käytäntö]],Languages!$A:$D,1,TRUE)=Table2612[[#This Row],[(FIN) Käytäntö]],VLOOKUP(Table2612[[#This Row],[(FIN) Käytäntö]],Languages!$A:$D,Summary!$C$7,TRUE),NA())</f>
        <v>Kyberturvallisuuskoulutusta on saatavana sellaisille työntekijöille, joille on osoitettu kyberturvallisuuteen liittyviä vastuita. Tasolla 1 tämän ei tarvitse olla systemaattista ja säännöllistä.</v>
      </c>
      <c r="F459" s="911"/>
      <c r="G459" s="729"/>
      <c r="H459" s="729"/>
      <c r="I459" s="306"/>
      <c r="J459" s="256"/>
      <c r="K459" s="260"/>
      <c r="L459" s="261"/>
    </row>
    <row r="460" spans="1:12" ht="64.8" customHeight="1" x14ac:dyDescent="0.25">
      <c r="A460" s="165"/>
      <c r="B460" s="259"/>
      <c r="C460" s="867" t="s">
        <v>291</v>
      </c>
      <c r="D460" s="1198">
        <v>1</v>
      </c>
      <c r="E460" s="1199" t="str">
        <f>IF(VLOOKUP(Table2612[[#This Row],[(FIN) Käytäntö]],Languages!$A:$D,1,TRUE)=Table2612[[#This Row],[(FIN) Käytäntö]],VLOOKUP(Table2612[[#This Row],[(FIN) Käytäntö]],Languages!$A:$D,Summary!$C$7,TRUE),NA())</f>
        <v>Kyberturvallisuuteen liittyvien tietojen, taitojen ja kykyjen vaatimukset ja niissä mahdollisesti ilmenevät puutteet on tunnistettu sekä nykyiset että tulevat tarpeet huomioiden. Tasolla 1 tämän ei tarvitse olla systemaattista ja säännöllistä.</v>
      </c>
      <c r="F460" s="911"/>
      <c r="G460" s="729"/>
      <c r="H460" s="729"/>
      <c r="I460" s="306"/>
      <c r="J460" s="256"/>
      <c r="K460" s="260"/>
      <c r="L460" s="261"/>
    </row>
    <row r="461" spans="1:12" ht="64.8" customHeight="1" x14ac:dyDescent="0.25">
      <c r="A461" s="165"/>
      <c r="B461" s="259"/>
      <c r="C461" s="867" t="s">
        <v>292</v>
      </c>
      <c r="D461" s="1198">
        <v>2</v>
      </c>
      <c r="E461" s="1199" t="str">
        <f>IF(VLOOKUP(Table2612[[#This Row],[(FIN) Käytäntö]],Languages!$A:$D,1,TRUE)=Table2612[[#This Row],[(FIN) Käytäntö]],VLOOKUP(Table2612[[#This Row],[(FIN) Käytäntö]],Languages!$A:$D,Summary!$C$7,TRUE),NA())</f>
        <v xml:space="preserve">Tunnistettuihin kyberturvallisuuden osaamispuutteisiin (tiedot, taidot ja kyvyt, pätevyydet) puututaan kouluttamalla, rekrytoimalla ja vaihtuvuuden pienenemiseen tähtäävillä toimilla. </v>
      </c>
      <c r="F461" s="911"/>
      <c r="G461" s="729"/>
      <c r="H461" s="729"/>
      <c r="I461" s="306"/>
      <c r="J461" s="449"/>
      <c r="K461" s="260"/>
      <c r="L461" s="261"/>
    </row>
    <row r="462" spans="1:12" ht="64.8" customHeight="1" x14ac:dyDescent="0.25">
      <c r="A462" s="165"/>
      <c r="B462" s="460"/>
      <c r="C462" s="867" t="s">
        <v>293</v>
      </c>
      <c r="D462" s="1198">
        <v>2</v>
      </c>
      <c r="E462" s="1199" t="str">
        <f>IF(VLOOKUP(Table2612[[#This Row],[(FIN) Käytäntö]],Languages!$A:$D,1,TRUE)=Table2612[[#This Row],[(FIN) Käytäntö]],VLOOKUP(Table2612[[#This Row],[(FIN) Käytäntö]],Languages!$A:$D,Summary!$C$7,TRUE),NA())</f>
        <v>Kyberturvallisuuskoulutus on edellytyksenä käyttö- tai pääsyoikeuksien myöntämiselle toiminnon kannalta tärkeisiin laitteisiin, ohjelmistoihin ja tietovarantoihin.</v>
      </c>
      <c r="F462" s="911"/>
      <c r="G462" s="729"/>
      <c r="H462" s="729"/>
      <c r="I462" s="448"/>
      <c r="J462" s="448"/>
      <c r="K462" s="461"/>
      <c r="L462" s="235"/>
    </row>
    <row r="463" spans="1:12" ht="64.8" customHeight="1" x14ac:dyDescent="0.25">
      <c r="A463" s="165"/>
      <c r="B463" s="156"/>
      <c r="C463" s="867" t="s">
        <v>294</v>
      </c>
      <c r="D463" s="1198">
        <v>3</v>
      </c>
      <c r="E463" s="1199" t="str">
        <f>IF(VLOOKUP(Table2612[[#This Row],[(FIN) Käytäntö]],Languages!$A:$D,1,TRUE)=Table2612[[#This Row],[(FIN) Käytäntö]],VLOOKUP(Table2612[[#This Row],[(FIN) Käytäntö]],Languages!$A:$D,Summary!$C$7,TRUE),NA())</f>
        <v>Koulutustoiminnan tehokkuutta arvioidaan aika ajoin ja koulutusta kehitetään tarpeen mukaan.</v>
      </c>
      <c r="F463" s="911"/>
      <c r="G463" s="729"/>
      <c r="H463" s="729"/>
      <c r="I463" s="256"/>
      <c r="J463" s="256"/>
      <c r="K463" s="458"/>
      <c r="L463" s="235"/>
    </row>
    <row r="464" spans="1:12" ht="64.8" customHeight="1" x14ac:dyDescent="0.25">
      <c r="A464" s="165"/>
      <c r="B464" s="156"/>
      <c r="C464" s="867" t="s">
        <v>2574</v>
      </c>
      <c r="D464" s="1198">
        <v>3</v>
      </c>
      <c r="E464" s="1199" t="str">
        <f>IF(VLOOKUP(Table2612[[#This Row],[(FIN) Käytäntö]],Languages!$A:$D,1,TRUE)=Table2612[[#This Row],[(FIN) Käytäntö]],VLOOKUP(Table2612[[#This Row],[(FIN) Käytäntö]],Languages!$A:$D,Summary!$C$7,TRUE),NA())</f>
        <v>Koulutusohjelmat sisältävät jatkokoulutusta ja muita ammatillisia kehitysmahdollisuuksia henkilöstölle, jolla on merkittävisä kyberturvallisuusvastuita.</v>
      </c>
      <c r="F464" s="911"/>
      <c r="G464" s="729"/>
      <c r="H464" s="729"/>
      <c r="I464" s="256"/>
      <c r="J464" s="256"/>
      <c r="K464" s="458"/>
      <c r="L464" s="235"/>
    </row>
    <row r="465" spans="1:12" ht="64.8" customHeight="1" x14ac:dyDescent="0.25">
      <c r="A465" s="165"/>
      <c r="B465" s="156"/>
      <c r="C465" s="867" t="s">
        <v>295</v>
      </c>
      <c r="D465" s="1198">
        <v>2</v>
      </c>
      <c r="E465" s="1199" t="str">
        <f>IF(VLOOKUP(Table2612[[#This Row],[(FIN) Käytäntö]],Languages!$A:$D,1,TRUE)=Table2612[[#This Row],[(FIN) Käytäntö]],VLOOKUP(Table2612[[#This Row],[(FIN) Käytäntö]],Languages!$A:$D,Summary!$C$7,TRUE),NA())</f>
        <v>WORKFORCE-osion toimintaa varten on määritetty dokumentoidut toimintatavat, joita noudatetaan ja päivitetään säännöllisesti.</v>
      </c>
      <c r="F465" s="911"/>
      <c r="G465" s="729"/>
      <c r="H465" s="729"/>
      <c r="I465" s="256"/>
      <c r="J465" s="256"/>
      <c r="K465" s="458"/>
      <c r="L465" s="235"/>
    </row>
    <row r="466" spans="1:12" ht="64.8" customHeight="1" x14ac:dyDescent="0.25">
      <c r="A466" s="165"/>
      <c r="B466" s="156"/>
      <c r="C466" s="867" t="s">
        <v>296</v>
      </c>
      <c r="D466" s="1198">
        <v>2</v>
      </c>
      <c r="E466" s="1199" t="str">
        <f>IF(VLOOKUP(Table2612[[#This Row],[(FIN) Käytäntö]],Languages!$A:$D,1,TRUE)=Table2612[[#This Row],[(FIN) Käytäntö]],VLOOKUP(Table2612[[#This Row],[(FIN) Käytäntö]],Languages!$A:$D,Summary!$C$7,TRUE),NA())</f>
        <v>WORKFORCE-osion toimintaa varten on tarjolla riittävät resurssit (henkilöstö, rahoitus ja työkalut).</v>
      </c>
      <c r="F466" s="911"/>
      <c r="G466" s="729"/>
      <c r="H466" s="729"/>
      <c r="I466" s="256"/>
      <c r="J466" s="256"/>
      <c r="K466" s="458"/>
      <c r="L466" s="235"/>
    </row>
    <row r="467" spans="1:12" ht="64.8" customHeight="1" x14ac:dyDescent="0.25">
      <c r="A467" s="165"/>
      <c r="B467" s="156"/>
      <c r="C467" s="867" t="s">
        <v>297</v>
      </c>
      <c r="D467" s="1198">
        <v>3</v>
      </c>
      <c r="E467" s="1199" t="str">
        <f>IF(VLOOKUP(Table2612[[#This Row],[(FIN) Käytäntö]],Languages!$A:$D,1,TRUE)=Table2612[[#This Row],[(FIN) Käytäntö]],VLOOKUP(Table2612[[#This Row],[(FIN) Käytäntö]],Languages!$A:$D,Summary!$C$7,TRUE),NA())</f>
        <v>WORKFORCE-osion toimintaa ohjataan vaatimuksilla, jotka on asetettu organisaation johtotason politiikassa (tai vastaavassa ohjeistuksessa).</v>
      </c>
      <c r="F467" s="911"/>
      <c r="G467" s="729"/>
      <c r="H467" s="729"/>
      <c r="I467" s="256"/>
      <c r="J467" s="256"/>
      <c r="K467" s="458"/>
      <c r="L467" s="235"/>
    </row>
    <row r="468" spans="1:12" ht="64.8" customHeight="1" x14ac:dyDescent="0.25">
      <c r="A468" s="165"/>
      <c r="B468" s="156"/>
      <c r="C468" s="867" t="s">
        <v>298</v>
      </c>
      <c r="D468" s="1198">
        <v>3</v>
      </c>
      <c r="E468" s="1199" t="str">
        <f>IF(VLOOKUP(Table2612[[#This Row],[(FIN) Käytäntö]],Languages!$A:$D,1,TRUE)=Table2612[[#This Row],[(FIN) Käytäntö]],VLOOKUP(Table2612[[#This Row],[(FIN) Käytäntö]],Languages!$A:$D,Summary!$C$7,TRUE),NA())</f>
        <v>WORKFORCE-osion toiminnan suorittamiseen tarvittavat vastuut, tilivelvollisuudet ja valtuutukset on jalkautettu soveltuville työntekijöille.</v>
      </c>
      <c r="F468" s="911"/>
      <c r="G468" s="729"/>
      <c r="H468" s="729"/>
      <c r="I468" s="256"/>
      <c r="J468" s="256"/>
      <c r="K468" s="458"/>
      <c r="L468" s="235"/>
    </row>
    <row r="469" spans="1:12" ht="64.8" customHeight="1" x14ac:dyDescent="0.25">
      <c r="A469" s="165"/>
      <c r="B469" s="156"/>
      <c r="C469" s="867" t="s">
        <v>299</v>
      </c>
      <c r="D469" s="1198">
        <v>3</v>
      </c>
      <c r="E469" s="1199" t="str">
        <f>IF(VLOOKUP(Table2612[[#This Row],[(FIN) Käytäntö]],Languages!$A:$D,1,TRUE)=Table2612[[#This Row],[(FIN) Käytäntö]],VLOOKUP(Table2612[[#This Row],[(FIN) Käytäntö]],Languages!$A:$D,Summary!$C$7,TRUE),NA())</f>
        <v>WORKFORCE-osion toimintaa suorittavilla työntekijöillä on riittävät tiedot ja taidot tehtäviensä suorittamiseen.</v>
      </c>
      <c r="F469" s="911"/>
      <c r="G469" s="729"/>
      <c r="H469" s="729"/>
      <c r="I469" s="256"/>
      <c r="J469" s="256"/>
      <c r="K469" s="458"/>
      <c r="L469" s="235"/>
    </row>
    <row r="470" spans="1:12" ht="64.8" customHeight="1" x14ac:dyDescent="0.25">
      <c r="A470" s="165"/>
      <c r="B470" s="156"/>
      <c r="C470" s="867" t="s">
        <v>300</v>
      </c>
      <c r="D470" s="1198">
        <v>3</v>
      </c>
      <c r="E470" s="1199" t="str">
        <f>IF(VLOOKUP(Table2612[[#This Row],[(FIN) Käytäntö]],Languages!$A:$D,1,TRUE)=Table2612[[#This Row],[(FIN) Käytäntö]],VLOOKUP(Table2612[[#This Row],[(FIN) Käytäntö]],Languages!$A:$D,Summary!$C$7,TRUE),NA())</f>
        <v>WORKFORCE-osion toiminnan vaikuttavuutta arvioidaan ja seurataan.</v>
      </c>
      <c r="F470" s="911"/>
      <c r="G470" s="729"/>
      <c r="H470" s="729"/>
      <c r="I470" s="256"/>
      <c r="J470" s="256"/>
      <c r="K470" s="458"/>
      <c r="L470" s="235"/>
    </row>
    <row r="471" spans="1:12" ht="13.95" customHeight="1" x14ac:dyDescent="0.25">
      <c r="A471" s="165"/>
      <c r="B471" s="156"/>
      <c r="C471" s="245"/>
      <c r="D471" s="1200"/>
      <c r="E471" s="1199"/>
      <c r="F471" s="912"/>
      <c r="G471" s="729"/>
      <c r="H471" s="729"/>
      <c r="I471" s="256"/>
      <c r="J471" s="256"/>
      <c r="K471" s="458"/>
      <c r="L471" s="235"/>
    </row>
    <row r="472" spans="1:12" ht="13.95" customHeight="1" x14ac:dyDescent="0.25">
      <c r="A472" s="165"/>
      <c r="B472" s="908"/>
      <c r="C472" s="256"/>
      <c r="D472" s="256"/>
      <c r="E472" s="256"/>
      <c r="F472" s="256"/>
      <c r="G472" s="256"/>
      <c r="H472" s="256"/>
      <c r="I472" s="908"/>
      <c r="J472" s="908"/>
      <c r="K472" s="908"/>
      <c r="L472" s="165"/>
    </row>
    <row r="473" spans="1:12" ht="13.95" customHeight="1" x14ac:dyDescent="0.25">
      <c r="A473" s="909"/>
      <c r="B473" s="905"/>
      <c r="C473" s="908"/>
      <c r="D473" s="908"/>
      <c r="E473" s="908"/>
      <c r="F473" s="908"/>
      <c r="G473" s="908"/>
      <c r="H473" s="908"/>
      <c r="I473" s="905"/>
      <c r="J473" s="905"/>
      <c r="K473" s="905"/>
      <c r="L473" s="448"/>
    </row>
    <row r="474" spans="1:12" ht="13.95" customHeight="1" x14ac:dyDescent="0.25">
      <c r="A474" s="909"/>
      <c r="B474" s="905"/>
      <c r="I474" s="905"/>
      <c r="J474" s="905"/>
      <c r="K474" s="905"/>
      <c r="L474" s="448"/>
    </row>
    <row r="475" spans="1:12" ht="13.95" customHeight="1" x14ac:dyDescent="0.25">
      <c r="A475" s="909"/>
      <c r="B475" s="905"/>
      <c r="I475" s="905"/>
      <c r="J475" s="905"/>
      <c r="K475" s="905"/>
      <c r="L475" s="448"/>
    </row>
    <row r="476" spans="1:12" ht="13.95" customHeight="1" x14ac:dyDescent="0.25">
      <c r="A476" s="909"/>
      <c r="B476" s="905"/>
      <c r="I476" s="905"/>
      <c r="J476" s="905"/>
      <c r="K476" s="905"/>
      <c r="L476" s="448"/>
    </row>
    <row r="477" spans="1:12" ht="13.95" customHeight="1" x14ac:dyDescent="0.25">
      <c r="A477" s="909"/>
      <c r="B477" s="905"/>
      <c r="I477" s="905"/>
      <c r="J477" s="905"/>
      <c r="K477" s="905"/>
      <c r="L477" s="448"/>
    </row>
    <row r="478" spans="1:12" ht="13.95" customHeight="1" x14ac:dyDescent="0.25">
      <c r="A478" s="909"/>
      <c r="B478" s="905"/>
      <c r="I478" s="905"/>
      <c r="J478" s="905"/>
      <c r="K478" s="905"/>
      <c r="L478" s="448"/>
    </row>
    <row r="479" spans="1:12" ht="13.95" customHeight="1" x14ac:dyDescent="0.25">
      <c r="A479" s="909"/>
      <c r="B479" s="905"/>
      <c r="I479" s="905"/>
      <c r="J479" s="905"/>
      <c r="K479" s="905"/>
      <c r="L479" s="448"/>
    </row>
    <row r="480" spans="1:12" ht="13.95" customHeight="1" x14ac:dyDescent="0.25">
      <c r="A480" s="909"/>
      <c r="B480" s="453"/>
      <c r="I480" s="453"/>
      <c r="J480" s="453"/>
      <c r="K480" s="453"/>
      <c r="L480" s="448"/>
    </row>
    <row r="481" spans="1:12" ht="13.95" customHeight="1" x14ac:dyDescent="0.25">
      <c r="A481" s="909"/>
      <c r="B481" s="905"/>
      <c r="I481" s="905"/>
      <c r="J481" s="905"/>
      <c r="K481" s="905"/>
      <c r="L481" s="448"/>
    </row>
    <row r="482" spans="1:12" ht="13.95" customHeight="1" x14ac:dyDescent="0.25">
      <c r="A482" s="909"/>
      <c r="B482" s="905"/>
      <c r="I482" s="905"/>
      <c r="J482" s="905"/>
      <c r="K482" s="905"/>
      <c r="L482" s="448"/>
    </row>
    <row r="483" spans="1:12" ht="13.95" customHeight="1" x14ac:dyDescent="0.25">
      <c r="A483" s="909"/>
      <c r="B483" s="905"/>
      <c r="I483" s="905"/>
      <c r="J483" s="905"/>
      <c r="K483" s="905"/>
      <c r="L483" s="448"/>
    </row>
    <row r="484" spans="1:12" ht="13.95" customHeight="1" x14ac:dyDescent="0.25">
      <c r="A484" s="909"/>
      <c r="B484" s="905"/>
      <c r="I484" s="905"/>
      <c r="J484" s="905"/>
      <c r="K484" s="905"/>
      <c r="L484" s="448"/>
    </row>
    <row r="485" spans="1:12" ht="13.95" customHeight="1" x14ac:dyDescent="0.25">
      <c r="A485" s="909"/>
      <c r="B485" s="905"/>
      <c r="I485" s="905"/>
      <c r="J485" s="905"/>
      <c r="K485" s="905"/>
      <c r="L485" s="448"/>
    </row>
    <row r="486" spans="1:12" ht="13.95" customHeight="1" x14ac:dyDescent="0.25">
      <c r="A486" s="909"/>
      <c r="B486" s="905"/>
      <c r="I486" s="905"/>
      <c r="J486" s="905"/>
      <c r="K486" s="905"/>
      <c r="L486" s="448"/>
    </row>
    <row r="487" spans="1:12" ht="13.95" customHeight="1" x14ac:dyDescent="0.25">
      <c r="A487" s="909"/>
      <c r="B487" s="453"/>
      <c r="I487" s="453"/>
      <c r="J487" s="453"/>
      <c r="K487" s="453"/>
      <c r="L487" s="909"/>
    </row>
    <row r="488" spans="1:12" ht="13.95" customHeight="1" x14ac:dyDescent="0.25">
      <c r="I488" s="905"/>
      <c r="J488" s="905"/>
      <c r="K488" s="905"/>
    </row>
  </sheetData>
  <sheetProtection sheet="1" formatCells="0" formatColumns="0" formatRows="0" autoFilter="0"/>
  <mergeCells count="4">
    <mergeCell ref="O4:O26"/>
    <mergeCell ref="C6:E6"/>
    <mergeCell ref="C9:H9"/>
    <mergeCell ref="C4:H4"/>
  </mergeCells>
  <pageMargins left="0.7" right="0.7" top="0.75" bottom="0.75" header="0.3" footer="0.3"/>
  <pageSetup paperSize="9" orientation="portrait"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8B321-2B8B-4B54-B52D-29D395EB1C34}">
  <sheetPr codeName="Sheet39">
    <tabColor theme="7"/>
  </sheetPr>
  <dimension ref="A1:AD847"/>
  <sheetViews>
    <sheetView zoomScale="80" zoomScaleNormal="80" workbookViewId="0">
      <selection activeCell="C2" sqref="C2"/>
    </sheetView>
  </sheetViews>
  <sheetFormatPr defaultRowHeight="13.8" x14ac:dyDescent="0.25"/>
  <cols>
    <col min="1" max="1" width="15.36328125" customWidth="1"/>
    <col min="2" max="2" width="6.6328125" style="358" customWidth="1"/>
    <col min="3" max="3" width="9.1796875" style="358" customWidth="1"/>
    <col min="4" max="4" width="13.08984375" style="358" customWidth="1"/>
    <col min="6" max="6" width="12.54296875" customWidth="1"/>
    <col min="7" max="7" width="13.36328125" customWidth="1"/>
    <col min="8" max="8" width="5.6328125" customWidth="1"/>
    <col min="10" max="10" width="19.453125" customWidth="1"/>
    <col min="16" max="16" width="5.6328125" customWidth="1"/>
    <col min="23" max="23" width="15.26953125" customWidth="1"/>
    <col min="24" max="24" width="27.453125" customWidth="1"/>
    <col min="25" max="25" width="7.26953125" customWidth="1"/>
    <col min="27" max="27" width="69.90625" customWidth="1"/>
  </cols>
  <sheetData>
    <row r="1" spans="1:28" x14ac:dyDescent="0.25">
      <c r="A1" s="24" t="s">
        <v>1471</v>
      </c>
      <c r="B1" s="70" t="s">
        <v>586</v>
      </c>
      <c r="C1" s="70" t="s">
        <v>3513</v>
      </c>
      <c r="D1" s="70" t="s">
        <v>3514</v>
      </c>
      <c r="E1" s="70" t="s">
        <v>1578</v>
      </c>
      <c r="I1" s="863"/>
      <c r="J1" s="864"/>
      <c r="K1" s="865"/>
      <c r="L1" s="865"/>
      <c r="M1" s="866"/>
      <c r="N1" s="865"/>
      <c r="O1" s="865"/>
      <c r="P1" s="863"/>
      <c r="Q1" s="863"/>
      <c r="R1" s="863"/>
      <c r="S1" s="863"/>
      <c r="T1" s="863"/>
      <c r="Z1" s="542"/>
      <c r="AA1" s="542"/>
      <c r="AB1" s="543"/>
    </row>
    <row r="2" spans="1:28" x14ac:dyDescent="0.25">
      <c r="A2" t="s">
        <v>148</v>
      </c>
      <c r="B2" s="358">
        <f>VLOOKUP(A2,Data!C:E,3,FALSE)</f>
        <v>1</v>
      </c>
      <c r="C2" s="913" t="str">
        <f>IF(NIS2_valinta!F88&lt;&gt;"","X","")</f>
        <v/>
      </c>
      <c r="D2" s="358" t="str">
        <f>IF(C2="","",_xlfn.CONCAT("NIS-",MID(A2,1,4),"-"))</f>
        <v/>
      </c>
      <c r="E2" s="358">
        <f>VLOOKUP($A2,Data!$C:$I,7,FALSE)</f>
        <v>0</v>
      </c>
      <c r="F2" s="438" t="str">
        <f>CONCATENATE($D2,$B2)</f>
        <v>1</v>
      </c>
      <c r="G2" s="438" t="str">
        <f>_xlfn.IFNA(CONCATENATE(F2,$E2),CONCATENATE(F2,$E2,0))</f>
        <v>10</v>
      </c>
      <c r="H2" s="438"/>
      <c r="I2" s="910"/>
      <c r="J2" s="910"/>
      <c r="K2" s="910"/>
      <c r="L2" s="910"/>
      <c r="M2" s="910"/>
      <c r="N2" s="910"/>
      <c r="O2" s="910"/>
      <c r="P2" s="910"/>
      <c r="Q2" s="910"/>
      <c r="R2" s="910"/>
      <c r="S2" s="910"/>
      <c r="T2" s="910"/>
      <c r="U2" s="910"/>
      <c r="V2" s="910"/>
      <c r="Z2" s="542"/>
      <c r="AA2" s="583" t="s">
        <v>1882</v>
      </c>
      <c r="AB2" s="543"/>
    </row>
    <row r="3" spans="1:28" x14ac:dyDescent="0.25">
      <c r="A3" t="s">
        <v>150</v>
      </c>
      <c r="B3" s="358">
        <f>VLOOKUP(A3,Data!C:E,3,FALSE)</f>
        <v>1</v>
      </c>
      <c r="C3" s="913" t="str">
        <f>IF(NIS2_valinta!F89&lt;&gt;"","X","")</f>
        <v/>
      </c>
      <c r="D3" s="358" t="str">
        <f t="shared" ref="D3:D66" si="0">IF(C3="","",_xlfn.CONCAT("NIS-",MID(A3,1,4),"-"))</f>
        <v/>
      </c>
      <c r="E3" s="358">
        <f>VLOOKUP(A3,Data!C:I,7,FALSE)</f>
        <v>0</v>
      </c>
      <c r="F3" s="438" t="str">
        <f t="shared" ref="F3:F66" si="1">CONCATENATE($D3,$B3)</f>
        <v>1</v>
      </c>
      <c r="G3" s="438" t="str">
        <f t="shared" ref="G3:G66" si="2">_xlfn.IFNA(CONCATENATE(F3,$E3),CONCATENATE(F3,$E3,0))</f>
        <v>10</v>
      </c>
      <c r="I3" s="910"/>
      <c r="J3" s="1335" t="s">
        <v>3582</v>
      </c>
      <c r="K3" s="1336"/>
      <c r="L3" s="1336"/>
      <c r="M3" s="1336"/>
      <c r="N3" s="1336"/>
      <c r="O3" s="1336"/>
      <c r="P3" s="1336"/>
      <c r="Q3" s="1336"/>
      <c r="R3" s="1336"/>
      <c r="S3" s="1336"/>
      <c r="T3" s="1336"/>
      <c r="U3" s="1336"/>
      <c r="V3" s="910"/>
      <c r="Z3" s="542"/>
      <c r="AA3" s="584"/>
      <c r="AB3" s="543"/>
    </row>
    <row r="4" spans="1:28" ht="13.8" customHeight="1" x14ac:dyDescent="0.25">
      <c r="A4" t="s">
        <v>151</v>
      </c>
      <c r="B4" s="358">
        <f>VLOOKUP(A4,Data!C:E,3,FALSE)</f>
        <v>1</v>
      </c>
      <c r="C4" s="913" t="str">
        <f>IF(NIS2_valinta!F90&lt;&gt;"","X","")</f>
        <v/>
      </c>
      <c r="D4" s="358" t="str">
        <f t="shared" si="0"/>
        <v/>
      </c>
      <c r="E4" s="358">
        <f>VLOOKUP(A4,Data!C:I,7,FALSE)</f>
        <v>0</v>
      </c>
      <c r="F4" s="438" t="str">
        <f t="shared" si="1"/>
        <v>1</v>
      </c>
      <c r="G4" s="438" t="str">
        <f t="shared" si="2"/>
        <v>10</v>
      </c>
      <c r="I4" s="910"/>
      <c r="J4" s="1336"/>
      <c r="K4" s="1336"/>
      <c r="L4" s="1336"/>
      <c r="M4" s="1336"/>
      <c r="N4" s="1336"/>
      <c r="O4" s="1336"/>
      <c r="P4" s="1336"/>
      <c r="Q4" s="1336"/>
      <c r="R4" s="1336"/>
      <c r="S4" s="1336"/>
      <c r="T4" s="1336"/>
      <c r="U4" s="1336"/>
      <c r="V4" s="910"/>
      <c r="Z4" s="542"/>
      <c r="AA4" s="1285" t="s">
        <v>3568</v>
      </c>
      <c r="AB4" s="543"/>
    </row>
    <row r="5" spans="1:28" x14ac:dyDescent="0.25">
      <c r="A5" t="s">
        <v>152</v>
      </c>
      <c r="B5" s="358">
        <f>VLOOKUP(A5,Data!C:E,3,FALSE)</f>
        <v>2</v>
      </c>
      <c r="C5" s="913" t="str">
        <f>IF(NIS2_valinta!F91&lt;&gt;"","X","")</f>
        <v/>
      </c>
      <c r="D5" s="358" t="str">
        <f t="shared" si="0"/>
        <v/>
      </c>
      <c r="E5" s="358">
        <f>VLOOKUP(A5,Data!C:I,7,FALSE)</f>
        <v>0</v>
      </c>
      <c r="F5" s="438" t="str">
        <f t="shared" si="1"/>
        <v>2</v>
      </c>
      <c r="G5" s="438" t="str">
        <f t="shared" si="2"/>
        <v>20</v>
      </c>
      <c r="I5" s="910"/>
      <c r="J5" s="1336"/>
      <c r="K5" s="1336"/>
      <c r="L5" s="1336"/>
      <c r="M5" s="1336"/>
      <c r="N5" s="1336"/>
      <c r="O5" s="1336"/>
      <c r="P5" s="1336"/>
      <c r="Q5" s="1336"/>
      <c r="R5" s="1336"/>
      <c r="S5" s="1336"/>
      <c r="T5" s="1336"/>
      <c r="U5" s="1336"/>
      <c r="V5" s="910"/>
      <c r="Z5" s="542"/>
      <c r="AA5" s="1285"/>
      <c r="AB5" s="543"/>
    </row>
    <row r="6" spans="1:28" x14ac:dyDescent="0.25">
      <c r="A6" t="s">
        <v>153</v>
      </c>
      <c r="B6" s="358">
        <f>VLOOKUP(A6,Data!C:E,3,FALSE)</f>
        <v>2</v>
      </c>
      <c r="C6" s="913" t="str">
        <f>IF(NIS2_valinta!F92&lt;&gt;"","X","")</f>
        <v/>
      </c>
      <c r="D6" s="358" t="str">
        <f t="shared" si="0"/>
        <v/>
      </c>
      <c r="E6" s="358">
        <f>VLOOKUP(A6,Data!C:I,7,FALSE)</f>
        <v>0</v>
      </c>
      <c r="F6" s="438" t="str">
        <f t="shared" si="1"/>
        <v>2</v>
      </c>
      <c r="G6" s="438" t="str">
        <f t="shared" si="2"/>
        <v>20</v>
      </c>
      <c r="I6" s="910"/>
      <c r="J6" s="1336"/>
      <c r="K6" s="1336"/>
      <c r="L6" s="1336"/>
      <c r="M6" s="1336"/>
      <c r="N6" s="1336"/>
      <c r="O6" s="1336"/>
      <c r="P6" s="1336"/>
      <c r="Q6" s="1336"/>
      <c r="R6" s="1336"/>
      <c r="S6" s="1336"/>
      <c r="T6" s="1336"/>
      <c r="U6" s="1336"/>
      <c r="V6" s="910"/>
      <c r="Z6" s="542"/>
      <c r="AA6" s="1285"/>
      <c r="AB6" s="542"/>
    </row>
    <row r="7" spans="1:28" x14ac:dyDescent="0.25">
      <c r="A7" t="s">
        <v>154</v>
      </c>
      <c r="B7" s="358">
        <f>VLOOKUP(A7,Data!C:E,3,FALSE)</f>
        <v>2</v>
      </c>
      <c r="C7" s="913" t="str">
        <f>IF(NIS2_valinta!F93&lt;&gt;"","X","")</f>
        <v/>
      </c>
      <c r="D7" s="358" t="str">
        <f t="shared" si="0"/>
        <v/>
      </c>
      <c r="E7" s="358">
        <f>VLOOKUP(A7,Data!C:I,7,FALSE)</f>
        <v>0</v>
      </c>
      <c r="F7" s="438" t="str">
        <f t="shared" si="1"/>
        <v>2</v>
      </c>
      <c r="G7" s="438" t="str">
        <f t="shared" si="2"/>
        <v>20</v>
      </c>
      <c r="I7" s="910"/>
      <c r="J7" s="1336"/>
      <c r="K7" s="1336"/>
      <c r="L7" s="1336"/>
      <c r="M7" s="1336"/>
      <c r="N7" s="1336"/>
      <c r="O7" s="1336"/>
      <c r="P7" s="1336"/>
      <c r="Q7" s="1336"/>
      <c r="R7" s="1336"/>
      <c r="S7" s="1336"/>
      <c r="T7" s="1336"/>
      <c r="U7" s="1336"/>
      <c r="V7" s="910"/>
      <c r="Z7" s="542"/>
      <c r="AA7" s="1285"/>
      <c r="AB7" s="542"/>
    </row>
    <row r="8" spans="1:28" x14ac:dyDescent="0.25">
      <c r="A8" t="s">
        <v>155</v>
      </c>
      <c r="B8" s="358">
        <f>VLOOKUP(A8,Data!C:E,3,FALSE)</f>
        <v>2</v>
      </c>
      <c r="C8" s="913" t="str">
        <f>IF(NIS2_valinta!F94&lt;&gt;"","X","")</f>
        <v/>
      </c>
      <c r="D8" s="358" t="str">
        <f t="shared" si="0"/>
        <v/>
      </c>
      <c r="E8" s="358">
        <f>VLOOKUP(A8,Data!C:I,7,FALSE)</f>
        <v>0</v>
      </c>
      <c r="F8" s="438" t="str">
        <f t="shared" si="1"/>
        <v>2</v>
      </c>
      <c r="G8" s="438" t="str">
        <f t="shared" si="2"/>
        <v>20</v>
      </c>
      <c r="I8" s="910"/>
      <c r="J8" s="1336"/>
      <c r="K8" s="1336"/>
      <c r="L8" s="1336"/>
      <c r="M8" s="1336"/>
      <c r="N8" s="1336"/>
      <c r="O8" s="1336"/>
      <c r="P8" s="1336"/>
      <c r="Q8" s="1336"/>
      <c r="R8" s="1336"/>
      <c r="S8" s="1336"/>
      <c r="T8" s="1336"/>
      <c r="U8" s="1336"/>
      <c r="V8" s="910"/>
      <c r="Z8" s="542"/>
      <c r="AA8" s="1285"/>
      <c r="AB8" s="542"/>
    </row>
    <row r="9" spans="1:28" x14ac:dyDescent="0.25">
      <c r="A9" t="s">
        <v>2525</v>
      </c>
      <c r="B9" s="358">
        <f>VLOOKUP(A9,Data!C:E,3,FALSE)</f>
        <v>2</v>
      </c>
      <c r="C9" s="913" t="str">
        <f>IF(NIS2_valinta!F95&lt;&gt;"","X","")</f>
        <v/>
      </c>
      <c r="D9" s="358" t="str">
        <f t="shared" si="0"/>
        <v/>
      </c>
      <c r="E9" s="358">
        <f>VLOOKUP(A9,Data!C:I,7,FALSE)</f>
        <v>0</v>
      </c>
      <c r="F9" s="438" t="str">
        <f t="shared" si="1"/>
        <v>2</v>
      </c>
      <c r="G9" s="438" t="str">
        <f t="shared" si="2"/>
        <v>20</v>
      </c>
      <c r="I9" s="910"/>
      <c r="J9" s="1336"/>
      <c r="K9" s="1336"/>
      <c r="L9" s="1336"/>
      <c r="M9" s="1336"/>
      <c r="N9" s="1336"/>
      <c r="O9" s="1336"/>
      <c r="P9" s="1336"/>
      <c r="Q9" s="1336"/>
      <c r="R9" s="1336"/>
      <c r="S9" s="1336"/>
      <c r="T9" s="1336"/>
      <c r="U9" s="1336"/>
      <c r="V9" s="910"/>
      <c r="Z9" s="542"/>
      <c r="AA9" s="1285"/>
      <c r="AB9" s="542"/>
    </row>
    <row r="10" spans="1:28" x14ac:dyDescent="0.25">
      <c r="A10" t="s">
        <v>2526</v>
      </c>
      <c r="B10" s="358">
        <f>VLOOKUP(A10,Data!C:E,3,FALSE)</f>
        <v>3</v>
      </c>
      <c r="C10" s="913" t="str">
        <f>IF(NIS2_valinta!F96&lt;&gt;"","X","")</f>
        <v/>
      </c>
      <c r="D10" s="358" t="str">
        <f t="shared" si="0"/>
        <v/>
      </c>
      <c r="E10" s="358">
        <f>VLOOKUP(A10,Data!C:I,7,FALSE)</f>
        <v>0</v>
      </c>
      <c r="F10" s="438" t="str">
        <f t="shared" si="1"/>
        <v>3</v>
      </c>
      <c r="G10" s="438" t="str">
        <f t="shared" si="2"/>
        <v>30</v>
      </c>
      <c r="I10" s="910"/>
      <c r="J10" s="1336"/>
      <c r="K10" s="1336"/>
      <c r="L10" s="1336"/>
      <c r="M10" s="1336"/>
      <c r="N10" s="1336"/>
      <c r="O10" s="1336"/>
      <c r="P10" s="1336"/>
      <c r="Q10" s="1336"/>
      <c r="R10" s="1336"/>
      <c r="S10" s="1336"/>
      <c r="T10" s="1336"/>
      <c r="U10" s="1336"/>
      <c r="V10" s="910"/>
      <c r="Z10" s="542"/>
      <c r="AA10" s="1285"/>
      <c r="AB10" s="542"/>
    </row>
    <row r="11" spans="1:28" x14ac:dyDescent="0.25">
      <c r="A11" t="s">
        <v>2527</v>
      </c>
      <c r="B11" s="358">
        <f>VLOOKUP(A11,Data!C:E,3,FALSE)</f>
        <v>3</v>
      </c>
      <c r="C11" s="913" t="str">
        <f>IF(NIS2_valinta!F97&lt;&gt;"","X","")</f>
        <v/>
      </c>
      <c r="D11" s="358" t="str">
        <f t="shared" si="0"/>
        <v/>
      </c>
      <c r="E11" s="358">
        <f>VLOOKUP(A11,Data!C:I,7,FALSE)</f>
        <v>0</v>
      </c>
      <c r="F11" s="438" t="str">
        <f t="shared" si="1"/>
        <v>3</v>
      </c>
      <c r="G11" s="438" t="str">
        <f t="shared" si="2"/>
        <v>30</v>
      </c>
      <c r="I11" s="910"/>
      <c r="J11" s="910"/>
      <c r="K11" s="910"/>
      <c r="L11" s="910"/>
      <c r="M11" s="910"/>
      <c r="N11" s="910"/>
      <c r="O11" s="910"/>
      <c r="P11" s="910"/>
      <c r="Q11" s="910"/>
      <c r="R11" s="910"/>
      <c r="S11" s="910"/>
      <c r="T11" s="910"/>
      <c r="U11" s="910"/>
      <c r="V11" s="910"/>
      <c r="Z11" s="542"/>
      <c r="AA11" s="1285"/>
      <c r="AB11" s="542"/>
    </row>
    <row r="12" spans="1:28" x14ac:dyDescent="0.25">
      <c r="A12" t="s">
        <v>156</v>
      </c>
      <c r="B12" s="358">
        <f>VLOOKUP(A12,Data!C:E,3,FALSE)</f>
        <v>1</v>
      </c>
      <c r="C12" s="913" t="str">
        <f>IF(NIS2_valinta!F98&lt;&gt;"","X","")</f>
        <v/>
      </c>
      <c r="D12" s="358" t="str">
        <f t="shared" si="0"/>
        <v/>
      </c>
      <c r="E12" s="358">
        <f>VLOOKUP(A12,Data!C:I,7,FALSE)</f>
        <v>0</v>
      </c>
      <c r="F12" s="438" t="str">
        <f t="shared" si="1"/>
        <v>1</v>
      </c>
      <c r="G12" s="438" t="str">
        <f t="shared" si="2"/>
        <v>10</v>
      </c>
      <c r="Z12" s="542"/>
      <c r="AA12" s="1285"/>
      <c r="AB12" s="542"/>
    </row>
    <row r="13" spans="1:28" x14ac:dyDescent="0.25">
      <c r="A13" t="s">
        <v>157</v>
      </c>
      <c r="B13" s="358">
        <f>VLOOKUP(A13,Data!C:E,3,FALSE)</f>
        <v>1</v>
      </c>
      <c r="C13" s="913" t="str">
        <f>IF(NIS2_valinta!F99&lt;&gt;"","X","")</f>
        <v/>
      </c>
      <c r="D13" s="358" t="str">
        <f t="shared" si="0"/>
        <v/>
      </c>
      <c r="E13" s="358">
        <f>VLOOKUP(A13,Data!C:I,7,FALSE)</f>
        <v>0</v>
      </c>
      <c r="F13" s="438" t="str">
        <f t="shared" si="1"/>
        <v>1</v>
      </c>
      <c r="G13" s="438" t="str">
        <f t="shared" si="2"/>
        <v>10</v>
      </c>
      <c r="Z13" s="542"/>
      <c r="AA13" s="1285"/>
      <c r="AB13" s="542"/>
    </row>
    <row r="14" spans="1:28" x14ac:dyDescent="0.25">
      <c r="A14" t="s">
        <v>158</v>
      </c>
      <c r="B14" s="358">
        <f>VLOOKUP(A14,Data!C:E,3,FALSE)</f>
        <v>2</v>
      </c>
      <c r="C14" s="913" t="str">
        <f>IF(NIS2_valinta!F100&lt;&gt;"","X","")</f>
        <v/>
      </c>
      <c r="D14" s="358" t="str">
        <f t="shared" si="0"/>
        <v/>
      </c>
      <c r="E14" s="358">
        <f>VLOOKUP(A14,Data!C:I,7,FALSE)</f>
        <v>0</v>
      </c>
      <c r="F14" s="438" t="str">
        <f t="shared" si="1"/>
        <v>2</v>
      </c>
      <c r="G14" s="438" t="str">
        <f t="shared" si="2"/>
        <v>20</v>
      </c>
      <c r="K14" s="24" t="s">
        <v>579</v>
      </c>
      <c r="L14" s="24"/>
      <c r="M14" s="24"/>
      <c r="N14" s="24" t="s">
        <v>653</v>
      </c>
      <c r="O14" s="24"/>
      <c r="P14" s="24"/>
      <c r="Q14" s="24" t="s">
        <v>654</v>
      </c>
      <c r="R14" s="24"/>
      <c r="S14" s="24"/>
      <c r="T14" s="24" t="s">
        <v>650</v>
      </c>
      <c r="U14" s="24"/>
      <c r="Z14" s="542"/>
      <c r="AA14" s="1285"/>
      <c r="AB14" s="542"/>
    </row>
    <row r="15" spans="1:28" x14ac:dyDescent="0.25">
      <c r="A15" t="s">
        <v>159</v>
      </c>
      <c r="B15" s="358">
        <f>VLOOKUP(A15,Data!C:E,3,FALSE)</f>
        <v>2</v>
      </c>
      <c r="C15" s="913" t="str">
        <f>IF(NIS2_valinta!F101&lt;&gt;"","X","")</f>
        <v/>
      </c>
      <c r="D15" s="358" t="str">
        <f t="shared" si="0"/>
        <v/>
      </c>
      <c r="E15" s="358">
        <f>VLOOKUP(A15,Data!C:I,7,FALSE)</f>
        <v>0</v>
      </c>
      <c r="F15" s="438" t="str">
        <f t="shared" si="1"/>
        <v>2</v>
      </c>
      <c r="G15" s="438" t="str">
        <f t="shared" si="2"/>
        <v>20</v>
      </c>
      <c r="I15" s="101" t="s">
        <v>598</v>
      </c>
      <c r="J15" s="101" t="s">
        <v>3390</v>
      </c>
      <c r="K15" s="433" t="s">
        <v>1802</v>
      </c>
      <c r="L15" s="433" t="s">
        <v>1804</v>
      </c>
      <c r="M15" s="433" t="s">
        <v>1803</v>
      </c>
      <c r="N15" s="822">
        <v>1</v>
      </c>
      <c r="O15" s="823" t="s">
        <v>1804</v>
      </c>
      <c r="P15" s="824" t="s">
        <v>1803</v>
      </c>
      <c r="Q15" s="817">
        <v>2</v>
      </c>
      <c r="R15" s="818" t="s">
        <v>1804</v>
      </c>
      <c r="S15" s="818" t="s">
        <v>1803</v>
      </c>
      <c r="T15" s="819">
        <v>3</v>
      </c>
      <c r="U15" s="820" t="s">
        <v>1804</v>
      </c>
      <c r="V15" s="821" t="s">
        <v>1803</v>
      </c>
      <c r="W15" s="24" t="s">
        <v>3561</v>
      </c>
      <c r="Z15" s="542"/>
      <c r="AA15" s="1285"/>
      <c r="AB15" s="542"/>
    </row>
    <row r="16" spans="1:28" x14ac:dyDescent="0.25">
      <c r="A16" t="s">
        <v>160</v>
      </c>
      <c r="B16" s="358">
        <f>VLOOKUP(A16,Data!C:E,3,FALSE)</f>
        <v>2</v>
      </c>
      <c r="C16" s="913" t="str">
        <f>IF(NIS2_valinta!F102&lt;&gt;"","X","")</f>
        <v/>
      </c>
      <c r="D16" s="358" t="str">
        <f t="shared" si="0"/>
        <v/>
      </c>
      <c r="E16" s="358">
        <f>VLOOKUP(A16,Data!C:I,7,FALSE)</f>
        <v>0</v>
      </c>
      <c r="F16" s="438" t="str">
        <f t="shared" si="1"/>
        <v>2</v>
      </c>
      <c r="G16" s="438" t="str">
        <f t="shared" si="2"/>
        <v>20</v>
      </c>
      <c r="I16" s="859" t="s">
        <v>3515</v>
      </c>
      <c r="J16" s="860" t="s">
        <v>3553</v>
      </c>
      <c r="K16" s="846">
        <f>IF(L16=0,0,M16/L16)</f>
        <v>0</v>
      </c>
      <c r="L16" s="847">
        <f t="shared" ref="L16:L26" si="3">SUM(O16+R16+U16)</f>
        <v>0</v>
      </c>
      <c r="M16" s="847">
        <f>SUM(P16+S16+V16)</f>
        <v>0</v>
      </c>
      <c r="N16" s="848">
        <f>IF(O16=0,0,P16/O16)</f>
        <v>0</v>
      </c>
      <c r="O16" s="849">
        <f t="shared" ref="O16" si="4">COUNTIF($F:$F,CONCATENATE($J16,N$15))</f>
        <v>0</v>
      </c>
      <c r="P16" s="850">
        <f t="shared" ref="P16" si="5">COUNTIF($G:$G,CONCATENATE($J16,N$15,1))</f>
        <v>0</v>
      </c>
      <c r="Q16" s="851">
        <f>IF(R16=0,0,S16/R16)</f>
        <v>0</v>
      </c>
      <c r="R16" s="852">
        <f t="shared" ref="R16" si="6">COUNTIF($F:$F,CONCATENATE($J16,Q$15))</f>
        <v>0</v>
      </c>
      <c r="S16" s="852">
        <f t="shared" ref="S16" si="7">COUNTIF($G:$G,CONCATENATE($J16,Q$15,1))</f>
        <v>0</v>
      </c>
      <c r="T16" s="848">
        <f>IF(U16=0,0,V16/U16)</f>
        <v>0</v>
      </c>
      <c r="U16" s="849">
        <f t="shared" ref="U16" si="8">COUNTIF($F:$F,CONCATENATE($J16,T$15))</f>
        <v>0</v>
      </c>
      <c r="V16" s="850">
        <f t="shared" ref="V16" si="9">COUNTIF($G:$G,CONCATENATE($J16,T$15,1))</f>
        <v>0</v>
      </c>
      <c r="W16" t="s">
        <v>54</v>
      </c>
      <c r="X16" s="352" t="s">
        <v>3562</v>
      </c>
      <c r="Z16" s="542"/>
      <c r="AA16" s="1285"/>
      <c r="AB16" s="542"/>
    </row>
    <row r="17" spans="1:28" x14ac:dyDescent="0.25">
      <c r="A17" t="s">
        <v>161</v>
      </c>
      <c r="B17" s="358">
        <f>VLOOKUP(A17,Data!C:E,3,FALSE)</f>
        <v>2</v>
      </c>
      <c r="C17" s="913" t="str">
        <f>IF(NIS2_valinta!F103&lt;&gt;"","X","")</f>
        <v/>
      </c>
      <c r="D17" s="358" t="str">
        <f t="shared" si="0"/>
        <v/>
      </c>
      <c r="E17" s="358">
        <f>VLOOKUP(A17,Data!C:I,7,FALSE)</f>
        <v>0</v>
      </c>
      <c r="F17" s="438" t="str">
        <f t="shared" si="1"/>
        <v>2</v>
      </c>
      <c r="G17" s="438" t="str">
        <f t="shared" si="2"/>
        <v>20</v>
      </c>
      <c r="I17" s="859" t="s">
        <v>3515</v>
      </c>
      <c r="J17" s="860" t="s">
        <v>3552</v>
      </c>
      <c r="K17" s="846">
        <f t="shared" ref="K17:K26" si="10">IF(L17=0,0,M17/L17)</f>
        <v>0</v>
      </c>
      <c r="L17" s="847">
        <f t="shared" si="3"/>
        <v>0</v>
      </c>
      <c r="M17" s="847">
        <f t="shared" ref="M17:M27" si="11">SUM(P17+S17+V17)</f>
        <v>0</v>
      </c>
      <c r="N17" s="848">
        <f t="shared" ref="N17:N26" si="12">IF(O17=0,0,P17/O17)</f>
        <v>0</v>
      </c>
      <c r="O17" s="849">
        <f t="shared" ref="O17:O26" si="13">COUNTIF($F:$F,CONCATENATE($J17,N$15))</f>
        <v>0</v>
      </c>
      <c r="P17" s="850">
        <f t="shared" ref="P17:P26" si="14">COUNTIF($G:$G,CONCATENATE($J17,N$15,1))</f>
        <v>0</v>
      </c>
      <c r="Q17" s="851">
        <f t="shared" ref="Q17:Q26" si="15">IF(R17=0,0,S17/R17)</f>
        <v>0</v>
      </c>
      <c r="R17" s="852">
        <f t="shared" ref="R17:R26" si="16">COUNTIF($F:$F,CONCATENATE($J17,Q$15))</f>
        <v>0</v>
      </c>
      <c r="S17" s="852">
        <f t="shared" ref="S17:S26" si="17">COUNTIF($G:$G,CONCATENATE($J17,Q$15,1))</f>
        <v>0</v>
      </c>
      <c r="T17" s="848">
        <f t="shared" ref="T17:T26" si="18">IF(U17=0,0,V17/U17)</f>
        <v>0</v>
      </c>
      <c r="U17" s="849">
        <f t="shared" ref="U17:U26" si="19">COUNTIF($F:$F,CONCATENATE($J17,T$15))</f>
        <v>0</v>
      </c>
      <c r="V17" s="850">
        <f t="shared" ref="V17:V26" si="20">COUNTIF($G:$G,CONCATENATE($J17,T$15,1))</f>
        <v>0</v>
      </c>
      <c r="W17" t="s">
        <v>46</v>
      </c>
      <c r="X17" t="s">
        <v>1455</v>
      </c>
      <c r="Z17" s="542"/>
      <c r="AA17" s="1285"/>
      <c r="AB17" s="542"/>
    </row>
    <row r="18" spans="1:28" x14ac:dyDescent="0.25">
      <c r="A18" t="s">
        <v>162</v>
      </c>
      <c r="B18" s="358">
        <f>VLOOKUP(A18,Data!C:E,3,FALSE)</f>
        <v>2</v>
      </c>
      <c r="C18" s="913" t="str">
        <f>IF(NIS2_valinta!F104&lt;&gt;"","X","")</f>
        <v/>
      </c>
      <c r="D18" s="358" t="str">
        <f t="shared" si="0"/>
        <v/>
      </c>
      <c r="E18" s="358">
        <f>VLOOKUP(A18,Data!C:I,7,FALSE)</f>
        <v>0</v>
      </c>
      <c r="F18" s="438" t="str">
        <f t="shared" si="1"/>
        <v>2</v>
      </c>
      <c r="G18" s="438" t="str">
        <f t="shared" si="2"/>
        <v>20</v>
      </c>
      <c r="I18" s="859" t="s">
        <v>3515</v>
      </c>
      <c r="J18" s="860" t="s">
        <v>3558</v>
      </c>
      <c r="K18" s="846">
        <f t="shared" si="10"/>
        <v>0</v>
      </c>
      <c r="L18" s="847">
        <f t="shared" si="3"/>
        <v>0</v>
      </c>
      <c r="M18" s="847">
        <f t="shared" si="11"/>
        <v>0</v>
      </c>
      <c r="N18" s="848">
        <f t="shared" si="12"/>
        <v>0</v>
      </c>
      <c r="O18" s="849">
        <f t="shared" si="13"/>
        <v>0</v>
      </c>
      <c r="P18" s="850">
        <f t="shared" si="14"/>
        <v>0</v>
      </c>
      <c r="Q18" s="851">
        <f t="shared" si="15"/>
        <v>0</v>
      </c>
      <c r="R18" s="852">
        <f t="shared" si="16"/>
        <v>0</v>
      </c>
      <c r="S18" s="852">
        <f t="shared" si="17"/>
        <v>0</v>
      </c>
      <c r="T18" s="848">
        <f t="shared" si="18"/>
        <v>0</v>
      </c>
      <c r="U18" s="849">
        <f t="shared" si="19"/>
        <v>0</v>
      </c>
      <c r="V18" s="850">
        <f t="shared" si="20"/>
        <v>0</v>
      </c>
      <c r="W18" t="s">
        <v>62</v>
      </c>
      <c r="X18" s="352" t="s">
        <v>3563</v>
      </c>
      <c r="Z18" s="542"/>
      <c r="AA18" s="1285"/>
      <c r="AB18" s="542"/>
    </row>
    <row r="19" spans="1:28" x14ac:dyDescent="0.25">
      <c r="A19" t="s">
        <v>164</v>
      </c>
      <c r="B19" s="358">
        <f>VLOOKUP(A19,Data!C:E,3,FALSE)</f>
        <v>3</v>
      </c>
      <c r="C19" s="913" t="str">
        <f>IF(NIS2_valinta!F105&lt;&gt;"","X","")</f>
        <v/>
      </c>
      <c r="D19" s="358" t="str">
        <f t="shared" si="0"/>
        <v/>
      </c>
      <c r="E19" s="358">
        <f>VLOOKUP(A19,Data!C:I,7,FALSE)</f>
        <v>0</v>
      </c>
      <c r="F19" s="438" t="str">
        <f t="shared" si="1"/>
        <v>3</v>
      </c>
      <c r="G19" s="438" t="str">
        <f t="shared" si="2"/>
        <v>30</v>
      </c>
      <c r="I19" s="859" t="s">
        <v>3515</v>
      </c>
      <c r="J19" s="860" t="s">
        <v>3556</v>
      </c>
      <c r="K19" s="846">
        <f t="shared" si="10"/>
        <v>0</v>
      </c>
      <c r="L19" s="847">
        <f t="shared" si="3"/>
        <v>0</v>
      </c>
      <c r="M19" s="847">
        <f t="shared" si="11"/>
        <v>0</v>
      </c>
      <c r="N19" s="848">
        <f t="shared" si="12"/>
        <v>0</v>
      </c>
      <c r="O19" s="849">
        <f t="shared" si="13"/>
        <v>0</v>
      </c>
      <c r="P19" s="850">
        <f t="shared" si="14"/>
        <v>0</v>
      </c>
      <c r="Q19" s="851">
        <f t="shared" si="15"/>
        <v>0</v>
      </c>
      <c r="R19" s="852">
        <f t="shared" si="16"/>
        <v>0</v>
      </c>
      <c r="S19" s="852">
        <f t="shared" si="17"/>
        <v>0</v>
      </c>
      <c r="T19" s="848">
        <f t="shared" si="18"/>
        <v>0</v>
      </c>
      <c r="U19" s="849">
        <f t="shared" si="19"/>
        <v>0</v>
      </c>
      <c r="V19" s="850">
        <f t="shared" si="20"/>
        <v>0</v>
      </c>
      <c r="W19" t="s">
        <v>0</v>
      </c>
      <c r="X19" t="s">
        <v>794</v>
      </c>
      <c r="Z19" s="542"/>
      <c r="AA19" s="1285"/>
      <c r="AB19" s="542"/>
    </row>
    <row r="20" spans="1:28" x14ac:dyDescent="0.25">
      <c r="A20" t="s">
        <v>931</v>
      </c>
      <c r="B20" s="358">
        <f>VLOOKUP(A20,Data!C:E,3,FALSE)</f>
        <v>3</v>
      </c>
      <c r="C20" s="913" t="str">
        <f>IF(NIS2_valinta!F106&lt;&gt;"","X","")</f>
        <v/>
      </c>
      <c r="D20" s="358" t="str">
        <f t="shared" si="0"/>
        <v/>
      </c>
      <c r="E20" s="358">
        <f>VLOOKUP(A20,Data!C:I,7,FALSE)</f>
        <v>0</v>
      </c>
      <c r="F20" s="438" t="str">
        <f t="shared" si="1"/>
        <v>3</v>
      </c>
      <c r="G20" s="438" t="str">
        <f t="shared" si="2"/>
        <v>30</v>
      </c>
      <c r="I20" s="859" t="s">
        <v>3515</v>
      </c>
      <c r="J20" s="860" t="s">
        <v>3550</v>
      </c>
      <c r="K20" s="846">
        <f t="shared" si="10"/>
        <v>0</v>
      </c>
      <c r="L20" s="847">
        <f t="shared" si="3"/>
        <v>0</v>
      </c>
      <c r="M20" s="847">
        <f t="shared" si="11"/>
        <v>0</v>
      </c>
      <c r="N20" s="848">
        <f t="shared" si="12"/>
        <v>0</v>
      </c>
      <c r="O20" s="849">
        <f t="shared" si="13"/>
        <v>0</v>
      </c>
      <c r="P20" s="850">
        <f t="shared" si="14"/>
        <v>0</v>
      </c>
      <c r="Q20" s="851">
        <f t="shared" si="15"/>
        <v>0</v>
      </c>
      <c r="R20" s="852">
        <f t="shared" si="16"/>
        <v>0</v>
      </c>
      <c r="S20" s="852">
        <f t="shared" si="17"/>
        <v>0</v>
      </c>
      <c r="T20" s="848">
        <f t="shared" si="18"/>
        <v>0</v>
      </c>
      <c r="U20" s="849">
        <f t="shared" si="19"/>
        <v>0</v>
      </c>
      <c r="V20" s="850">
        <f t="shared" si="20"/>
        <v>0</v>
      </c>
      <c r="W20" t="s">
        <v>57</v>
      </c>
      <c r="X20" t="s">
        <v>796</v>
      </c>
      <c r="Z20" s="542"/>
      <c r="AA20" s="1285"/>
      <c r="AB20" s="542"/>
    </row>
    <row r="21" spans="1:28" x14ac:dyDescent="0.25">
      <c r="A21" t="s">
        <v>166</v>
      </c>
      <c r="B21" s="358">
        <f>VLOOKUP(A21,Data!C:E,3,FALSE)</f>
        <v>1</v>
      </c>
      <c r="C21" s="913" t="str">
        <f>IF(NIS2_valinta!F107&lt;&gt;"","X","")</f>
        <v/>
      </c>
      <c r="D21" s="358" t="str">
        <f t="shared" si="0"/>
        <v/>
      </c>
      <c r="E21" s="358">
        <f>VLOOKUP(A21,Data!C:I,7,FALSE)</f>
        <v>0</v>
      </c>
      <c r="F21" s="438" t="str">
        <f t="shared" si="1"/>
        <v>1</v>
      </c>
      <c r="G21" s="438" t="str">
        <f t="shared" si="2"/>
        <v>10</v>
      </c>
      <c r="I21" s="859" t="s">
        <v>3515</v>
      </c>
      <c r="J21" s="860" t="s">
        <v>3557</v>
      </c>
      <c r="K21" s="846">
        <f t="shared" si="10"/>
        <v>0</v>
      </c>
      <c r="L21" s="847">
        <f t="shared" si="3"/>
        <v>0</v>
      </c>
      <c r="M21" s="847">
        <f t="shared" si="11"/>
        <v>0</v>
      </c>
      <c r="N21" s="848">
        <f t="shared" si="12"/>
        <v>0</v>
      </c>
      <c r="O21" s="849">
        <f t="shared" si="13"/>
        <v>0</v>
      </c>
      <c r="P21" s="850">
        <f t="shared" si="14"/>
        <v>0</v>
      </c>
      <c r="Q21" s="851">
        <f t="shared" si="15"/>
        <v>0</v>
      </c>
      <c r="R21" s="852">
        <f t="shared" si="16"/>
        <v>0</v>
      </c>
      <c r="S21" s="852">
        <f t="shared" si="17"/>
        <v>0</v>
      </c>
      <c r="T21" s="848">
        <f t="shared" si="18"/>
        <v>0</v>
      </c>
      <c r="U21" s="849">
        <f t="shared" si="19"/>
        <v>0</v>
      </c>
      <c r="V21" s="850">
        <f t="shared" si="20"/>
        <v>0</v>
      </c>
      <c r="W21" t="s">
        <v>65</v>
      </c>
      <c r="X21" t="s">
        <v>1453</v>
      </c>
      <c r="Z21" s="542"/>
      <c r="AA21" s="1285"/>
      <c r="AB21" s="542"/>
    </row>
    <row r="22" spans="1:28" x14ac:dyDescent="0.25">
      <c r="A22" t="s">
        <v>167</v>
      </c>
      <c r="B22" s="358">
        <f>VLOOKUP(A22,Data!C:E,3,FALSE)</f>
        <v>1</v>
      </c>
      <c r="C22" s="913" t="str">
        <f>IF(NIS2_valinta!F108&lt;&gt;"","X","")</f>
        <v/>
      </c>
      <c r="D22" s="358" t="str">
        <f t="shared" si="0"/>
        <v/>
      </c>
      <c r="E22" s="358">
        <f>VLOOKUP(A22,Data!C:I,7,FALSE)</f>
        <v>0</v>
      </c>
      <c r="F22" s="438" t="str">
        <f t="shared" si="1"/>
        <v>1</v>
      </c>
      <c r="G22" s="438" t="str">
        <f t="shared" si="2"/>
        <v>10</v>
      </c>
      <c r="I22" s="859" t="s">
        <v>3515</v>
      </c>
      <c r="J22" s="860" t="s">
        <v>3555</v>
      </c>
      <c r="K22" s="846">
        <f t="shared" si="10"/>
        <v>0</v>
      </c>
      <c r="L22" s="847">
        <f t="shared" si="3"/>
        <v>0</v>
      </c>
      <c r="M22" s="847">
        <f t="shared" si="11"/>
        <v>0</v>
      </c>
      <c r="N22" s="848">
        <f t="shared" si="12"/>
        <v>0</v>
      </c>
      <c r="O22" s="849">
        <f t="shared" si="13"/>
        <v>0</v>
      </c>
      <c r="P22" s="850">
        <f t="shared" si="14"/>
        <v>0</v>
      </c>
      <c r="Q22" s="851">
        <f t="shared" si="15"/>
        <v>0</v>
      </c>
      <c r="R22" s="852">
        <f t="shared" si="16"/>
        <v>0</v>
      </c>
      <c r="S22" s="852">
        <f t="shared" si="17"/>
        <v>0</v>
      </c>
      <c r="T22" s="848">
        <f t="shared" si="18"/>
        <v>0</v>
      </c>
      <c r="U22" s="849">
        <f t="shared" si="19"/>
        <v>0</v>
      </c>
      <c r="V22" s="850">
        <f t="shared" si="20"/>
        <v>0</v>
      </c>
      <c r="W22" t="s">
        <v>67</v>
      </c>
      <c r="X22" s="352" t="s">
        <v>3564</v>
      </c>
      <c r="Z22" s="542"/>
      <c r="AA22" s="1285"/>
      <c r="AB22" s="542"/>
    </row>
    <row r="23" spans="1:28" x14ac:dyDescent="0.25">
      <c r="A23" t="s">
        <v>168</v>
      </c>
      <c r="B23" s="358">
        <f>VLOOKUP(A23,Data!C:E,3,FALSE)</f>
        <v>1</v>
      </c>
      <c r="C23" s="913" t="str">
        <f>IF(NIS2_valinta!F109&lt;&gt;"","X","")</f>
        <v/>
      </c>
      <c r="D23" s="358" t="str">
        <f t="shared" si="0"/>
        <v/>
      </c>
      <c r="E23" s="358">
        <f>VLOOKUP(A23,Data!C:I,7,FALSE)</f>
        <v>0</v>
      </c>
      <c r="F23" s="438" t="str">
        <f t="shared" si="1"/>
        <v>1</v>
      </c>
      <c r="G23" s="438" t="str">
        <f t="shared" si="2"/>
        <v>10</v>
      </c>
      <c r="I23" s="859" t="s">
        <v>3515</v>
      </c>
      <c r="J23" s="860" t="s">
        <v>3560</v>
      </c>
      <c r="K23" s="846">
        <f t="shared" si="10"/>
        <v>0</v>
      </c>
      <c r="L23" s="847">
        <f t="shared" si="3"/>
        <v>0</v>
      </c>
      <c r="M23" s="847">
        <f t="shared" si="11"/>
        <v>0</v>
      </c>
      <c r="N23" s="848">
        <f t="shared" si="12"/>
        <v>0</v>
      </c>
      <c r="O23" s="849">
        <f t="shared" si="13"/>
        <v>0</v>
      </c>
      <c r="P23" s="850">
        <f t="shared" si="14"/>
        <v>0</v>
      </c>
      <c r="Q23" s="851">
        <f t="shared" si="15"/>
        <v>0</v>
      </c>
      <c r="R23" s="852">
        <f t="shared" si="16"/>
        <v>0</v>
      </c>
      <c r="S23" s="852">
        <f t="shared" si="17"/>
        <v>0</v>
      </c>
      <c r="T23" s="848">
        <f t="shared" si="18"/>
        <v>0</v>
      </c>
      <c r="U23" s="849">
        <f t="shared" si="19"/>
        <v>0</v>
      </c>
      <c r="V23" s="850">
        <f t="shared" si="20"/>
        <v>0</v>
      </c>
      <c r="W23" t="s">
        <v>2538</v>
      </c>
      <c r="X23" s="352" t="s">
        <v>3565</v>
      </c>
      <c r="Z23" s="542"/>
      <c r="AA23" s="1285"/>
      <c r="AB23" s="542"/>
    </row>
    <row r="24" spans="1:28" ht="27.6" x14ac:dyDescent="0.25">
      <c r="A24" t="s">
        <v>169</v>
      </c>
      <c r="B24" s="358">
        <f>VLOOKUP(A24,Data!C:E,3,FALSE)</f>
        <v>2</v>
      </c>
      <c r="C24" s="913" t="str">
        <f>IF(NIS2_valinta!F110&lt;&gt;"","X","")</f>
        <v/>
      </c>
      <c r="D24" s="358" t="str">
        <f t="shared" si="0"/>
        <v/>
      </c>
      <c r="E24" s="358">
        <f>VLOOKUP(A24,Data!C:I,7,FALSE)</f>
        <v>0</v>
      </c>
      <c r="F24" s="438" t="str">
        <f t="shared" si="1"/>
        <v>2</v>
      </c>
      <c r="G24" s="438" t="str">
        <f t="shared" si="2"/>
        <v>20</v>
      </c>
      <c r="I24" s="859" t="s">
        <v>3515</v>
      </c>
      <c r="J24" s="860" t="s">
        <v>3559</v>
      </c>
      <c r="K24" s="846">
        <f t="shared" si="10"/>
        <v>0</v>
      </c>
      <c r="L24" s="847">
        <f t="shared" si="3"/>
        <v>0</v>
      </c>
      <c r="M24" s="847">
        <f t="shared" si="11"/>
        <v>0</v>
      </c>
      <c r="N24" s="848">
        <f t="shared" si="12"/>
        <v>0</v>
      </c>
      <c r="O24" s="849">
        <f t="shared" si="13"/>
        <v>0</v>
      </c>
      <c r="P24" s="850">
        <f t="shared" si="14"/>
        <v>0</v>
      </c>
      <c r="Q24" s="851">
        <f t="shared" si="15"/>
        <v>0</v>
      </c>
      <c r="R24" s="852">
        <f t="shared" si="16"/>
        <v>0</v>
      </c>
      <c r="S24" s="852">
        <f t="shared" si="17"/>
        <v>0</v>
      </c>
      <c r="T24" s="848">
        <f t="shared" si="18"/>
        <v>0</v>
      </c>
      <c r="U24" s="849">
        <f t="shared" si="19"/>
        <v>0</v>
      </c>
      <c r="V24" s="850">
        <f t="shared" si="20"/>
        <v>0</v>
      </c>
      <c r="W24" t="s">
        <v>72</v>
      </c>
      <c r="X24" s="352" t="s">
        <v>1458</v>
      </c>
      <c r="Z24" s="542"/>
      <c r="AA24" s="1285"/>
      <c r="AB24" s="542"/>
    </row>
    <row r="25" spans="1:28" x14ac:dyDescent="0.25">
      <c r="A25" t="s">
        <v>170</v>
      </c>
      <c r="B25" s="358">
        <f>VLOOKUP(A25,Data!C:E,3,FALSE)</f>
        <v>2</v>
      </c>
      <c r="C25" s="913" t="str">
        <f>IF(NIS2_valinta!F111&lt;&gt;"","X","")</f>
        <v/>
      </c>
      <c r="D25" s="358" t="str">
        <f t="shared" si="0"/>
        <v/>
      </c>
      <c r="E25" s="358">
        <f>VLOOKUP(A25,Data!C:I,7,FALSE)</f>
        <v>0</v>
      </c>
      <c r="F25" s="438" t="str">
        <f t="shared" si="1"/>
        <v>2</v>
      </c>
      <c r="G25" s="438" t="str">
        <f t="shared" si="2"/>
        <v>20</v>
      </c>
      <c r="I25" s="859" t="s">
        <v>3515</v>
      </c>
      <c r="J25" s="860" t="s">
        <v>3551</v>
      </c>
      <c r="K25" s="846">
        <f t="shared" si="10"/>
        <v>0</v>
      </c>
      <c r="L25" s="847">
        <f t="shared" si="3"/>
        <v>0</v>
      </c>
      <c r="M25" s="847">
        <f t="shared" si="11"/>
        <v>0</v>
      </c>
      <c r="N25" s="848">
        <f t="shared" si="12"/>
        <v>0</v>
      </c>
      <c r="O25" s="849">
        <f t="shared" si="13"/>
        <v>0</v>
      </c>
      <c r="P25" s="850">
        <f t="shared" si="14"/>
        <v>0</v>
      </c>
      <c r="Q25" s="851">
        <f t="shared" si="15"/>
        <v>0</v>
      </c>
      <c r="R25" s="852">
        <f t="shared" si="16"/>
        <v>0</v>
      </c>
      <c r="S25" s="852">
        <f t="shared" si="17"/>
        <v>0</v>
      </c>
      <c r="T25" s="848">
        <f t="shared" si="18"/>
        <v>0</v>
      </c>
      <c r="U25" s="849">
        <f t="shared" si="19"/>
        <v>0</v>
      </c>
      <c r="V25" s="850">
        <f t="shared" si="20"/>
        <v>0</v>
      </c>
      <c r="W25" t="s">
        <v>75</v>
      </c>
      <c r="X25" t="s">
        <v>799</v>
      </c>
      <c r="Z25" s="542"/>
      <c r="AA25" s="1285"/>
      <c r="AB25" s="542"/>
    </row>
    <row r="26" spans="1:28" ht="28.2" thickBot="1" x14ac:dyDescent="0.3">
      <c r="A26" t="s">
        <v>171</v>
      </c>
      <c r="B26" s="358">
        <f>VLOOKUP(A26,Data!C:E,3,FALSE)</f>
        <v>2</v>
      </c>
      <c r="C26" s="913" t="str">
        <f>IF(NIS2_valinta!F112&lt;&gt;"","X","")</f>
        <v/>
      </c>
      <c r="D26" s="358" t="str">
        <f t="shared" si="0"/>
        <v/>
      </c>
      <c r="E26" s="358">
        <f>VLOOKUP(A26,Data!C:I,7,FALSE)</f>
        <v>0</v>
      </c>
      <c r="F26" s="438" t="str">
        <f t="shared" si="1"/>
        <v>2</v>
      </c>
      <c r="G26" s="438" t="str">
        <f t="shared" si="2"/>
        <v>20</v>
      </c>
      <c r="I26" s="861" t="s">
        <v>3515</v>
      </c>
      <c r="J26" s="862" t="s">
        <v>3554</v>
      </c>
      <c r="K26" s="853">
        <f t="shared" si="10"/>
        <v>0</v>
      </c>
      <c r="L26" s="854">
        <f t="shared" si="3"/>
        <v>0</v>
      </c>
      <c r="M26" s="854">
        <f t="shared" si="11"/>
        <v>0</v>
      </c>
      <c r="N26" s="855">
        <f t="shared" si="12"/>
        <v>0</v>
      </c>
      <c r="O26" s="856">
        <f t="shared" si="13"/>
        <v>0</v>
      </c>
      <c r="P26" s="857">
        <f t="shared" si="14"/>
        <v>0</v>
      </c>
      <c r="Q26" s="858">
        <f t="shared" si="15"/>
        <v>0</v>
      </c>
      <c r="R26" s="856">
        <f t="shared" si="16"/>
        <v>0</v>
      </c>
      <c r="S26" s="856">
        <f t="shared" si="17"/>
        <v>0</v>
      </c>
      <c r="T26" s="855">
        <f t="shared" si="18"/>
        <v>0</v>
      </c>
      <c r="U26" s="856">
        <f t="shared" si="19"/>
        <v>0</v>
      </c>
      <c r="V26" s="857">
        <f t="shared" si="20"/>
        <v>0</v>
      </c>
      <c r="W26" t="s">
        <v>77</v>
      </c>
      <c r="X26" s="352" t="s">
        <v>3566</v>
      </c>
      <c r="Z26" s="542"/>
      <c r="AA26" s="1285"/>
      <c r="AB26" s="542"/>
    </row>
    <row r="27" spans="1:28" x14ac:dyDescent="0.25">
      <c r="A27" t="s">
        <v>172</v>
      </c>
      <c r="B27" s="358">
        <f>VLOOKUP(A27,Data!C:E,3,FALSE)</f>
        <v>2</v>
      </c>
      <c r="C27" s="913" t="str">
        <f>IF(NIS2_valinta!F113&lt;&gt;"","X","")</f>
        <v/>
      </c>
      <c r="D27" s="358" t="str">
        <f t="shared" si="0"/>
        <v/>
      </c>
      <c r="E27" s="358">
        <f>VLOOKUP(A27,Data!C:I,7,FALSE)</f>
        <v>0</v>
      </c>
      <c r="F27" s="438" t="str">
        <f t="shared" si="1"/>
        <v>2</v>
      </c>
      <c r="G27" s="438" t="str">
        <f t="shared" si="2"/>
        <v>20</v>
      </c>
      <c r="I27" s="704"/>
      <c r="J27" s="844" t="s">
        <v>579</v>
      </c>
      <c r="K27" s="825">
        <f>AVERAGE(K16:K26)</f>
        <v>0</v>
      </c>
      <c r="L27" s="826">
        <f>SUM(O27,R27,U27)</f>
        <v>0</v>
      </c>
      <c r="M27" s="826">
        <f t="shared" si="11"/>
        <v>0</v>
      </c>
      <c r="N27" s="825">
        <f>AVERAGE(N16:N26)</f>
        <v>0</v>
      </c>
      <c r="O27" s="827">
        <f>SUM(O16:O26)</f>
        <v>0</v>
      </c>
      <c r="P27" s="827">
        <f>SUM(P16:P26)</f>
        <v>0</v>
      </c>
      <c r="Q27" s="825">
        <f>AVERAGE(Q16:Q26)</f>
        <v>0</v>
      </c>
      <c r="R27" s="827">
        <f>SUM(R16:R26)</f>
        <v>0</v>
      </c>
      <c r="S27" s="827">
        <f>SUM(S16:S26)</f>
        <v>0</v>
      </c>
      <c r="T27" s="825">
        <f>AVERAGE(T16:T26)</f>
        <v>0</v>
      </c>
      <c r="U27" s="827">
        <f>SUM(U16:U26)</f>
        <v>0</v>
      </c>
      <c r="V27" s="827">
        <f>SUM(V16:V26)</f>
        <v>0</v>
      </c>
      <c r="Z27" s="542"/>
      <c r="AA27" s="1285"/>
      <c r="AB27" s="542"/>
    </row>
    <row r="28" spans="1:28" x14ac:dyDescent="0.25">
      <c r="A28" t="s">
        <v>932</v>
      </c>
      <c r="B28" s="358">
        <f>VLOOKUP(A28,Data!C:E,3,FALSE)</f>
        <v>2</v>
      </c>
      <c r="C28" s="913" t="str">
        <f>IF(NIS2_valinta!F114&lt;&gt;"","X","")</f>
        <v/>
      </c>
      <c r="D28" s="358" t="str">
        <f t="shared" si="0"/>
        <v/>
      </c>
      <c r="E28" s="358">
        <f>VLOOKUP(A28,Data!C:I,7,FALSE)</f>
        <v>0</v>
      </c>
      <c r="F28" s="438" t="str">
        <f t="shared" si="1"/>
        <v>2</v>
      </c>
      <c r="G28" s="438" t="str">
        <f t="shared" si="2"/>
        <v>20</v>
      </c>
      <c r="I28" s="704"/>
      <c r="J28" s="841"/>
      <c r="K28" s="439"/>
      <c r="L28" s="440"/>
      <c r="M28" s="440"/>
      <c r="N28" s="842"/>
      <c r="O28" s="843"/>
      <c r="P28" s="843"/>
      <c r="Q28" s="842"/>
      <c r="R28" s="843"/>
      <c r="S28" s="843"/>
      <c r="T28" s="842"/>
      <c r="U28" s="843"/>
      <c r="V28" s="843"/>
      <c r="Z28" s="542"/>
      <c r="AA28" s="1285"/>
      <c r="AB28" s="542"/>
    </row>
    <row r="29" spans="1:28" x14ac:dyDescent="0.25">
      <c r="A29" t="s">
        <v>933</v>
      </c>
      <c r="B29" s="358">
        <f>VLOOKUP(A29,Data!C:E,3,FALSE)</f>
        <v>3</v>
      </c>
      <c r="C29" s="913" t="str">
        <f>IF(NIS2_valinta!F115&lt;&gt;"","X","")</f>
        <v/>
      </c>
      <c r="D29" s="358" t="str">
        <f t="shared" si="0"/>
        <v/>
      </c>
      <c r="E29" s="358">
        <f>VLOOKUP(A29,Data!C:I,7,FALSE)</f>
        <v>0</v>
      </c>
      <c r="F29" s="438" t="str">
        <f t="shared" si="1"/>
        <v>3</v>
      </c>
      <c r="G29" s="438" t="str">
        <f t="shared" si="2"/>
        <v>30</v>
      </c>
      <c r="I29" s="704"/>
      <c r="J29" s="841"/>
      <c r="K29" s="439"/>
      <c r="L29" s="440"/>
      <c r="M29" s="440"/>
      <c r="N29" s="842"/>
      <c r="O29" s="843"/>
      <c r="P29" s="843"/>
      <c r="Q29" s="842"/>
      <c r="R29" s="843"/>
      <c r="S29" s="843"/>
      <c r="T29" s="842"/>
      <c r="U29" s="843"/>
      <c r="V29" s="843"/>
      <c r="Z29" s="542"/>
      <c r="AA29" s="1285"/>
      <c r="AB29" s="542"/>
    </row>
    <row r="30" spans="1:28" x14ac:dyDescent="0.25">
      <c r="A30" t="s">
        <v>2528</v>
      </c>
      <c r="B30" s="358">
        <f>VLOOKUP(A30,Data!C:E,3,FALSE)</f>
        <v>3</v>
      </c>
      <c r="C30" s="913" t="str">
        <f>IF(NIS2_valinta!F116&lt;&gt;"","X","")</f>
        <v/>
      </c>
      <c r="D30" s="358" t="str">
        <f t="shared" si="0"/>
        <v/>
      </c>
      <c r="E30" s="358">
        <f>VLOOKUP(A30,Data!C:I,7,FALSE)</f>
        <v>0</v>
      </c>
      <c r="F30" s="438" t="str">
        <f t="shared" si="1"/>
        <v>3</v>
      </c>
      <c r="G30" s="438" t="str">
        <f t="shared" si="2"/>
        <v>30</v>
      </c>
      <c r="I30" s="704"/>
      <c r="J30" s="841"/>
      <c r="K30" s="439"/>
      <c r="L30" s="440"/>
      <c r="M30" s="440"/>
      <c r="N30" s="842"/>
      <c r="O30" s="843"/>
      <c r="P30" s="843"/>
      <c r="Q30" s="842"/>
      <c r="R30" s="843"/>
      <c r="S30" s="843"/>
      <c r="T30" s="842"/>
      <c r="U30" s="843"/>
      <c r="V30" s="843"/>
      <c r="Z30" s="542"/>
      <c r="AA30" s="1285"/>
      <c r="AB30" s="542"/>
    </row>
    <row r="31" spans="1:28" x14ac:dyDescent="0.25">
      <c r="A31" t="s">
        <v>934</v>
      </c>
      <c r="B31" s="358">
        <f>VLOOKUP(A31,Data!C:E,3,FALSE)</f>
        <v>2</v>
      </c>
      <c r="C31" s="913" t="str">
        <f>IF(NIS2_valinta!F117&lt;&gt;"","X","")</f>
        <v/>
      </c>
      <c r="D31" s="358" t="str">
        <f t="shared" si="0"/>
        <v/>
      </c>
      <c r="E31" s="358">
        <f>VLOOKUP(A31,Data!C:I,7,FALSE)</f>
        <v>0</v>
      </c>
      <c r="F31" s="438" t="str">
        <f t="shared" si="1"/>
        <v>2</v>
      </c>
      <c r="G31" s="438" t="str">
        <f t="shared" si="2"/>
        <v>20</v>
      </c>
      <c r="I31" s="704"/>
      <c r="J31" s="841"/>
      <c r="K31" s="439"/>
      <c r="L31" s="440"/>
      <c r="M31" s="440"/>
      <c r="N31" s="842"/>
      <c r="O31" s="843"/>
      <c r="P31" s="843"/>
      <c r="Q31" s="842"/>
      <c r="R31" s="843"/>
      <c r="S31" s="843"/>
      <c r="T31" s="842"/>
      <c r="U31" s="843"/>
      <c r="V31" s="843"/>
      <c r="Z31" s="542"/>
      <c r="AA31" s="1285"/>
      <c r="AB31" s="542"/>
    </row>
    <row r="32" spans="1:28" x14ac:dyDescent="0.25">
      <c r="A32" t="s">
        <v>935</v>
      </c>
      <c r="B32" s="358">
        <f>VLOOKUP(A32,Data!C:E,3,FALSE)</f>
        <v>2</v>
      </c>
      <c r="C32" s="913" t="str">
        <f>IF(NIS2_valinta!F118&lt;&gt;"","X","")</f>
        <v/>
      </c>
      <c r="D32" s="358" t="str">
        <f t="shared" si="0"/>
        <v/>
      </c>
      <c r="E32" s="358">
        <f>VLOOKUP(A32,Data!C:I,7,FALSE)</f>
        <v>0</v>
      </c>
      <c r="F32" s="438" t="str">
        <f t="shared" si="1"/>
        <v>2</v>
      </c>
      <c r="G32" s="438" t="str">
        <f t="shared" si="2"/>
        <v>20</v>
      </c>
      <c r="I32" s="704"/>
      <c r="J32" s="841"/>
      <c r="K32" s="439"/>
      <c r="L32" s="440"/>
      <c r="M32" s="440"/>
      <c r="N32" s="842"/>
      <c r="O32" s="843"/>
      <c r="P32" s="843"/>
      <c r="Q32" s="842"/>
      <c r="R32" s="843"/>
      <c r="S32" s="843"/>
      <c r="T32" s="842"/>
      <c r="U32" s="843"/>
      <c r="V32" s="843"/>
      <c r="Z32" s="542"/>
      <c r="AA32" s="1285"/>
      <c r="AB32" s="542"/>
    </row>
    <row r="33" spans="1:28" x14ac:dyDescent="0.25">
      <c r="A33" t="s">
        <v>936</v>
      </c>
      <c r="B33" s="358">
        <f>VLOOKUP(A33,Data!C:E,3,FALSE)</f>
        <v>3</v>
      </c>
      <c r="C33" s="913" t="str">
        <f>IF(NIS2_valinta!F119&lt;&gt;"","X","")</f>
        <v/>
      </c>
      <c r="D33" s="358" t="str">
        <f t="shared" si="0"/>
        <v/>
      </c>
      <c r="E33" s="358">
        <f>VLOOKUP(A33,Data!C:I,7,FALSE)</f>
        <v>0</v>
      </c>
      <c r="F33" s="438" t="str">
        <f t="shared" si="1"/>
        <v>3</v>
      </c>
      <c r="G33" s="438" t="str">
        <f t="shared" si="2"/>
        <v>30</v>
      </c>
      <c r="I33" s="704"/>
      <c r="J33" s="841"/>
      <c r="K33" s="439"/>
      <c r="L33" s="440"/>
      <c r="M33" s="440"/>
      <c r="N33" s="842"/>
      <c r="O33" s="843"/>
      <c r="P33" s="843"/>
      <c r="Q33" s="842"/>
      <c r="R33" s="843"/>
      <c r="S33" s="843"/>
      <c r="T33" s="842"/>
      <c r="U33" s="843"/>
      <c r="V33" s="843"/>
      <c r="Z33" s="542"/>
      <c r="AA33" s="1285"/>
      <c r="AB33" s="542"/>
    </row>
    <row r="34" spans="1:28" x14ac:dyDescent="0.25">
      <c r="A34" t="s">
        <v>937</v>
      </c>
      <c r="B34" s="358">
        <f>VLOOKUP(A34,Data!C:E,3,FALSE)</f>
        <v>3</v>
      </c>
      <c r="C34" s="913" t="str">
        <f>IF(NIS2_valinta!F120&lt;&gt;"","X","")</f>
        <v/>
      </c>
      <c r="D34" s="358" t="str">
        <f t="shared" si="0"/>
        <v/>
      </c>
      <c r="E34" s="358">
        <f>VLOOKUP(A34,Data!C:I,7,FALSE)</f>
        <v>0</v>
      </c>
      <c r="F34" s="438" t="str">
        <f t="shared" si="1"/>
        <v>3</v>
      </c>
      <c r="G34" s="438" t="str">
        <f t="shared" si="2"/>
        <v>30</v>
      </c>
      <c r="I34" s="704"/>
      <c r="J34" s="841"/>
      <c r="K34" s="439"/>
      <c r="L34" s="440"/>
      <c r="M34" s="440"/>
      <c r="N34" s="842"/>
      <c r="O34" s="843"/>
      <c r="P34" s="843"/>
      <c r="Q34" s="842"/>
      <c r="R34" s="843"/>
      <c r="S34" s="843"/>
      <c r="T34" s="842"/>
      <c r="U34" s="843"/>
      <c r="V34" s="843"/>
      <c r="Z34" s="542"/>
      <c r="AA34" s="1285"/>
      <c r="AB34" s="542"/>
    </row>
    <row r="35" spans="1:28" x14ac:dyDescent="0.25">
      <c r="A35" t="s">
        <v>938</v>
      </c>
      <c r="B35" s="358">
        <f>VLOOKUP(A35,Data!C:E,3,FALSE)</f>
        <v>3</v>
      </c>
      <c r="C35" s="913" t="str">
        <f>IF(NIS2_valinta!F121&lt;&gt;"","X","")</f>
        <v/>
      </c>
      <c r="D35" s="358" t="str">
        <f t="shared" si="0"/>
        <v/>
      </c>
      <c r="E35" s="358">
        <f>VLOOKUP(A35,Data!C:I,7,FALSE)</f>
        <v>0</v>
      </c>
      <c r="F35" s="438" t="str">
        <f t="shared" si="1"/>
        <v>3</v>
      </c>
      <c r="G35" s="438" t="str">
        <f t="shared" si="2"/>
        <v>30</v>
      </c>
      <c r="I35" s="704"/>
      <c r="J35" s="841"/>
      <c r="K35" s="439"/>
      <c r="L35" s="440"/>
      <c r="M35" s="440"/>
      <c r="N35" s="842"/>
      <c r="O35" s="843"/>
      <c r="P35" s="843"/>
      <c r="Q35" s="842"/>
      <c r="R35" s="843"/>
      <c r="S35" s="843"/>
      <c r="T35" s="842"/>
      <c r="U35" s="843"/>
      <c r="V35" s="843"/>
      <c r="Z35" s="542"/>
      <c r="AA35" s="1285"/>
      <c r="AB35" s="542"/>
    </row>
    <row r="36" spans="1:28" x14ac:dyDescent="0.25">
      <c r="A36" t="s">
        <v>939</v>
      </c>
      <c r="B36" s="358">
        <f>VLOOKUP(A36,Data!C:E,3,FALSE)</f>
        <v>3</v>
      </c>
      <c r="C36" s="913" t="str">
        <f>IF(NIS2_valinta!F122&lt;&gt;"","X","")</f>
        <v/>
      </c>
      <c r="D36" s="358" t="str">
        <f t="shared" si="0"/>
        <v/>
      </c>
      <c r="E36" s="358">
        <f>VLOOKUP(A36,Data!C:I,7,FALSE)</f>
        <v>0</v>
      </c>
      <c r="F36" s="438" t="str">
        <f t="shared" si="1"/>
        <v>3</v>
      </c>
      <c r="G36" s="438" t="str">
        <f t="shared" si="2"/>
        <v>30</v>
      </c>
      <c r="I36" s="704"/>
      <c r="J36" s="841"/>
      <c r="K36" s="439"/>
      <c r="L36" s="440"/>
      <c r="M36" s="440"/>
      <c r="N36" s="842"/>
      <c r="O36" s="843"/>
      <c r="P36" s="843"/>
      <c r="Q36" s="842"/>
      <c r="R36" s="843"/>
      <c r="S36" s="843"/>
      <c r="T36" s="842"/>
      <c r="U36" s="843"/>
      <c r="V36" s="843"/>
      <c r="Z36" s="542"/>
      <c r="AA36" s="1285"/>
      <c r="AB36" s="542"/>
    </row>
    <row r="37" spans="1:28" x14ac:dyDescent="0.25">
      <c r="A37" t="s">
        <v>301</v>
      </c>
      <c r="B37" s="358">
        <f>VLOOKUP(A37,Data!C:E,3,FALSE)</f>
        <v>1</v>
      </c>
      <c r="C37" s="913" t="str">
        <f>IF(NIS2_valinta!F123&lt;&gt;"","X","")</f>
        <v/>
      </c>
      <c r="D37" s="358" t="str">
        <f t="shared" si="0"/>
        <v/>
      </c>
      <c r="E37" s="358">
        <f>VLOOKUP(A37,Data!C:I,7,FALSE)</f>
        <v>0</v>
      </c>
      <c r="F37" s="438" t="str">
        <f t="shared" si="1"/>
        <v>1</v>
      </c>
      <c r="G37" s="438" t="str">
        <f t="shared" si="2"/>
        <v>10</v>
      </c>
      <c r="I37" s="704"/>
      <c r="J37" s="841"/>
      <c r="K37" s="439"/>
      <c r="L37" s="440"/>
      <c r="M37" s="440"/>
      <c r="N37" s="842"/>
      <c r="O37" s="843"/>
      <c r="P37" s="843"/>
      <c r="Q37" s="842"/>
      <c r="R37" s="843"/>
      <c r="S37" s="843"/>
      <c r="T37" s="842"/>
      <c r="U37" s="843"/>
      <c r="V37" s="843"/>
      <c r="Z37" s="542"/>
      <c r="AA37" s="1285"/>
      <c r="AB37" s="542"/>
    </row>
    <row r="38" spans="1:28" x14ac:dyDescent="0.25">
      <c r="A38" t="s">
        <v>302</v>
      </c>
      <c r="B38" s="358">
        <f>VLOOKUP(A38,Data!C:E,3,FALSE)</f>
        <v>2</v>
      </c>
      <c r="C38" s="913" t="str">
        <f>IF(NIS2_valinta!F124&lt;&gt;"","X","")</f>
        <v/>
      </c>
      <c r="D38" s="358" t="str">
        <f t="shared" si="0"/>
        <v/>
      </c>
      <c r="E38" s="358">
        <f>VLOOKUP(A38,Data!C:I,7,FALSE)</f>
        <v>0</v>
      </c>
      <c r="F38" s="438" t="str">
        <f t="shared" si="1"/>
        <v>2</v>
      </c>
      <c r="G38" s="438" t="str">
        <f t="shared" si="2"/>
        <v>20</v>
      </c>
      <c r="I38" s="704"/>
      <c r="J38" s="841"/>
      <c r="K38" s="439"/>
      <c r="L38" s="440"/>
      <c r="M38" s="440"/>
      <c r="N38" s="842"/>
      <c r="O38" s="843"/>
      <c r="P38" s="843"/>
      <c r="Q38" s="842"/>
      <c r="R38" s="843"/>
      <c r="S38" s="843"/>
      <c r="T38" s="842"/>
      <c r="U38" s="843"/>
      <c r="V38" s="843"/>
      <c r="Z38" s="542"/>
      <c r="AA38" s="1285"/>
      <c r="AB38" s="542"/>
    </row>
    <row r="39" spans="1:28" x14ac:dyDescent="0.25">
      <c r="A39" t="s">
        <v>303</v>
      </c>
      <c r="B39" s="358">
        <f>VLOOKUP(A39,Data!C:E,3,FALSE)</f>
        <v>2</v>
      </c>
      <c r="C39" s="913" t="str">
        <f>IF(NIS2_valinta!F125&lt;&gt;"","X","")</f>
        <v/>
      </c>
      <c r="D39" s="358" t="str">
        <f t="shared" si="0"/>
        <v/>
      </c>
      <c r="E39" s="358">
        <f>VLOOKUP(A39,Data!C:I,7,FALSE)</f>
        <v>0</v>
      </c>
      <c r="F39" s="438" t="str">
        <f t="shared" si="1"/>
        <v>2</v>
      </c>
      <c r="G39" s="438" t="str">
        <f t="shared" si="2"/>
        <v>20</v>
      </c>
      <c r="I39" s="704"/>
      <c r="J39" s="841"/>
      <c r="K39" s="439"/>
      <c r="L39" s="440"/>
      <c r="M39" s="440"/>
      <c r="N39" s="842"/>
      <c r="O39" s="843"/>
      <c r="P39" s="843"/>
      <c r="Q39" s="842"/>
      <c r="R39" s="843"/>
      <c r="S39" s="843"/>
      <c r="T39" s="842"/>
      <c r="U39" s="843"/>
      <c r="V39" s="843"/>
      <c r="Z39" s="542"/>
      <c r="AA39" s="1285"/>
      <c r="AB39" s="542"/>
    </row>
    <row r="40" spans="1:28" x14ac:dyDescent="0.25">
      <c r="A40" t="s">
        <v>304</v>
      </c>
      <c r="B40" s="358">
        <f>VLOOKUP(A40,Data!C:E,3,FALSE)</f>
        <v>2</v>
      </c>
      <c r="C40" s="913" t="str">
        <f>IF(NIS2_valinta!F126&lt;&gt;"","X","")</f>
        <v/>
      </c>
      <c r="D40" s="358" t="str">
        <f t="shared" si="0"/>
        <v/>
      </c>
      <c r="E40" s="358">
        <f>VLOOKUP(A40,Data!C:I,7,FALSE)</f>
        <v>0</v>
      </c>
      <c r="F40" s="438" t="str">
        <f t="shared" si="1"/>
        <v>2</v>
      </c>
      <c r="G40" s="438" t="str">
        <f t="shared" si="2"/>
        <v>20</v>
      </c>
      <c r="I40" s="704"/>
      <c r="J40" s="841"/>
      <c r="K40" s="439"/>
      <c r="L40" s="440"/>
      <c r="M40" s="440"/>
      <c r="N40" s="842"/>
      <c r="O40" s="843"/>
      <c r="P40" s="843"/>
      <c r="Q40" s="842"/>
      <c r="R40" s="843"/>
      <c r="S40" s="843"/>
      <c r="T40" s="842"/>
      <c r="U40" s="843"/>
      <c r="V40" s="843"/>
      <c r="Z40" s="542"/>
      <c r="AA40" s="1285"/>
      <c r="AB40" s="542"/>
    </row>
    <row r="41" spans="1:28" x14ac:dyDescent="0.25">
      <c r="A41" t="s">
        <v>305</v>
      </c>
      <c r="B41" s="358">
        <f>VLOOKUP(A41,Data!C:E,3,FALSE)</f>
        <v>2</v>
      </c>
      <c r="C41" s="913" t="str">
        <f>IF(NIS2_valinta!F127&lt;&gt;"","X","")</f>
        <v/>
      </c>
      <c r="D41" s="358" t="str">
        <f t="shared" si="0"/>
        <v/>
      </c>
      <c r="E41" s="358">
        <f>VLOOKUP(A41,Data!C:I,7,FALSE)</f>
        <v>0</v>
      </c>
      <c r="F41" s="438" t="str">
        <f t="shared" si="1"/>
        <v>2</v>
      </c>
      <c r="G41" s="438" t="str">
        <f t="shared" si="2"/>
        <v>20</v>
      </c>
      <c r="I41" s="704"/>
      <c r="J41" s="841"/>
      <c r="K41" s="439"/>
      <c r="L41" s="440"/>
      <c r="M41" s="440"/>
      <c r="N41" s="842"/>
      <c r="O41" s="843"/>
      <c r="P41" s="843"/>
      <c r="Q41" s="842"/>
      <c r="R41" s="843"/>
      <c r="S41" s="843"/>
      <c r="T41" s="842"/>
      <c r="U41" s="843"/>
      <c r="V41" s="843"/>
      <c r="Z41" s="542"/>
      <c r="AA41" s="1285"/>
      <c r="AB41" s="542"/>
    </row>
    <row r="42" spans="1:28" x14ac:dyDescent="0.25">
      <c r="A42" t="s">
        <v>306</v>
      </c>
      <c r="B42" s="358">
        <f>VLOOKUP(A42,Data!C:E,3,FALSE)</f>
        <v>2</v>
      </c>
      <c r="C42" s="913" t="str">
        <f>IF(NIS2_valinta!F128&lt;&gt;"","X","")</f>
        <v/>
      </c>
      <c r="D42" s="358" t="str">
        <f t="shared" si="0"/>
        <v/>
      </c>
      <c r="E42" s="358">
        <f>VLOOKUP(A42,Data!C:I,7,FALSE)</f>
        <v>0</v>
      </c>
      <c r="F42" s="438" t="str">
        <f t="shared" si="1"/>
        <v>2</v>
      </c>
      <c r="G42" s="438" t="str">
        <f t="shared" si="2"/>
        <v>20</v>
      </c>
      <c r="I42" s="704"/>
      <c r="J42" s="841"/>
      <c r="K42" s="439"/>
      <c r="L42" s="440"/>
      <c r="M42" s="440"/>
      <c r="N42" s="842"/>
      <c r="O42" s="843"/>
      <c r="P42" s="843"/>
      <c r="Q42" s="842"/>
      <c r="R42" s="843"/>
      <c r="S42" s="843"/>
      <c r="T42" s="842"/>
      <c r="U42" s="843"/>
      <c r="V42" s="843"/>
      <c r="Z42" s="542"/>
      <c r="AA42" s="1285"/>
      <c r="AB42" s="542"/>
    </row>
    <row r="43" spans="1:28" x14ac:dyDescent="0.25">
      <c r="A43" t="s">
        <v>307</v>
      </c>
      <c r="B43" s="358">
        <f>VLOOKUP(A43,Data!C:E,3,FALSE)</f>
        <v>2</v>
      </c>
      <c r="C43" s="913" t="str">
        <f>IF(NIS2_valinta!F129&lt;&gt;"","X","")</f>
        <v/>
      </c>
      <c r="D43" s="358" t="str">
        <f t="shared" si="0"/>
        <v/>
      </c>
      <c r="E43" s="358">
        <f>VLOOKUP(A43,Data!C:I,7,FALSE)</f>
        <v>0</v>
      </c>
      <c r="F43" s="438" t="str">
        <f t="shared" si="1"/>
        <v>2</v>
      </c>
      <c r="G43" s="438" t="str">
        <f t="shared" si="2"/>
        <v>20</v>
      </c>
      <c r="I43" s="704"/>
      <c r="J43" s="841"/>
      <c r="K43" s="439"/>
      <c r="L43" s="440"/>
      <c r="M43" s="440"/>
      <c r="N43" s="842"/>
      <c r="O43" s="843"/>
      <c r="P43" s="843"/>
      <c r="Q43" s="842"/>
      <c r="R43" s="843"/>
      <c r="S43" s="843"/>
      <c r="T43" s="842"/>
      <c r="U43" s="843"/>
      <c r="V43" s="843"/>
      <c r="Z43" s="542"/>
      <c r="AA43" s="1285"/>
      <c r="AB43" s="542"/>
    </row>
    <row r="44" spans="1:28" x14ac:dyDescent="0.25">
      <c r="A44" t="s">
        <v>308</v>
      </c>
      <c r="B44" s="358">
        <f>VLOOKUP(A44,Data!C:E,3,FALSE)</f>
        <v>3</v>
      </c>
      <c r="C44" s="913" t="str">
        <f>IF(NIS2_valinta!F130&lt;&gt;"","X","")</f>
        <v/>
      </c>
      <c r="D44" s="358" t="str">
        <f t="shared" si="0"/>
        <v/>
      </c>
      <c r="E44" s="358">
        <f>VLOOKUP(A44,Data!C:I,7,FALSE)</f>
        <v>0</v>
      </c>
      <c r="F44" s="438" t="str">
        <f t="shared" si="1"/>
        <v>3</v>
      </c>
      <c r="G44" s="438" t="str">
        <f t="shared" si="2"/>
        <v>30</v>
      </c>
      <c r="I44" s="704"/>
      <c r="J44" s="841"/>
      <c r="K44" s="439"/>
      <c r="L44" s="440"/>
      <c r="M44" s="440"/>
      <c r="N44" s="842"/>
      <c r="O44" s="843"/>
      <c r="P44" s="843"/>
      <c r="Q44" s="842"/>
      <c r="R44" s="843"/>
      <c r="S44" s="843"/>
      <c r="T44" s="842"/>
      <c r="U44" s="843"/>
      <c r="V44" s="843"/>
      <c r="Z44" s="542"/>
      <c r="AA44" s="1285"/>
      <c r="AB44" s="542"/>
    </row>
    <row r="45" spans="1:28" x14ac:dyDescent="0.25">
      <c r="A45" t="s">
        <v>309</v>
      </c>
      <c r="B45" s="358">
        <f>VLOOKUP(A45,Data!C:E,3,FALSE)</f>
        <v>3</v>
      </c>
      <c r="C45" s="913" t="str">
        <f>IF(NIS2_valinta!F131&lt;&gt;"","X","")</f>
        <v/>
      </c>
      <c r="D45" s="358" t="str">
        <f t="shared" si="0"/>
        <v/>
      </c>
      <c r="E45" s="358">
        <f>VLOOKUP(A45,Data!C:I,7,FALSE)</f>
        <v>0</v>
      </c>
      <c r="F45" s="438" t="str">
        <f t="shared" si="1"/>
        <v>3</v>
      </c>
      <c r="G45" s="438" t="str">
        <f t="shared" si="2"/>
        <v>30</v>
      </c>
      <c r="I45" s="704"/>
      <c r="J45" s="841"/>
      <c r="K45" s="439"/>
      <c r="L45" s="440"/>
      <c r="M45" s="440"/>
      <c r="N45" s="842"/>
      <c r="O45" s="843"/>
      <c r="P45" s="843"/>
      <c r="Q45" s="842"/>
      <c r="R45" s="843"/>
      <c r="S45" s="843"/>
      <c r="T45" s="842"/>
      <c r="U45" s="843"/>
      <c r="V45" s="843"/>
      <c r="Z45" s="542"/>
      <c r="AA45" s="1285"/>
      <c r="AB45" s="542"/>
    </row>
    <row r="46" spans="1:28" x14ac:dyDescent="0.25">
      <c r="A46" t="s">
        <v>959</v>
      </c>
      <c r="B46" s="358">
        <f>VLOOKUP(A46,Data!C:E,3,FALSE)</f>
        <v>3</v>
      </c>
      <c r="C46" s="913" t="str">
        <f>IF(NIS2_valinta!F132&lt;&gt;"","X","")</f>
        <v/>
      </c>
      <c r="D46" s="358" t="str">
        <f t="shared" si="0"/>
        <v/>
      </c>
      <c r="E46" s="358">
        <f>VLOOKUP(A46,Data!C:I,7,FALSE)</f>
        <v>0</v>
      </c>
      <c r="F46" s="438" t="str">
        <f t="shared" si="1"/>
        <v>3</v>
      </c>
      <c r="G46" s="438" t="str">
        <f t="shared" si="2"/>
        <v>30</v>
      </c>
      <c r="I46" s="704"/>
      <c r="J46" s="841"/>
      <c r="K46" s="439"/>
      <c r="L46" s="440"/>
      <c r="M46" s="440"/>
      <c r="N46" s="842"/>
      <c r="O46" s="843"/>
      <c r="P46" s="843"/>
      <c r="Q46" s="842"/>
      <c r="R46" s="843"/>
      <c r="S46" s="843"/>
      <c r="T46" s="842"/>
      <c r="U46" s="843"/>
      <c r="V46" s="843"/>
      <c r="Z46" s="542"/>
      <c r="AA46" s="1285"/>
      <c r="AB46" s="542"/>
    </row>
    <row r="47" spans="1:28" x14ac:dyDescent="0.25">
      <c r="A47" t="s">
        <v>2529</v>
      </c>
      <c r="B47" s="358">
        <f>VLOOKUP(A47,Data!C:E,3,FALSE)</f>
        <v>3</v>
      </c>
      <c r="C47" s="913" t="str">
        <f>IF(NIS2_valinta!F133&lt;&gt;"","X","")</f>
        <v/>
      </c>
      <c r="D47" s="358" t="str">
        <f t="shared" si="0"/>
        <v/>
      </c>
      <c r="E47" s="358">
        <f>VLOOKUP(A47,Data!C:I,7,FALSE)</f>
        <v>0</v>
      </c>
      <c r="F47" s="438" t="str">
        <f t="shared" si="1"/>
        <v>3</v>
      </c>
      <c r="G47" s="438" t="str">
        <f t="shared" si="2"/>
        <v>30</v>
      </c>
      <c r="I47" s="704"/>
      <c r="J47" s="841"/>
      <c r="K47" s="439"/>
      <c r="L47" s="440"/>
      <c r="M47" s="440"/>
      <c r="N47" s="842"/>
      <c r="O47" s="843"/>
      <c r="P47" s="843"/>
      <c r="Q47" s="842"/>
      <c r="R47" s="843"/>
      <c r="S47" s="843"/>
      <c r="T47" s="842"/>
      <c r="U47" s="843"/>
      <c r="V47" s="843"/>
      <c r="Z47" s="542"/>
      <c r="AA47" s="1285"/>
      <c r="AB47" s="542"/>
    </row>
    <row r="48" spans="1:28" x14ac:dyDescent="0.25">
      <c r="A48" t="s">
        <v>310</v>
      </c>
      <c r="B48" s="358">
        <f>VLOOKUP(A48,Data!C:E,3,FALSE)</f>
        <v>1</v>
      </c>
      <c r="C48" s="913" t="str">
        <f>IF(NIS2_valinta!F134&lt;&gt;"","X","")</f>
        <v/>
      </c>
      <c r="D48" s="358" t="str">
        <f t="shared" si="0"/>
        <v/>
      </c>
      <c r="E48" s="358">
        <f>VLOOKUP(A48,Data!C:I,7,FALSE)</f>
        <v>0</v>
      </c>
      <c r="F48" s="438" t="str">
        <f t="shared" si="1"/>
        <v>1</v>
      </c>
      <c r="G48" s="438" t="str">
        <f t="shared" si="2"/>
        <v>10</v>
      </c>
      <c r="I48" s="704"/>
      <c r="J48" s="841"/>
      <c r="K48" s="439"/>
      <c r="L48" s="440"/>
      <c r="M48" s="440"/>
      <c r="N48" s="842"/>
      <c r="O48" s="843"/>
      <c r="P48" s="843"/>
      <c r="Q48" s="842"/>
      <c r="R48" s="843"/>
      <c r="S48" s="843"/>
      <c r="T48" s="842"/>
      <c r="U48" s="843"/>
      <c r="V48" s="843"/>
      <c r="Z48" s="542"/>
      <c r="AA48" s="1285"/>
      <c r="AB48" s="542"/>
    </row>
    <row r="49" spans="1:30" x14ac:dyDescent="0.25">
      <c r="A49" t="s">
        <v>311</v>
      </c>
      <c r="B49" s="358">
        <f>VLOOKUP(A49,Data!C:E,3,FALSE)</f>
        <v>1</v>
      </c>
      <c r="C49" s="913" t="str">
        <f>IF(NIS2_valinta!F135&lt;&gt;"","X","")</f>
        <v/>
      </c>
      <c r="D49" s="358" t="str">
        <f t="shared" si="0"/>
        <v/>
      </c>
      <c r="E49" s="358">
        <f>VLOOKUP(A49,Data!C:I,7,FALSE)</f>
        <v>0</v>
      </c>
      <c r="F49" s="438" t="str">
        <f t="shared" si="1"/>
        <v>1</v>
      </c>
      <c r="G49" s="438" t="str">
        <f t="shared" si="2"/>
        <v>10</v>
      </c>
      <c r="I49" s="704"/>
      <c r="J49" s="841"/>
      <c r="K49" s="439"/>
      <c r="L49" s="440"/>
      <c r="M49" s="440"/>
      <c r="N49" s="842"/>
      <c r="O49" s="843"/>
      <c r="P49" s="843"/>
      <c r="Q49" s="842"/>
      <c r="R49" s="843"/>
      <c r="S49" s="843"/>
      <c r="T49" s="842"/>
      <c r="U49" s="843"/>
      <c r="V49" s="843"/>
      <c r="Z49" s="542"/>
      <c r="AA49" s="1285"/>
      <c r="AB49" s="542"/>
    </row>
    <row r="50" spans="1:30" x14ac:dyDescent="0.25">
      <c r="A50" t="s">
        <v>312</v>
      </c>
      <c r="B50" s="358">
        <f>VLOOKUP(A50,Data!C:E,3,FALSE)</f>
        <v>2</v>
      </c>
      <c r="C50" s="913" t="str">
        <f>IF(NIS2_valinta!F136&lt;&gt;"","X","")</f>
        <v/>
      </c>
      <c r="D50" s="358" t="str">
        <f t="shared" si="0"/>
        <v/>
      </c>
      <c r="E50" s="358">
        <f>VLOOKUP(A50,Data!C:I,7,FALSE)</f>
        <v>0</v>
      </c>
      <c r="F50" s="438" t="str">
        <f t="shared" si="1"/>
        <v>2</v>
      </c>
      <c r="G50" s="438" t="str">
        <f t="shared" si="2"/>
        <v>20</v>
      </c>
      <c r="I50" s="704"/>
      <c r="J50" s="841"/>
      <c r="K50" s="439"/>
      <c r="L50" s="440"/>
      <c r="M50" s="440"/>
      <c r="N50" s="842"/>
      <c r="O50" s="843"/>
      <c r="P50" s="843"/>
      <c r="Q50" s="842"/>
      <c r="R50" s="843"/>
      <c r="S50" s="843"/>
      <c r="T50" s="842"/>
      <c r="U50" s="843"/>
      <c r="V50" s="843"/>
      <c r="Z50" s="542"/>
      <c r="AA50" s="1285"/>
      <c r="AB50" s="542"/>
    </row>
    <row r="51" spans="1:30" x14ac:dyDescent="0.25">
      <c r="A51" t="s">
        <v>960</v>
      </c>
      <c r="B51" s="358">
        <f>VLOOKUP(A51,Data!C:E,3,FALSE)</f>
        <v>2</v>
      </c>
      <c r="C51" s="913" t="str">
        <f>IF(NIS2_valinta!F137&lt;&gt;"","X","")</f>
        <v/>
      </c>
      <c r="D51" s="358" t="str">
        <f t="shared" si="0"/>
        <v/>
      </c>
      <c r="E51" s="358">
        <f>VLOOKUP(A51,Data!C:I,7,FALSE)</f>
        <v>0</v>
      </c>
      <c r="F51" s="438" t="str">
        <f t="shared" si="1"/>
        <v>2</v>
      </c>
      <c r="G51" s="438" t="str">
        <f t="shared" si="2"/>
        <v>20</v>
      </c>
      <c r="I51" s="704"/>
      <c r="J51" s="841"/>
      <c r="K51" s="439"/>
      <c r="L51" s="440"/>
      <c r="M51" s="440"/>
      <c r="N51" s="842"/>
      <c r="O51" s="843"/>
      <c r="P51" s="843"/>
      <c r="Q51" s="842"/>
      <c r="R51" s="843"/>
      <c r="S51" s="843"/>
      <c r="T51" s="842"/>
      <c r="U51" s="843"/>
      <c r="V51" s="843"/>
      <c r="Z51" s="542"/>
      <c r="AA51" s="1285"/>
      <c r="AB51" s="542"/>
    </row>
    <row r="52" spans="1:30" x14ac:dyDescent="0.25">
      <c r="A52" t="s">
        <v>961</v>
      </c>
      <c r="B52" s="358">
        <f>VLOOKUP(A52,Data!C:E,3,FALSE)</f>
        <v>2</v>
      </c>
      <c r="C52" s="913" t="str">
        <f>IF(NIS2_valinta!F138&lt;&gt;"","X","")</f>
        <v/>
      </c>
      <c r="D52" s="358" t="str">
        <f t="shared" si="0"/>
        <v/>
      </c>
      <c r="E52" s="358">
        <f>VLOOKUP(A52,Data!C:I,7,FALSE)</f>
        <v>0</v>
      </c>
      <c r="F52" s="438" t="str">
        <f t="shared" si="1"/>
        <v>2</v>
      </c>
      <c r="G52" s="438" t="str">
        <f t="shared" si="2"/>
        <v>20</v>
      </c>
      <c r="I52" s="704"/>
      <c r="J52" s="841"/>
      <c r="K52" s="439"/>
      <c r="L52" s="440"/>
      <c r="M52" s="440"/>
      <c r="N52" s="842"/>
      <c r="O52" s="843"/>
      <c r="P52" s="843"/>
      <c r="Q52" s="842"/>
      <c r="R52" s="843"/>
      <c r="S52" s="843"/>
      <c r="T52" s="842"/>
      <c r="U52" s="843"/>
      <c r="V52" s="843"/>
      <c r="Z52" s="542"/>
      <c r="AA52" s="1285"/>
      <c r="AB52" s="542"/>
    </row>
    <row r="53" spans="1:30" x14ac:dyDescent="0.25">
      <c r="A53" t="s">
        <v>962</v>
      </c>
      <c r="B53" s="358">
        <f>VLOOKUP(A53,Data!C:E,3,FALSE)</f>
        <v>2</v>
      </c>
      <c r="C53" s="913" t="str">
        <f>IF(NIS2_valinta!F139&lt;&gt;"","X","")</f>
        <v/>
      </c>
      <c r="D53" s="358" t="str">
        <f t="shared" si="0"/>
        <v/>
      </c>
      <c r="E53" s="358">
        <f>VLOOKUP(A53,Data!C:I,7,FALSE)</f>
        <v>0</v>
      </c>
      <c r="F53" s="438" t="str">
        <f t="shared" si="1"/>
        <v>2</v>
      </c>
      <c r="G53" s="438" t="str">
        <f t="shared" si="2"/>
        <v>20</v>
      </c>
      <c r="I53" s="704"/>
      <c r="J53" s="841"/>
      <c r="K53" s="439"/>
      <c r="L53" s="440"/>
      <c r="M53" s="440"/>
      <c r="N53" s="842"/>
      <c r="O53" s="843"/>
      <c r="P53" s="843"/>
      <c r="Q53" s="842"/>
      <c r="R53" s="843"/>
      <c r="S53" s="843"/>
      <c r="T53" s="842"/>
      <c r="U53" s="843"/>
      <c r="V53" s="843"/>
      <c r="Z53" s="542"/>
      <c r="AA53" s="1285"/>
      <c r="AB53" s="542"/>
    </row>
    <row r="54" spans="1:30" x14ac:dyDescent="0.25">
      <c r="A54" t="s">
        <v>963</v>
      </c>
      <c r="B54" s="358">
        <f>VLOOKUP(A54,Data!C:E,3,FALSE)</f>
        <v>2</v>
      </c>
      <c r="C54" s="913" t="str">
        <f>IF(NIS2_valinta!F140&lt;&gt;"","X","")</f>
        <v/>
      </c>
      <c r="D54" s="358" t="str">
        <f t="shared" si="0"/>
        <v/>
      </c>
      <c r="E54" s="358">
        <f>VLOOKUP(A54,Data!C:I,7,FALSE)</f>
        <v>0</v>
      </c>
      <c r="F54" s="438" t="str">
        <f t="shared" si="1"/>
        <v>2</v>
      </c>
      <c r="G54" s="438" t="str">
        <f t="shared" si="2"/>
        <v>20</v>
      </c>
      <c r="I54" s="704"/>
      <c r="J54" s="841"/>
      <c r="K54" s="439"/>
      <c r="L54" s="440"/>
      <c r="M54" s="440"/>
      <c r="N54" s="842"/>
      <c r="O54" s="843"/>
      <c r="P54" s="843"/>
      <c r="Q54" s="842"/>
      <c r="R54" s="843"/>
      <c r="S54" s="843"/>
      <c r="T54" s="842"/>
      <c r="U54" s="843"/>
      <c r="V54" s="843"/>
      <c r="Z54" s="542"/>
      <c r="AA54" s="1285"/>
      <c r="AB54" s="542"/>
    </row>
    <row r="55" spans="1:30" x14ac:dyDescent="0.25">
      <c r="A55" t="s">
        <v>964</v>
      </c>
      <c r="B55" s="358">
        <f>VLOOKUP(A55,Data!C:E,3,FALSE)</f>
        <v>3</v>
      </c>
      <c r="C55" s="913" t="str">
        <f>IF(NIS2_valinta!F141&lt;&gt;"","X","")</f>
        <v/>
      </c>
      <c r="D55" s="358" t="str">
        <f t="shared" si="0"/>
        <v/>
      </c>
      <c r="E55" s="358">
        <f>VLOOKUP(A55,Data!C:I,7,FALSE)</f>
        <v>0</v>
      </c>
      <c r="F55" s="438" t="str">
        <f t="shared" si="1"/>
        <v>3</v>
      </c>
      <c r="G55" s="438" t="str">
        <f t="shared" si="2"/>
        <v>30</v>
      </c>
      <c r="I55" s="704"/>
      <c r="J55" s="841"/>
      <c r="K55" s="439"/>
      <c r="L55" s="440"/>
      <c r="M55" s="440"/>
      <c r="N55" s="842"/>
      <c r="O55" s="843"/>
      <c r="P55" s="843"/>
      <c r="Q55" s="842"/>
      <c r="R55" s="843"/>
      <c r="S55" s="843"/>
      <c r="T55" s="842"/>
      <c r="U55" s="843"/>
      <c r="V55" s="843"/>
      <c r="Z55" s="542"/>
      <c r="AA55" s="542"/>
      <c r="AB55" s="542"/>
    </row>
    <row r="56" spans="1:30" x14ac:dyDescent="0.25">
      <c r="A56" t="s">
        <v>965</v>
      </c>
      <c r="B56" s="358">
        <f>VLOOKUP(A56,Data!C:E,3,FALSE)</f>
        <v>3</v>
      </c>
      <c r="C56" s="913" t="str">
        <f>IF(NIS2_valinta!F142&lt;&gt;"","X","")</f>
        <v/>
      </c>
      <c r="D56" s="358" t="str">
        <f t="shared" si="0"/>
        <v/>
      </c>
      <c r="E56" s="358">
        <f>VLOOKUP(A56,Data!C:I,7,FALSE)</f>
        <v>0</v>
      </c>
      <c r="F56" s="438" t="str">
        <f t="shared" si="1"/>
        <v>3</v>
      </c>
      <c r="G56" s="438" t="str">
        <f t="shared" si="2"/>
        <v>30</v>
      </c>
      <c r="I56" s="704"/>
      <c r="J56" s="841"/>
      <c r="K56" s="439"/>
      <c r="L56" s="440"/>
      <c r="M56" s="440"/>
      <c r="N56" s="842"/>
      <c r="O56" s="843"/>
      <c r="P56" s="843"/>
      <c r="Q56" s="842"/>
      <c r="R56" s="843"/>
      <c r="S56" s="843"/>
      <c r="T56" s="842"/>
      <c r="U56" s="843"/>
      <c r="V56" s="843"/>
    </row>
    <row r="57" spans="1:30" x14ac:dyDescent="0.25">
      <c r="A57" t="s">
        <v>966</v>
      </c>
      <c r="B57" s="358">
        <f>VLOOKUP(A57,Data!C:E,3,FALSE)</f>
        <v>3</v>
      </c>
      <c r="C57" s="913" t="str">
        <f>IF(NIS2_valinta!F143&lt;&gt;"","X","")</f>
        <v/>
      </c>
      <c r="D57" s="358" t="str">
        <f t="shared" si="0"/>
        <v/>
      </c>
      <c r="E57" s="358">
        <f>VLOOKUP(A57,Data!C:I,7,FALSE)</f>
        <v>0</v>
      </c>
      <c r="F57" s="438" t="str">
        <f t="shared" si="1"/>
        <v>3</v>
      </c>
      <c r="G57" s="438" t="str">
        <f t="shared" si="2"/>
        <v>30</v>
      </c>
      <c r="I57" s="704"/>
      <c r="J57" s="841"/>
      <c r="K57" s="439"/>
      <c r="L57" s="440"/>
      <c r="M57" s="440"/>
      <c r="N57" s="842"/>
      <c r="O57" s="843"/>
      <c r="P57" s="843"/>
      <c r="Q57" s="842"/>
      <c r="R57" s="843"/>
      <c r="S57" s="843"/>
      <c r="T57" s="842"/>
      <c r="U57" s="843"/>
      <c r="V57" s="843"/>
      <c r="AC57" s="845"/>
      <c r="AD57" s="127"/>
    </row>
    <row r="58" spans="1:30" x14ac:dyDescent="0.25">
      <c r="A58" t="s">
        <v>967</v>
      </c>
      <c r="B58" s="358">
        <f>VLOOKUP(A58,Data!C:E,3,FALSE)</f>
        <v>3</v>
      </c>
      <c r="C58" s="913" t="str">
        <f>IF(NIS2_valinta!F144&lt;&gt;"","X","")</f>
        <v/>
      </c>
      <c r="D58" s="358" t="str">
        <f t="shared" si="0"/>
        <v/>
      </c>
      <c r="E58" s="358">
        <f>VLOOKUP(A58,Data!C:I,7,FALSE)</f>
        <v>0</v>
      </c>
      <c r="F58" s="438" t="str">
        <f t="shared" si="1"/>
        <v>3</v>
      </c>
      <c r="G58" s="438" t="str">
        <f t="shared" si="2"/>
        <v>30</v>
      </c>
      <c r="I58" s="704"/>
      <c r="J58" s="841"/>
      <c r="K58" s="439"/>
      <c r="L58" s="440"/>
      <c r="M58" s="440"/>
      <c r="N58" s="842"/>
      <c r="O58" s="843"/>
      <c r="P58" s="843"/>
      <c r="Q58" s="842"/>
      <c r="R58" s="843"/>
      <c r="S58" s="843"/>
      <c r="T58" s="842"/>
      <c r="U58" s="843"/>
      <c r="V58" s="843"/>
      <c r="AC58" s="845"/>
      <c r="AD58" s="127"/>
    </row>
    <row r="59" spans="1:30" x14ac:dyDescent="0.25">
      <c r="A59" t="s">
        <v>968</v>
      </c>
      <c r="B59" s="358">
        <f>VLOOKUP(A59,Data!C:E,3,FALSE)</f>
        <v>3</v>
      </c>
      <c r="C59" s="913" t="str">
        <f>IF(NIS2_valinta!F145&lt;&gt;"","X","")</f>
        <v/>
      </c>
      <c r="D59" s="358" t="str">
        <f t="shared" si="0"/>
        <v/>
      </c>
      <c r="E59" s="358">
        <f>VLOOKUP(A59,Data!C:I,7,FALSE)</f>
        <v>0</v>
      </c>
      <c r="F59" s="438" t="str">
        <f t="shared" si="1"/>
        <v>3</v>
      </c>
      <c r="G59" s="438" t="str">
        <f t="shared" si="2"/>
        <v>30</v>
      </c>
      <c r="I59" s="704"/>
      <c r="J59" s="841"/>
      <c r="K59" s="439"/>
      <c r="L59" s="440"/>
      <c r="M59" s="440"/>
      <c r="N59" s="842"/>
      <c r="O59" s="843"/>
      <c r="P59" s="843"/>
      <c r="Q59" s="842"/>
      <c r="R59" s="843"/>
      <c r="S59" s="843"/>
      <c r="T59" s="842"/>
      <c r="U59" s="843"/>
      <c r="V59" s="843"/>
      <c r="AC59" s="845"/>
      <c r="AD59" s="127"/>
    </row>
    <row r="60" spans="1:30" x14ac:dyDescent="0.25">
      <c r="A60" t="s">
        <v>313</v>
      </c>
      <c r="B60" s="358">
        <f>VLOOKUP(A60,Data!C:E,3,FALSE)</f>
        <v>1</v>
      </c>
      <c r="C60" s="913" t="str">
        <f>IF(NIS2_valinta!F146&lt;&gt;"","X","")</f>
        <v/>
      </c>
      <c r="D60" s="358" t="str">
        <f t="shared" si="0"/>
        <v/>
      </c>
      <c r="E60" s="358">
        <f>VLOOKUP(A60,Data!C:I,7,FALSE)</f>
        <v>0</v>
      </c>
      <c r="F60" s="438" t="str">
        <f t="shared" si="1"/>
        <v>1</v>
      </c>
      <c r="G60" s="438" t="str">
        <f t="shared" si="2"/>
        <v>10</v>
      </c>
      <c r="I60" s="704"/>
      <c r="J60" s="841"/>
      <c r="K60" s="439"/>
      <c r="L60" s="440"/>
      <c r="M60" s="440"/>
      <c r="N60" s="842"/>
      <c r="O60" s="843"/>
      <c r="P60" s="843"/>
      <c r="Q60" s="842"/>
      <c r="R60" s="843"/>
      <c r="S60" s="843"/>
      <c r="T60" s="842"/>
      <c r="U60" s="843"/>
      <c r="V60" s="843"/>
      <c r="AC60" s="845"/>
      <c r="AD60" s="127"/>
    </row>
    <row r="61" spans="1:30" x14ac:dyDescent="0.25">
      <c r="A61" t="s">
        <v>314</v>
      </c>
      <c r="B61" s="358">
        <f>VLOOKUP(A61,Data!C:E,3,FALSE)</f>
        <v>1</v>
      </c>
      <c r="C61" s="913" t="str">
        <f>IF(NIS2_valinta!F147&lt;&gt;"","X","")</f>
        <v/>
      </c>
      <c r="D61" s="358" t="str">
        <f t="shared" si="0"/>
        <v/>
      </c>
      <c r="E61" s="358">
        <f>VLOOKUP(A61,Data!C:I,7,FALSE)</f>
        <v>0</v>
      </c>
      <c r="F61" s="438" t="str">
        <f t="shared" si="1"/>
        <v>1</v>
      </c>
      <c r="G61" s="438" t="str">
        <f t="shared" si="2"/>
        <v>10</v>
      </c>
      <c r="I61" s="704"/>
      <c r="J61" s="841"/>
      <c r="K61" s="439"/>
      <c r="L61" s="440"/>
      <c r="M61" s="440"/>
      <c r="N61" s="842"/>
      <c r="O61" s="843"/>
      <c r="P61" s="843"/>
      <c r="Q61" s="842"/>
      <c r="R61" s="843"/>
      <c r="S61" s="843"/>
      <c r="T61" s="842"/>
      <c r="U61" s="843"/>
      <c r="V61" s="843"/>
      <c r="AC61" s="845"/>
      <c r="AD61" s="127"/>
    </row>
    <row r="62" spans="1:30" x14ac:dyDescent="0.25">
      <c r="A62" t="s">
        <v>315</v>
      </c>
      <c r="B62" s="358">
        <f>VLOOKUP(A62,Data!C:E,3,FALSE)</f>
        <v>2</v>
      </c>
      <c r="C62" s="913" t="str">
        <f>IF(NIS2_valinta!F148&lt;&gt;"","X","")</f>
        <v/>
      </c>
      <c r="D62" s="358" t="str">
        <f t="shared" si="0"/>
        <v/>
      </c>
      <c r="E62" s="358">
        <f>VLOOKUP(A62,Data!C:I,7,FALSE)</f>
        <v>0</v>
      </c>
      <c r="F62" s="438" t="str">
        <f t="shared" si="1"/>
        <v>2</v>
      </c>
      <c r="G62" s="438" t="str">
        <f t="shared" si="2"/>
        <v>20</v>
      </c>
      <c r="I62" s="704"/>
      <c r="J62" s="841"/>
      <c r="K62" s="439"/>
      <c r="L62" s="440"/>
      <c r="M62" s="440"/>
      <c r="N62" s="842"/>
      <c r="O62" s="843"/>
      <c r="P62" s="843"/>
      <c r="Q62" s="842"/>
      <c r="R62" s="843"/>
      <c r="S62" s="843"/>
      <c r="T62" s="842"/>
      <c r="U62" s="843"/>
      <c r="V62" s="843"/>
      <c r="AC62" s="845"/>
      <c r="AD62" s="127"/>
    </row>
    <row r="63" spans="1:30" x14ac:dyDescent="0.25">
      <c r="A63" t="s">
        <v>316</v>
      </c>
      <c r="B63" s="358">
        <f>VLOOKUP(A63,Data!C:E,3,FALSE)</f>
        <v>2</v>
      </c>
      <c r="C63" s="913" t="str">
        <f>IF(NIS2_valinta!F149&lt;&gt;"","X","")</f>
        <v/>
      </c>
      <c r="D63" s="358" t="str">
        <f t="shared" si="0"/>
        <v/>
      </c>
      <c r="E63" s="358">
        <f>VLOOKUP(A63,Data!C:I,7,FALSE)</f>
        <v>0</v>
      </c>
      <c r="F63" s="438" t="str">
        <f t="shared" si="1"/>
        <v>2</v>
      </c>
      <c r="G63" s="438" t="str">
        <f t="shared" si="2"/>
        <v>20</v>
      </c>
      <c r="I63" s="704"/>
      <c r="J63" s="841"/>
      <c r="K63" s="439"/>
      <c r="L63" s="440"/>
      <c r="M63" s="440"/>
      <c r="N63" s="842"/>
      <c r="O63" s="843"/>
      <c r="P63" s="843"/>
      <c r="Q63" s="842"/>
      <c r="R63" s="843"/>
      <c r="S63" s="843"/>
      <c r="T63" s="842"/>
      <c r="U63" s="843"/>
      <c r="V63" s="843"/>
      <c r="AC63" s="845"/>
      <c r="AD63" s="127"/>
    </row>
    <row r="64" spans="1:30" x14ac:dyDescent="0.25">
      <c r="A64" t="s">
        <v>969</v>
      </c>
      <c r="B64" s="358">
        <f>VLOOKUP(A64,Data!C:E,3,FALSE)</f>
        <v>2</v>
      </c>
      <c r="C64" s="913" t="str">
        <f>IF(NIS2_valinta!F150&lt;&gt;"","X","")</f>
        <v/>
      </c>
      <c r="D64" s="358" t="str">
        <f t="shared" si="0"/>
        <v/>
      </c>
      <c r="E64" s="358">
        <f>VLOOKUP(A64,Data!C:I,7,FALSE)</f>
        <v>0</v>
      </c>
      <c r="F64" s="438" t="str">
        <f t="shared" si="1"/>
        <v>2</v>
      </c>
      <c r="G64" s="438" t="str">
        <f t="shared" si="2"/>
        <v>20</v>
      </c>
      <c r="I64" s="704"/>
      <c r="J64" s="841"/>
      <c r="K64" s="439"/>
      <c r="L64" s="440"/>
      <c r="M64" s="440"/>
      <c r="N64" s="842"/>
      <c r="O64" s="843"/>
      <c r="P64" s="843"/>
      <c r="Q64" s="842"/>
      <c r="R64" s="843"/>
      <c r="S64" s="843"/>
      <c r="T64" s="842"/>
      <c r="U64" s="843"/>
      <c r="V64" s="843"/>
      <c r="AC64" s="845"/>
      <c r="AD64" s="127"/>
    </row>
    <row r="65" spans="1:30" x14ac:dyDescent="0.25">
      <c r="A65" t="s">
        <v>970</v>
      </c>
      <c r="B65" s="358">
        <f>VLOOKUP(A65,Data!C:E,3,FALSE)</f>
        <v>2</v>
      </c>
      <c r="C65" s="913" t="str">
        <f>IF(NIS2_valinta!F151&lt;&gt;"","X","")</f>
        <v/>
      </c>
      <c r="D65" s="358" t="str">
        <f t="shared" si="0"/>
        <v/>
      </c>
      <c r="E65" s="358">
        <f>VLOOKUP(A65,Data!C:I,7,FALSE)</f>
        <v>0</v>
      </c>
      <c r="F65" s="438" t="str">
        <f t="shared" si="1"/>
        <v>2</v>
      </c>
      <c r="G65" s="438" t="str">
        <f t="shared" si="2"/>
        <v>20</v>
      </c>
      <c r="I65" s="704"/>
      <c r="J65" s="841"/>
      <c r="K65" s="439"/>
      <c r="L65" s="440"/>
      <c r="M65" s="440"/>
      <c r="N65" s="842"/>
      <c r="O65" s="843"/>
      <c r="P65" s="843"/>
      <c r="Q65" s="842"/>
      <c r="R65" s="843"/>
      <c r="S65" s="843"/>
      <c r="T65" s="842"/>
      <c r="U65" s="843"/>
      <c r="V65" s="843"/>
      <c r="AC65" s="845"/>
      <c r="AD65" s="127"/>
    </row>
    <row r="66" spans="1:30" x14ac:dyDescent="0.25">
      <c r="A66" t="s">
        <v>971</v>
      </c>
      <c r="B66" s="358">
        <f>VLOOKUP(A66,Data!C:E,3,FALSE)</f>
        <v>2</v>
      </c>
      <c r="C66" s="913" t="str">
        <f>IF(NIS2_valinta!F152&lt;&gt;"","X","")</f>
        <v/>
      </c>
      <c r="D66" s="358" t="str">
        <f t="shared" si="0"/>
        <v/>
      </c>
      <c r="E66" s="358">
        <f>VLOOKUP(A66,Data!C:I,7,FALSE)</f>
        <v>0</v>
      </c>
      <c r="F66" s="438" t="str">
        <f t="shared" si="1"/>
        <v>2</v>
      </c>
      <c r="G66" s="438" t="str">
        <f t="shared" si="2"/>
        <v>20</v>
      </c>
      <c r="I66" s="704"/>
      <c r="J66" s="841"/>
      <c r="K66" s="439"/>
      <c r="L66" s="440"/>
      <c r="M66" s="440"/>
      <c r="N66" s="842"/>
      <c r="O66" s="843"/>
      <c r="P66" s="843"/>
      <c r="Q66" s="842"/>
      <c r="R66" s="843"/>
      <c r="S66" s="843"/>
      <c r="T66" s="842"/>
      <c r="U66" s="843"/>
      <c r="V66" s="843"/>
      <c r="AC66" s="845"/>
      <c r="AD66" s="127"/>
    </row>
    <row r="67" spans="1:30" x14ac:dyDescent="0.25">
      <c r="A67" t="s">
        <v>972</v>
      </c>
      <c r="B67" s="358">
        <f>VLOOKUP(A67,Data!C:E,3,FALSE)</f>
        <v>2</v>
      </c>
      <c r="C67" s="913" t="str">
        <f>IF(NIS2_valinta!F153&lt;&gt;"","X","")</f>
        <v/>
      </c>
      <c r="D67" s="358" t="str">
        <f t="shared" ref="D67:D130" si="21">IF(C67="","",_xlfn.CONCAT("NIS-",MID(A67,1,4),"-"))</f>
        <v/>
      </c>
      <c r="E67" s="358">
        <f>VLOOKUP(A67,Data!C:I,7,FALSE)</f>
        <v>0</v>
      </c>
      <c r="F67" s="438" t="str">
        <f t="shared" ref="F67:F130" si="22">CONCATENATE($D67,$B67)</f>
        <v>2</v>
      </c>
      <c r="G67" s="438" t="str">
        <f t="shared" ref="G67:G130" si="23">_xlfn.IFNA(CONCATENATE(F67,$E67),CONCATENATE(F67,$E67,0))</f>
        <v>20</v>
      </c>
      <c r="I67" s="704"/>
      <c r="J67" s="841"/>
      <c r="K67" s="439"/>
      <c r="L67" s="440"/>
      <c r="M67" s="440"/>
      <c r="N67" s="842"/>
      <c r="O67" s="843"/>
      <c r="P67" s="843"/>
      <c r="Q67" s="842"/>
      <c r="R67" s="843"/>
      <c r="S67" s="843"/>
      <c r="T67" s="842"/>
      <c r="U67" s="843"/>
      <c r="V67" s="843"/>
      <c r="AC67" s="845"/>
      <c r="AD67" s="127"/>
    </row>
    <row r="68" spans="1:30" x14ac:dyDescent="0.25">
      <c r="A68" t="s">
        <v>973</v>
      </c>
      <c r="B68" s="358">
        <f>VLOOKUP(A68,Data!C:E,3,FALSE)</f>
        <v>2</v>
      </c>
      <c r="C68" s="913" t="str">
        <f>IF(NIS2_valinta!F154&lt;&gt;"","X","")</f>
        <v/>
      </c>
      <c r="D68" s="358" t="str">
        <f t="shared" si="21"/>
        <v/>
      </c>
      <c r="E68" s="358">
        <f>VLOOKUP(A68,Data!C:I,7,FALSE)</f>
        <v>0</v>
      </c>
      <c r="F68" s="438" t="str">
        <f t="shared" si="22"/>
        <v>2</v>
      </c>
      <c r="G68" s="438" t="str">
        <f t="shared" si="23"/>
        <v>20</v>
      </c>
      <c r="I68" s="704"/>
      <c r="J68" s="841"/>
      <c r="K68" s="439"/>
      <c r="L68" s="440"/>
      <c r="M68" s="440"/>
      <c r="N68" s="842"/>
      <c r="O68" s="843"/>
      <c r="P68" s="843"/>
      <c r="Q68" s="842"/>
      <c r="R68" s="843"/>
      <c r="S68" s="843"/>
      <c r="T68" s="842"/>
      <c r="U68" s="843"/>
      <c r="V68" s="843"/>
      <c r="AC68" s="581"/>
      <c r="AD68" s="581"/>
    </row>
    <row r="69" spans="1:30" x14ac:dyDescent="0.25">
      <c r="A69" t="s">
        <v>974</v>
      </c>
      <c r="B69" s="358">
        <f>VLOOKUP(A69,Data!C:E,3,FALSE)</f>
        <v>2</v>
      </c>
      <c r="C69" s="913" t="str">
        <f>IF(NIS2_valinta!F155&lt;&gt;"","X","")</f>
        <v/>
      </c>
      <c r="D69" s="358" t="str">
        <f t="shared" si="21"/>
        <v/>
      </c>
      <c r="E69" s="358">
        <f>VLOOKUP(A69,Data!C:I,7,FALSE)</f>
        <v>0</v>
      </c>
      <c r="F69" s="438" t="str">
        <f t="shared" si="22"/>
        <v>2</v>
      </c>
      <c r="G69" s="438" t="str">
        <f t="shared" si="23"/>
        <v>20</v>
      </c>
      <c r="I69" s="704"/>
      <c r="J69" s="841"/>
      <c r="K69" s="439"/>
      <c r="L69" s="440"/>
      <c r="M69" s="440"/>
      <c r="N69" s="842"/>
      <c r="O69" s="843"/>
      <c r="P69" s="843"/>
      <c r="Q69" s="842"/>
      <c r="R69" s="843"/>
      <c r="S69" s="843"/>
      <c r="T69" s="842"/>
      <c r="U69" s="843"/>
      <c r="V69" s="843"/>
    </row>
    <row r="70" spans="1:30" x14ac:dyDescent="0.25">
      <c r="A70" t="s">
        <v>2530</v>
      </c>
      <c r="B70" s="358">
        <f>VLOOKUP(A70,Data!C:E,3,FALSE)</f>
        <v>2</v>
      </c>
      <c r="C70" s="913" t="str">
        <f>IF(NIS2_valinta!F156&lt;&gt;"","X","")</f>
        <v/>
      </c>
      <c r="D70" s="358" t="str">
        <f t="shared" si="21"/>
        <v/>
      </c>
      <c r="E70" s="358">
        <f>VLOOKUP(A70,Data!C:I,7,FALSE)</f>
        <v>0</v>
      </c>
      <c r="F70" s="438" t="str">
        <f t="shared" si="22"/>
        <v>2</v>
      </c>
      <c r="G70" s="438" t="str">
        <f t="shared" si="23"/>
        <v>20</v>
      </c>
      <c r="I70" s="704"/>
      <c r="J70" s="841"/>
      <c r="K70" s="439"/>
      <c r="L70" s="440"/>
      <c r="M70" s="440"/>
      <c r="N70" s="842"/>
      <c r="O70" s="843"/>
      <c r="P70" s="843"/>
      <c r="Q70" s="842"/>
      <c r="R70" s="843"/>
      <c r="S70" s="843"/>
      <c r="T70" s="842"/>
      <c r="U70" s="843"/>
      <c r="V70" s="843"/>
    </row>
    <row r="71" spans="1:30" x14ac:dyDescent="0.25">
      <c r="A71" t="s">
        <v>2531</v>
      </c>
      <c r="B71" s="358">
        <f>VLOOKUP(A71,Data!C:E,3,FALSE)</f>
        <v>3</v>
      </c>
      <c r="C71" s="913" t="str">
        <f>IF(NIS2_valinta!F157&lt;&gt;"","X","")</f>
        <v/>
      </c>
      <c r="D71" s="358" t="str">
        <f t="shared" si="21"/>
        <v/>
      </c>
      <c r="E71" s="358">
        <f>VLOOKUP(A71,Data!C:I,7,FALSE)</f>
        <v>0</v>
      </c>
      <c r="F71" s="438" t="str">
        <f t="shared" si="22"/>
        <v>3</v>
      </c>
      <c r="G71" s="438" t="str">
        <f t="shared" si="23"/>
        <v>30</v>
      </c>
      <c r="I71" s="704"/>
      <c r="J71" s="841"/>
      <c r="K71" s="439"/>
      <c r="L71" s="440"/>
      <c r="M71" s="440"/>
      <c r="N71" s="842"/>
      <c r="O71" s="843"/>
      <c r="P71" s="843"/>
      <c r="Q71" s="842"/>
      <c r="R71" s="843"/>
      <c r="S71" s="843"/>
      <c r="T71" s="842"/>
      <c r="U71" s="843"/>
      <c r="V71" s="843"/>
    </row>
    <row r="72" spans="1:30" x14ac:dyDescent="0.25">
      <c r="A72" t="s">
        <v>2532</v>
      </c>
      <c r="B72" s="358">
        <f>VLOOKUP(A72,Data!C:E,3,FALSE)</f>
        <v>3</v>
      </c>
      <c r="C72" s="913" t="str">
        <f>IF(NIS2_valinta!F158&lt;&gt;"","X","")</f>
        <v/>
      </c>
      <c r="D72" s="358" t="str">
        <f t="shared" si="21"/>
        <v/>
      </c>
      <c r="E72" s="358">
        <f>VLOOKUP(A72,Data!C:I,7,FALSE)</f>
        <v>0</v>
      </c>
      <c r="F72" s="438" t="str">
        <f t="shared" si="22"/>
        <v>3</v>
      </c>
      <c r="G72" s="438" t="str">
        <f t="shared" si="23"/>
        <v>30</v>
      </c>
      <c r="I72" s="704"/>
      <c r="J72" s="841"/>
      <c r="K72" s="439"/>
      <c r="L72" s="440"/>
      <c r="M72" s="440"/>
      <c r="N72" s="842"/>
      <c r="O72" s="843"/>
      <c r="P72" s="843"/>
      <c r="Q72" s="842"/>
      <c r="R72" s="843"/>
      <c r="S72" s="843"/>
      <c r="T72" s="842"/>
      <c r="U72" s="843"/>
      <c r="V72" s="843"/>
    </row>
    <row r="73" spans="1:30" x14ac:dyDescent="0.25">
      <c r="A73" t="s">
        <v>317</v>
      </c>
      <c r="B73" s="358">
        <f>VLOOKUP(A73,Data!C:E,3,FALSE)</f>
        <v>2</v>
      </c>
      <c r="C73" s="913" t="str">
        <f>IF(NIS2_valinta!F159&lt;&gt;"","X","")</f>
        <v/>
      </c>
      <c r="D73" s="358" t="str">
        <f t="shared" si="21"/>
        <v/>
      </c>
      <c r="E73" s="358">
        <f>VLOOKUP(A73,Data!C:I,7,FALSE)</f>
        <v>0</v>
      </c>
      <c r="F73" s="438" t="str">
        <f t="shared" si="22"/>
        <v>2</v>
      </c>
      <c r="G73" s="438" t="str">
        <f t="shared" si="23"/>
        <v>20</v>
      </c>
      <c r="I73" s="704"/>
      <c r="J73" s="841"/>
      <c r="K73" s="439"/>
      <c r="L73" s="440"/>
      <c r="M73" s="440"/>
      <c r="N73" s="842"/>
      <c r="O73" s="843"/>
      <c r="P73" s="843"/>
      <c r="Q73" s="842"/>
      <c r="R73" s="843"/>
      <c r="S73" s="843"/>
      <c r="T73" s="842"/>
      <c r="U73" s="843"/>
      <c r="V73" s="843"/>
    </row>
    <row r="74" spans="1:30" x14ac:dyDescent="0.25">
      <c r="A74" t="s">
        <v>318</v>
      </c>
      <c r="B74" s="358">
        <f>VLOOKUP(A74,Data!C:E,3,FALSE)</f>
        <v>2</v>
      </c>
      <c r="C74" s="913" t="str">
        <f>IF(NIS2_valinta!F160&lt;&gt;"","X","")</f>
        <v/>
      </c>
      <c r="D74" s="358" t="str">
        <f t="shared" si="21"/>
        <v/>
      </c>
      <c r="E74" s="358">
        <f>VLOOKUP(A74,Data!C:I,7,FALSE)</f>
        <v>0</v>
      </c>
      <c r="F74" s="438" t="str">
        <f t="shared" si="22"/>
        <v>2</v>
      </c>
      <c r="G74" s="438" t="str">
        <f t="shared" si="23"/>
        <v>20</v>
      </c>
      <c r="I74" s="704"/>
      <c r="J74" s="841"/>
      <c r="K74" s="439"/>
      <c r="L74" s="440"/>
      <c r="M74" s="440"/>
      <c r="N74" s="842"/>
      <c r="O74" s="843"/>
      <c r="P74" s="843"/>
      <c r="Q74" s="842"/>
      <c r="R74" s="843"/>
      <c r="S74" s="843"/>
      <c r="T74" s="842"/>
      <c r="U74" s="843"/>
      <c r="V74" s="843"/>
    </row>
    <row r="75" spans="1:30" x14ac:dyDescent="0.25">
      <c r="A75" t="s">
        <v>319</v>
      </c>
      <c r="B75" s="358">
        <f>VLOOKUP(A75,Data!C:E,3,FALSE)</f>
        <v>2</v>
      </c>
      <c r="C75" s="913" t="str">
        <f>IF(NIS2_valinta!F161&lt;&gt;"","X","")</f>
        <v/>
      </c>
      <c r="D75" s="358" t="str">
        <f t="shared" si="21"/>
        <v/>
      </c>
      <c r="E75" s="358">
        <f>VLOOKUP(A75,Data!C:I,7,FALSE)</f>
        <v>0</v>
      </c>
      <c r="F75" s="438" t="str">
        <f t="shared" si="22"/>
        <v>2</v>
      </c>
      <c r="G75" s="438" t="str">
        <f t="shared" si="23"/>
        <v>20</v>
      </c>
      <c r="I75" s="704"/>
      <c r="J75" s="841"/>
      <c r="K75" s="439"/>
      <c r="L75" s="440"/>
      <c r="M75" s="440"/>
      <c r="N75" s="842"/>
      <c r="O75" s="843"/>
      <c r="P75" s="843"/>
      <c r="Q75" s="842"/>
      <c r="R75" s="843"/>
      <c r="S75" s="843"/>
      <c r="T75" s="842"/>
      <c r="U75" s="843"/>
      <c r="V75" s="843"/>
    </row>
    <row r="76" spans="1:30" x14ac:dyDescent="0.25">
      <c r="A76" t="s">
        <v>320</v>
      </c>
      <c r="B76" s="358">
        <f>VLOOKUP(A76,Data!C:E,3,FALSE)</f>
        <v>3</v>
      </c>
      <c r="C76" s="913" t="str">
        <f>IF(NIS2_valinta!F162&lt;&gt;"","X","")</f>
        <v/>
      </c>
      <c r="D76" s="358" t="str">
        <f t="shared" si="21"/>
        <v/>
      </c>
      <c r="E76" s="358">
        <f>VLOOKUP(A76,Data!C:I,7,FALSE)</f>
        <v>0</v>
      </c>
      <c r="F76" s="438" t="str">
        <f t="shared" si="22"/>
        <v>3</v>
      </c>
      <c r="G76" s="438" t="str">
        <f t="shared" si="23"/>
        <v>30</v>
      </c>
      <c r="I76" s="704"/>
      <c r="J76" s="841"/>
      <c r="K76" s="439"/>
      <c r="L76" s="440"/>
      <c r="M76" s="440"/>
      <c r="N76" s="842"/>
      <c r="O76" s="843"/>
      <c r="P76" s="843"/>
      <c r="Q76" s="842"/>
      <c r="R76" s="843"/>
      <c r="S76" s="843"/>
      <c r="T76" s="842"/>
      <c r="U76" s="843"/>
      <c r="V76" s="843"/>
    </row>
    <row r="77" spans="1:30" x14ac:dyDescent="0.25">
      <c r="A77" t="s">
        <v>321</v>
      </c>
      <c r="B77" s="358">
        <f>VLOOKUP(A77,Data!C:E,3,FALSE)</f>
        <v>3</v>
      </c>
      <c r="C77" s="913" t="str">
        <f>IF(NIS2_valinta!F163&lt;&gt;"","X","")</f>
        <v/>
      </c>
      <c r="D77" s="358" t="str">
        <f t="shared" si="21"/>
        <v/>
      </c>
      <c r="E77" s="358">
        <f>VLOOKUP(A77,Data!C:I,7,FALSE)</f>
        <v>0</v>
      </c>
      <c r="F77" s="438" t="str">
        <f t="shared" si="22"/>
        <v>3</v>
      </c>
      <c r="G77" s="438" t="str">
        <f t="shared" si="23"/>
        <v>30</v>
      </c>
      <c r="I77" s="704"/>
      <c r="J77" s="841"/>
      <c r="K77" s="439"/>
      <c r="L77" s="440"/>
      <c r="M77" s="440"/>
      <c r="N77" s="842"/>
      <c r="O77" s="843"/>
      <c r="P77" s="843"/>
      <c r="Q77" s="842"/>
      <c r="R77" s="843"/>
      <c r="S77" s="843"/>
      <c r="T77" s="842"/>
      <c r="U77" s="843"/>
      <c r="V77" s="843"/>
    </row>
    <row r="78" spans="1:30" x14ac:dyDescent="0.25">
      <c r="A78" t="s">
        <v>322</v>
      </c>
      <c r="B78" s="358">
        <f>VLOOKUP(A78,Data!C:E,3,FALSE)</f>
        <v>3</v>
      </c>
      <c r="C78" s="913" t="str">
        <f>IF(NIS2_valinta!F164&lt;&gt;"","X","")</f>
        <v/>
      </c>
      <c r="D78" s="358" t="str">
        <f t="shared" si="21"/>
        <v/>
      </c>
      <c r="E78" s="358">
        <f>VLOOKUP(A78,Data!C:I,7,FALSE)</f>
        <v>0</v>
      </c>
      <c r="F78" s="438" t="str">
        <f t="shared" si="22"/>
        <v>3</v>
      </c>
      <c r="G78" s="438" t="str">
        <f t="shared" si="23"/>
        <v>30</v>
      </c>
      <c r="I78" s="704"/>
      <c r="J78" s="841"/>
      <c r="K78" s="439"/>
      <c r="L78" s="440"/>
      <c r="M78" s="440"/>
      <c r="N78" s="842"/>
      <c r="O78" s="843"/>
      <c r="P78" s="843"/>
      <c r="Q78" s="842"/>
      <c r="R78" s="843"/>
      <c r="S78" s="843"/>
      <c r="T78" s="842"/>
      <c r="U78" s="843"/>
      <c r="V78" s="843"/>
    </row>
    <row r="79" spans="1:30" x14ac:dyDescent="0.25">
      <c r="A79" t="s">
        <v>323</v>
      </c>
      <c r="B79" s="358">
        <f>VLOOKUP(A79,Data!C:E,3,FALSE)</f>
        <v>3</v>
      </c>
      <c r="C79" s="913" t="str">
        <f>IF(NIS2_valinta!F165&lt;&gt;"","X","")</f>
        <v/>
      </c>
      <c r="D79" s="358" t="str">
        <f t="shared" si="21"/>
        <v/>
      </c>
      <c r="E79" s="358">
        <f>VLOOKUP(A79,Data!C:I,7,FALSE)</f>
        <v>0</v>
      </c>
      <c r="F79" s="438" t="str">
        <f t="shared" si="22"/>
        <v>3</v>
      </c>
      <c r="G79" s="438" t="str">
        <f t="shared" si="23"/>
        <v>30</v>
      </c>
      <c r="I79" s="704"/>
      <c r="J79" s="841"/>
      <c r="K79" s="439"/>
      <c r="L79" s="440"/>
      <c r="M79" s="440"/>
      <c r="N79" s="842"/>
      <c r="O79" s="843"/>
      <c r="P79" s="843"/>
      <c r="Q79" s="842"/>
      <c r="R79" s="843"/>
      <c r="S79" s="843"/>
      <c r="T79" s="842"/>
      <c r="U79" s="843"/>
      <c r="V79" s="843"/>
    </row>
    <row r="80" spans="1:30" x14ac:dyDescent="0.25">
      <c r="A80" t="s">
        <v>324</v>
      </c>
      <c r="B80" s="358">
        <f>VLOOKUP(A80,Data!C:E,3,FALSE)</f>
        <v>3</v>
      </c>
      <c r="C80" s="913" t="str">
        <f>IF(NIS2_valinta!F166&lt;&gt;"","X","")</f>
        <v/>
      </c>
      <c r="D80" s="358" t="str">
        <f t="shared" si="21"/>
        <v/>
      </c>
      <c r="E80" s="358">
        <f>VLOOKUP(A80,Data!C:I,7,FALSE)</f>
        <v>0</v>
      </c>
      <c r="F80" s="438" t="str">
        <f t="shared" si="22"/>
        <v>3</v>
      </c>
      <c r="G80" s="438" t="str">
        <f t="shared" si="23"/>
        <v>30</v>
      </c>
      <c r="I80" s="704"/>
      <c r="J80" s="841"/>
      <c r="K80" s="439"/>
      <c r="L80" s="440"/>
      <c r="M80" s="440"/>
      <c r="N80" s="842"/>
      <c r="O80" s="843"/>
      <c r="P80" s="843"/>
      <c r="Q80" s="842"/>
      <c r="R80" s="843"/>
      <c r="S80" s="843"/>
      <c r="T80" s="842"/>
      <c r="U80" s="843"/>
      <c r="V80" s="843"/>
    </row>
    <row r="81" spans="1:22" x14ac:dyDescent="0.25">
      <c r="A81" t="s">
        <v>327</v>
      </c>
      <c r="B81" s="358">
        <f>VLOOKUP(A81,Data!C:E,3,FALSE)</f>
        <v>1</v>
      </c>
      <c r="C81" s="913" t="str">
        <f>IF(NIS2_valinta!F167&lt;&gt;"","X","")</f>
        <v/>
      </c>
      <c r="D81" s="358" t="str">
        <f t="shared" si="21"/>
        <v/>
      </c>
      <c r="E81" s="358">
        <f>VLOOKUP(A81,Data!C:I,7,FALSE)</f>
        <v>0</v>
      </c>
      <c r="F81" s="438" t="str">
        <f t="shared" si="22"/>
        <v>1</v>
      </c>
      <c r="G81" s="438" t="str">
        <f t="shared" si="23"/>
        <v>10</v>
      </c>
      <c r="I81" s="704"/>
      <c r="J81" s="841"/>
      <c r="K81" s="439"/>
      <c r="L81" s="440"/>
      <c r="M81" s="440"/>
      <c r="N81" s="842"/>
      <c r="O81" s="843"/>
      <c r="P81" s="843"/>
      <c r="Q81" s="842"/>
      <c r="R81" s="843"/>
      <c r="S81" s="843"/>
      <c r="T81" s="842"/>
      <c r="U81" s="843"/>
      <c r="V81" s="843"/>
    </row>
    <row r="82" spans="1:22" x14ac:dyDescent="0.25">
      <c r="A82" t="s">
        <v>328</v>
      </c>
      <c r="B82" s="358">
        <f>VLOOKUP(A82,Data!C:E,3,FALSE)</f>
        <v>2</v>
      </c>
      <c r="C82" s="913" t="str">
        <f>IF(NIS2_valinta!F168&lt;&gt;"","X","")</f>
        <v/>
      </c>
      <c r="D82" s="358" t="str">
        <f t="shared" si="21"/>
        <v/>
      </c>
      <c r="E82" s="358">
        <f>VLOOKUP(A82,Data!C:I,7,FALSE)</f>
        <v>0</v>
      </c>
      <c r="F82" s="438" t="str">
        <f t="shared" si="22"/>
        <v>2</v>
      </c>
      <c r="G82" s="438" t="str">
        <f t="shared" si="23"/>
        <v>20</v>
      </c>
      <c r="I82" s="704"/>
      <c r="J82" s="841"/>
      <c r="K82" s="439"/>
      <c r="L82" s="440"/>
      <c r="M82" s="440"/>
      <c r="N82" s="842"/>
      <c r="O82" s="843"/>
      <c r="P82" s="843"/>
      <c r="Q82" s="842"/>
      <c r="R82" s="843"/>
      <c r="S82" s="843"/>
      <c r="T82" s="842"/>
      <c r="U82" s="843"/>
      <c r="V82" s="843"/>
    </row>
    <row r="83" spans="1:22" x14ac:dyDescent="0.25">
      <c r="A83" t="s">
        <v>329</v>
      </c>
      <c r="B83" s="358">
        <f>VLOOKUP(A83,Data!C:E,3,FALSE)</f>
        <v>2</v>
      </c>
      <c r="C83" s="913" t="str">
        <f>IF(NIS2_valinta!F169&lt;&gt;"","X","")</f>
        <v/>
      </c>
      <c r="D83" s="358" t="str">
        <f t="shared" si="21"/>
        <v/>
      </c>
      <c r="E83" s="358">
        <f>VLOOKUP(A83,Data!C:I,7,FALSE)</f>
        <v>0</v>
      </c>
      <c r="F83" s="438" t="str">
        <f t="shared" si="22"/>
        <v>2</v>
      </c>
      <c r="G83" s="438" t="str">
        <f t="shared" si="23"/>
        <v>20</v>
      </c>
      <c r="I83" s="704"/>
      <c r="J83" s="841"/>
      <c r="K83" s="439"/>
      <c r="L83" s="440"/>
      <c r="M83" s="440"/>
      <c r="N83" s="842"/>
      <c r="O83" s="843"/>
      <c r="P83" s="843"/>
      <c r="Q83" s="842"/>
      <c r="R83" s="843"/>
      <c r="S83" s="843"/>
      <c r="T83" s="842"/>
      <c r="U83" s="843"/>
      <c r="V83" s="843"/>
    </row>
    <row r="84" spans="1:22" x14ac:dyDescent="0.25">
      <c r="A84" t="s">
        <v>330</v>
      </c>
      <c r="B84" s="358">
        <f>VLOOKUP(A84,Data!C:E,3,FALSE)</f>
        <v>2</v>
      </c>
      <c r="C84" s="913" t="str">
        <f>IF(NIS2_valinta!F170&lt;&gt;"","X","")</f>
        <v/>
      </c>
      <c r="D84" s="358" t="str">
        <f t="shared" si="21"/>
        <v/>
      </c>
      <c r="E84" s="358">
        <f>VLOOKUP(A84,Data!C:I,7,FALSE)</f>
        <v>0</v>
      </c>
      <c r="F84" s="438" t="str">
        <f t="shared" si="22"/>
        <v>2</v>
      </c>
      <c r="G84" s="438" t="str">
        <f t="shared" si="23"/>
        <v>20</v>
      </c>
      <c r="I84" s="704"/>
      <c r="J84" s="841"/>
      <c r="K84" s="439"/>
      <c r="L84" s="440"/>
      <c r="M84" s="440"/>
      <c r="N84" s="842"/>
      <c r="O84" s="843"/>
      <c r="P84" s="843"/>
      <c r="Q84" s="842"/>
      <c r="R84" s="843"/>
      <c r="S84" s="843"/>
      <c r="T84" s="842"/>
      <c r="U84" s="843"/>
      <c r="V84" s="843"/>
    </row>
    <row r="85" spans="1:22" x14ac:dyDescent="0.25">
      <c r="A85" t="s">
        <v>331</v>
      </c>
      <c r="B85" s="358">
        <f>VLOOKUP(A85,Data!C:E,3,FALSE)</f>
        <v>2</v>
      </c>
      <c r="C85" s="913" t="str">
        <f>IF(NIS2_valinta!F171&lt;&gt;"","X","")</f>
        <v/>
      </c>
      <c r="D85" s="358" t="str">
        <f t="shared" si="21"/>
        <v/>
      </c>
      <c r="E85" s="358">
        <f>VLOOKUP(A85,Data!C:I,7,FALSE)</f>
        <v>0</v>
      </c>
      <c r="F85" s="438" t="str">
        <f t="shared" si="22"/>
        <v>2</v>
      </c>
      <c r="G85" s="438" t="str">
        <f t="shared" si="23"/>
        <v>20</v>
      </c>
      <c r="I85" s="704"/>
      <c r="J85" s="841"/>
      <c r="K85" s="439"/>
      <c r="L85" s="440"/>
      <c r="M85" s="440"/>
      <c r="N85" s="842"/>
      <c r="O85" s="843"/>
      <c r="P85" s="843"/>
      <c r="Q85" s="842"/>
      <c r="R85" s="843"/>
      <c r="S85" s="843"/>
      <c r="T85" s="842"/>
      <c r="U85" s="843"/>
      <c r="V85" s="843"/>
    </row>
    <row r="86" spans="1:22" x14ac:dyDescent="0.25">
      <c r="A86" t="s">
        <v>332</v>
      </c>
      <c r="B86" s="358">
        <f>VLOOKUP(A86,Data!C:E,3,FALSE)</f>
        <v>2</v>
      </c>
      <c r="C86" s="913" t="str">
        <f>IF(NIS2_valinta!F172&lt;&gt;"","X","")</f>
        <v/>
      </c>
      <c r="D86" s="358" t="str">
        <f t="shared" si="21"/>
        <v/>
      </c>
      <c r="E86" s="358">
        <f>VLOOKUP(A86,Data!C:I,7,FALSE)</f>
        <v>0</v>
      </c>
      <c r="F86" s="438" t="str">
        <f t="shared" si="22"/>
        <v>2</v>
      </c>
      <c r="G86" s="438" t="str">
        <f t="shared" si="23"/>
        <v>20</v>
      </c>
      <c r="I86" s="704"/>
      <c r="J86" s="841"/>
      <c r="K86" s="439"/>
      <c r="L86" s="440"/>
      <c r="M86" s="440"/>
      <c r="N86" s="842"/>
      <c r="O86" s="843"/>
      <c r="P86" s="843"/>
      <c r="Q86" s="842"/>
      <c r="R86" s="843"/>
      <c r="S86" s="843"/>
      <c r="T86" s="842"/>
      <c r="U86" s="843"/>
      <c r="V86" s="843"/>
    </row>
    <row r="87" spans="1:22" x14ac:dyDescent="0.25">
      <c r="A87" t="s">
        <v>333</v>
      </c>
      <c r="B87" s="358">
        <f>VLOOKUP(A87,Data!C:E,3,FALSE)</f>
        <v>3</v>
      </c>
      <c r="C87" s="913" t="str">
        <f>IF(NIS2_valinta!F173&lt;&gt;"","X","")</f>
        <v/>
      </c>
      <c r="D87" s="358" t="str">
        <f t="shared" si="21"/>
        <v/>
      </c>
      <c r="E87" s="358">
        <f>VLOOKUP(A87,Data!C:I,7,FALSE)</f>
        <v>0</v>
      </c>
      <c r="F87" s="438" t="str">
        <f t="shared" si="22"/>
        <v>3</v>
      </c>
      <c r="G87" s="438" t="str">
        <f t="shared" si="23"/>
        <v>30</v>
      </c>
      <c r="I87" s="704"/>
      <c r="J87" s="841"/>
      <c r="K87" s="439"/>
      <c r="L87" s="440"/>
      <c r="M87" s="440"/>
      <c r="N87" s="842"/>
      <c r="O87" s="843"/>
      <c r="P87" s="843"/>
      <c r="Q87" s="842"/>
      <c r="R87" s="843"/>
      <c r="S87" s="843"/>
      <c r="T87" s="842"/>
      <c r="U87" s="843"/>
      <c r="V87" s="843"/>
    </row>
    <row r="88" spans="1:22" x14ac:dyDescent="0.25">
      <c r="A88" t="s">
        <v>975</v>
      </c>
      <c r="B88" s="358">
        <f>VLOOKUP(A88,Data!C:E,3,FALSE)</f>
        <v>3</v>
      </c>
      <c r="C88" s="913" t="str">
        <f>IF(NIS2_valinta!F174&lt;&gt;"","X","")</f>
        <v/>
      </c>
      <c r="D88" s="358" t="str">
        <f t="shared" si="21"/>
        <v/>
      </c>
      <c r="E88" s="358">
        <f>VLOOKUP(A88,Data!C:I,7,FALSE)</f>
        <v>0</v>
      </c>
      <c r="F88" s="438" t="str">
        <f t="shared" si="22"/>
        <v>3</v>
      </c>
      <c r="G88" s="438" t="str">
        <f t="shared" si="23"/>
        <v>30</v>
      </c>
      <c r="I88" s="704"/>
      <c r="J88" s="841"/>
      <c r="K88" s="439"/>
      <c r="L88" s="440"/>
      <c r="M88" s="440"/>
      <c r="N88" s="842"/>
      <c r="O88" s="843"/>
      <c r="P88" s="843"/>
      <c r="Q88" s="842"/>
      <c r="R88" s="843"/>
      <c r="S88" s="843"/>
      <c r="T88" s="842"/>
      <c r="U88" s="843"/>
      <c r="V88" s="843"/>
    </row>
    <row r="89" spans="1:22" x14ac:dyDescent="0.25">
      <c r="A89" t="s">
        <v>976</v>
      </c>
      <c r="B89" s="358">
        <f>VLOOKUP(A89,Data!C:E,3,FALSE)</f>
        <v>2</v>
      </c>
      <c r="C89" s="913" t="str">
        <f>IF(NIS2_valinta!F175&lt;&gt;"","X","")</f>
        <v/>
      </c>
      <c r="D89" s="358" t="str">
        <f t="shared" si="21"/>
        <v/>
      </c>
      <c r="E89" s="358">
        <f>VLOOKUP(A89,Data!C:I,7,FALSE)</f>
        <v>0</v>
      </c>
      <c r="F89" s="438" t="str">
        <f t="shared" si="22"/>
        <v>2</v>
      </c>
      <c r="G89" s="438" t="str">
        <f t="shared" si="23"/>
        <v>20</v>
      </c>
      <c r="I89" s="704"/>
      <c r="J89" s="841"/>
      <c r="K89" s="439"/>
      <c r="L89" s="440"/>
      <c r="M89" s="440"/>
      <c r="N89" s="842"/>
      <c r="O89" s="843"/>
      <c r="P89" s="843"/>
      <c r="Q89" s="842"/>
      <c r="R89" s="843"/>
      <c r="S89" s="843"/>
      <c r="T89" s="842"/>
      <c r="U89" s="843"/>
      <c r="V89" s="843"/>
    </row>
    <row r="90" spans="1:22" x14ac:dyDescent="0.25">
      <c r="A90" t="s">
        <v>977</v>
      </c>
      <c r="B90" s="358">
        <f>VLOOKUP(A90,Data!C:E,3,FALSE)</f>
        <v>2</v>
      </c>
      <c r="C90" s="913" t="str">
        <f>IF(NIS2_valinta!F176&lt;&gt;"","X","")</f>
        <v/>
      </c>
      <c r="D90" s="358" t="str">
        <f t="shared" si="21"/>
        <v/>
      </c>
      <c r="E90" s="358">
        <f>VLOOKUP(A90,Data!C:I,7,FALSE)</f>
        <v>0</v>
      </c>
      <c r="F90" s="438" t="str">
        <f t="shared" si="22"/>
        <v>2</v>
      </c>
      <c r="G90" s="438" t="str">
        <f t="shared" si="23"/>
        <v>20</v>
      </c>
      <c r="I90" s="704"/>
      <c r="J90" s="841"/>
      <c r="K90" s="439"/>
      <c r="L90" s="440"/>
      <c r="M90" s="440"/>
      <c r="N90" s="842"/>
      <c r="O90" s="843"/>
      <c r="P90" s="843"/>
      <c r="Q90" s="842"/>
      <c r="R90" s="843"/>
      <c r="S90" s="843"/>
      <c r="T90" s="842"/>
      <c r="U90" s="843"/>
      <c r="V90" s="843"/>
    </row>
    <row r="91" spans="1:22" x14ac:dyDescent="0.25">
      <c r="A91" t="s">
        <v>978</v>
      </c>
      <c r="B91" s="358">
        <f>VLOOKUP(A91,Data!C:E,3,FALSE)</f>
        <v>3</v>
      </c>
      <c r="C91" s="913" t="str">
        <f>IF(NIS2_valinta!F177&lt;&gt;"","X","")</f>
        <v/>
      </c>
      <c r="D91" s="358" t="str">
        <f t="shared" si="21"/>
        <v/>
      </c>
      <c r="E91" s="358">
        <f>VLOOKUP(A91,Data!C:I,7,FALSE)</f>
        <v>0</v>
      </c>
      <c r="F91" s="438" t="str">
        <f t="shared" si="22"/>
        <v>3</v>
      </c>
      <c r="G91" s="438" t="str">
        <f t="shared" si="23"/>
        <v>30</v>
      </c>
      <c r="I91" s="704"/>
      <c r="J91" s="841"/>
      <c r="K91" s="439"/>
      <c r="L91" s="440"/>
      <c r="M91" s="440"/>
      <c r="N91" s="842"/>
      <c r="O91" s="843"/>
      <c r="P91" s="843"/>
      <c r="Q91" s="842"/>
      <c r="R91" s="843"/>
      <c r="S91" s="843"/>
      <c r="T91" s="842"/>
      <c r="U91" s="843"/>
      <c r="V91" s="843"/>
    </row>
    <row r="92" spans="1:22" x14ac:dyDescent="0.25">
      <c r="A92" t="s">
        <v>979</v>
      </c>
      <c r="B92" s="358">
        <f>VLOOKUP(A92,Data!C:E,3,FALSE)</f>
        <v>3</v>
      </c>
      <c r="C92" s="913" t="str">
        <f>IF(NIS2_valinta!F178&lt;&gt;"","X","")</f>
        <v/>
      </c>
      <c r="D92" s="358" t="str">
        <f t="shared" si="21"/>
        <v/>
      </c>
      <c r="E92" s="358">
        <f>VLOOKUP(A92,Data!C:I,7,FALSE)</f>
        <v>0</v>
      </c>
      <c r="F92" s="438" t="str">
        <f t="shared" si="22"/>
        <v>3</v>
      </c>
      <c r="G92" s="438" t="str">
        <f t="shared" si="23"/>
        <v>30</v>
      </c>
      <c r="I92" s="704"/>
      <c r="J92" s="841"/>
      <c r="K92" s="439"/>
      <c r="L92" s="440"/>
      <c r="M92" s="440"/>
      <c r="N92" s="842"/>
      <c r="O92" s="843"/>
      <c r="P92" s="843"/>
      <c r="Q92" s="842"/>
      <c r="R92" s="843"/>
      <c r="S92" s="843"/>
      <c r="T92" s="842"/>
      <c r="U92" s="843"/>
      <c r="V92" s="843"/>
    </row>
    <row r="93" spans="1:22" x14ac:dyDescent="0.25">
      <c r="A93" t="s">
        <v>980</v>
      </c>
      <c r="B93" s="358">
        <f>VLOOKUP(A93,Data!C:E,3,FALSE)</f>
        <v>3</v>
      </c>
      <c r="C93" s="913" t="str">
        <f>IF(NIS2_valinta!F179&lt;&gt;"","X","")</f>
        <v/>
      </c>
      <c r="D93" s="358" t="str">
        <f t="shared" si="21"/>
        <v/>
      </c>
      <c r="E93" s="358">
        <f>VLOOKUP(A93,Data!C:I,7,FALSE)</f>
        <v>0</v>
      </c>
      <c r="F93" s="438" t="str">
        <f t="shared" si="22"/>
        <v>3</v>
      </c>
      <c r="G93" s="438" t="str">
        <f t="shared" si="23"/>
        <v>30</v>
      </c>
      <c r="I93" s="704"/>
      <c r="J93" s="841"/>
      <c r="K93" s="439"/>
      <c r="L93" s="440"/>
      <c r="M93" s="440"/>
      <c r="N93" s="842"/>
      <c r="O93" s="843"/>
      <c r="P93" s="843"/>
      <c r="Q93" s="842"/>
      <c r="R93" s="843"/>
      <c r="S93" s="843"/>
      <c r="T93" s="842"/>
      <c r="U93" s="843"/>
      <c r="V93" s="843"/>
    </row>
    <row r="94" spans="1:22" x14ac:dyDescent="0.25">
      <c r="A94" t="s">
        <v>981</v>
      </c>
      <c r="B94" s="358">
        <f>VLOOKUP(A94,Data!C:E,3,FALSE)</f>
        <v>3</v>
      </c>
      <c r="C94" s="913" t="str">
        <f>IF(NIS2_valinta!F180&lt;&gt;"","X","")</f>
        <v/>
      </c>
      <c r="D94" s="358" t="str">
        <f t="shared" si="21"/>
        <v/>
      </c>
      <c r="E94" s="358">
        <f>VLOOKUP(A94,Data!C:I,7,FALSE)</f>
        <v>0</v>
      </c>
      <c r="F94" s="438" t="str">
        <f t="shared" si="22"/>
        <v>3</v>
      </c>
      <c r="G94" s="438" t="str">
        <f t="shared" si="23"/>
        <v>30</v>
      </c>
      <c r="I94" s="704"/>
      <c r="J94" s="841"/>
      <c r="K94" s="439"/>
      <c r="L94" s="440"/>
      <c r="M94" s="440"/>
      <c r="N94" s="842"/>
      <c r="O94" s="843"/>
      <c r="P94" s="843"/>
      <c r="Q94" s="842"/>
      <c r="R94" s="843"/>
      <c r="S94" s="843"/>
      <c r="T94" s="842"/>
      <c r="U94" s="843"/>
      <c r="V94" s="843"/>
    </row>
    <row r="95" spans="1:22" x14ac:dyDescent="0.25">
      <c r="A95" t="s">
        <v>84</v>
      </c>
      <c r="B95" s="358">
        <f>VLOOKUP(A95,Data!C:E,3,FALSE)</f>
        <v>1</v>
      </c>
      <c r="C95" s="913" t="str">
        <f>IF(NIS2_valinta!F181&lt;&gt;"","X","")</f>
        <v/>
      </c>
      <c r="D95" s="358" t="str">
        <f t="shared" si="21"/>
        <v/>
      </c>
      <c r="E95" s="358">
        <f>VLOOKUP(A95,Data!C:I,7,FALSE)</f>
        <v>0</v>
      </c>
      <c r="F95" s="438" t="str">
        <f t="shared" si="22"/>
        <v>1</v>
      </c>
      <c r="G95" s="438" t="str">
        <f t="shared" si="23"/>
        <v>10</v>
      </c>
      <c r="I95" s="704"/>
      <c r="J95" s="841"/>
      <c r="K95" s="439"/>
      <c r="L95" s="440"/>
      <c r="M95" s="440"/>
      <c r="N95" s="842"/>
      <c r="O95" s="843"/>
      <c r="P95" s="843"/>
      <c r="Q95" s="842"/>
      <c r="R95" s="843"/>
      <c r="S95" s="843"/>
      <c r="T95" s="842"/>
      <c r="U95" s="843"/>
      <c r="V95" s="843"/>
    </row>
    <row r="96" spans="1:22" x14ac:dyDescent="0.25">
      <c r="A96" t="s">
        <v>86</v>
      </c>
      <c r="B96" s="358">
        <f>VLOOKUP(A96,Data!C:E,3,FALSE)</f>
        <v>2</v>
      </c>
      <c r="C96" s="913" t="str">
        <f>IF(NIS2_valinta!F182&lt;&gt;"","X","")</f>
        <v/>
      </c>
      <c r="D96" s="358" t="str">
        <f t="shared" si="21"/>
        <v/>
      </c>
      <c r="E96" s="358">
        <f>VLOOKUP(A96,Data!C:I,7,FALSE)</f>
        <v>0</v>
      </c>
      <c r="F96" s="438" t="str">
        <f t="shared" si="22"/>
        <v>2</v>
      </c>
      <c r="G96" s="438" t="str">
        <f t="shared" si="23"/>
        <v>20</v>
      </c>
      <c r="I96" s="704"/>
      <c r="J96" s="841"/>
      <c r="K96" s="439"/>
      <c r="L96" s="440"/>
      <c r="M96" s="440"/>
      <c r="N96" s="842"/>
      <c r="O96" s="843"/>
      <c r="P96" s="843"/>
      <c r="Q96" s="842"/>
      <c r="R96" s="843"/>
      <c r="S96" s="843"/>
      <c r="T96" s="842"/>
      <c r="U96" s="843"/>
      <c r="V96" s="843"/>
    </row>
    <row r="97" spans="1:22" x14ac:dyDescent="0.25">
      <c r="A97" t="s">
        <v>87</v>
      </c>
      <c r="B97" s="358">
        <f>VLOOKUP(A97,Data!C:E,3,FALSE)</f>
        <v>2</v>
      </c>
      <c r="C97" s="913" t="str">
        <f>IF(NIS2_valinta!F183&lt;&gt;"","X","")</f>
        <v/>
      </c>
      <c r="D97" s="358" t="str">
        <f t="shared" si="21"/>
        <v/>
      </c>
      <c r="E97" s="358">
        <f>VLOOKUP(A97,Data!C:I,7,FALSE)</f>
        <v>0</v>
      </c>
      <c r="F97" s="438" t="str">
        <f t="shared" si="22"/>
        <v>2</v>
      </c>
      <c r="G97" s="438" t="str">
        <f t="shared" si="23"/>
        <v>20</v>
      </c>
      <c r="I97" s="704"/>
      <c r="J97" s="841"/>
      <c r="K97" s="439"/>
      <c r="L97" s="440"/>
      <c r="M97" s="440"/>
      <c r="N97" s="842"/>
      <c r="O97" s="843"/>
      <c r="P97" s="843"/>
      <c r="Q97" s="842"/>
      <c r="R97" s="843"/>
      <c r="S97" s="843"/>
      <c r="T97" s="842"/>
      <c r="U97" s="843"/>
      <c r="V97" s="843"/>
    </row>
    <row r="98" spans="1:22" x14ac:dyDescent="0.25">
      <c r="A98" t="s">
        <v>89</v>
      </c>
      <c r="B98" s="358">
        <f>VLOOKUP(A98,Data!C:E,3,FALSE)</f>
        <v>2</v>
      </c>
      <c r="C98" s="913" t="str">
        <f>IF(NIS2_valinta!F184&lt;&gt;"","X","")</f>
        <v/>
      </c>
      <c r="D98" s="358" t="str">
        <f t="shared" si="21"/>
        <v/>
      </c>
      <c r="E98" s="358">
        <f>VLOOKUP(A98,Data!C:I,7,FALSE)</f>
        <v>0</v>
      </c>
      <c r="F98" s="438" t="str">
        <f t="shared" si="22"/>
        <v>2</v>
      </c>
      <c r="G98" s="438" t="str">
        <f t="shared" si="23"/>
        <v>20</v>
      </c>
      <c r="I98" s="704"/>
      <c r="J98" s="841"/>
      <c r="K98" s="439"/>
      <c r="L98" s="440"/>
      <c r="M98" s="440"/>
      <c r="N98" s="842"/>
      <c r="O98" s="843"/>
      <c r="P98" s="843"/>
      <c r="Q98" s="842"/>
      <c r="R98" s="843"/>
      <c r="S98" s="843"/>
      <c r="T98" s="842"/>
      <c r="U98" s="843"/>
      <c r="V98" s="843"/>
    </row>
    <row r="99" spans="1:22" x14ac:dyDescent="0.25">
      <c r="A99" t="s">
        <v>91</v>
      </c>
      <c r="B99" s="358">
        <f>VLOOKUP(A99,Data!C:E,3,FALSE)</f>
        <v>2</v>
      </c>
      <c r="C99" s="913" t="str">
        <f>IF(NIS2_valinta!F185&lt;&gt;"","X","")</f>
        <v/>
      </c>
      <c r="D99" s="358" t="str">
        <f t="shared" si="21"/>
        <v/>
      </c>
      <c r="E99" s="358">
        <f>VLOOKUP(A99,Data!C:I,7,FALSE)</f>
        <v>0</v>
      </c>
      <c r="F99" s="438" t="str">
        <f t="shared" si="22"/>
        <v>2</v>
      </c>
      <c r="G99" s="438" t="str">
        <f t="shared" si="23"/>
        <v>20</v>
      </c>
      <c r="I99" s="704"/>
      <c r="J99" s="841"/>
      <c r="K99" s="439"/>
      <c r="L99" s="440"/>
      <c r="M99" s="440"/>
      <c r="N99" s="842"/>
      <c r="O99" s="843"/>
      <c r="P99" s="843"/>
      <c r="Q99" s="842"/>
      <c r="R99" s="843"/>
      <c r="S99" s="843"/>
      <c r="T99" s="842"/>
      <c r="U99" s="843"/>
      <c r="V99" s="843"/>
    </row>
    <row r="100" spans="1:22" x14ac:dyDescent="0.25">
      <c r="A100" t="s">
        <v>93</v>
      </c>
      <c r="B100" s="358">
        <f>VLOOKUP(A100,Data!C:E,3,FALSE)</f>
        <v>3</v>
      </c>
      <c r="C100" s="913" t="str">
        <f>IF(NIS2_valinta!F186&lt;&gt;"","X","")</f>
        <v/>
      </c>
      <c r="D100" s="358" t="str">
        <f t="shared" si="21"/>
        <v/>
      </c>
      <c r="E100" s="358">
        <f>VLOOKUP(A100,Data!C:I,7,FALSE)</f>
        <v>0</v>
      </c>
      <c r="F100" s="438" t="str">
        <f t="shared" si="22"/>
        <v>3</v>
      </c>
      <c r="G100" s="438" t="str">
        <f t="shared" si="23"/>
        <v>30</v>
      </c>
      <c r="I100" s="704"/>
      <c r="J100" s="841"/>
      <c r="K100" s="439"/>
      <c r="L100" s="440"/>
      <c r="M100" s="440"/>
      <c r="N100" s="842"/>
      <c r="O100" s="843"/>
      <c r="P100" s="843"/>
      <c r="Q100" s="842"/>
      <c r="R100" s="843"/>
      <c r="S100" s="843"/>
      <c r="T100" s="842"/>
      <c r="U100" s="843"/>
      <c r="V100" s="843"/>
    </row>
    <row r="101" spans="1:22" x14ac:dyDescent="0.25">
      <c r="A101" t="s">
        <v>906</v>
      </c>
      <c r="B101" s="358">
        <f>VLOOKUP(A101,Data!C:E,3,FALSE)</f>
        <v>3</v>
      </c>
      <c r="C101" s="913" t="str">
        <f>IF(NIS2_valinta!F187&lt;&gt;"","X","")</f>
        <v/>
      </c>
      <c r="D101" s="358" t="str">
        <f t="shared" si="21"/>
        <v/>
      </c>
      <c r="E101" s="358">
        <f>VLOOKUP(A101,Data!C:I,7,FALSE)</f>
        <v>0</v>
      </c>
      <c r="F101" s="438" t="str">
        <f t="shared" si="22"/>
        <v>3</v>
      </c>
      <c r="G101" s="438" t="str">
        <f t="shared" si="23"/>
        <v>30</v>
      </c>
      <c r="I101" s="704"/>
      <c r="J101" s="841"/>
      <c r="K101" s="439"/>
      <c r="L101" s="440"/>
      <c r="M101" s="440"/>
      <c r="N101" s="842"/>
      <c r="O101" s="843"/>
      <c r="P101" s="843"/>
      <c r="Q101" s="842"/>
      <c r="R101" s="843"/>
      <c r="S101" s="843"/>
      <c r="T101" s="842"/>
      <c r="U101" s="843"/>
      <c r="V101" s="843"/>
    </row>
    <row r="102" spans="1:22" x14ac:dyDescent="0.25">
      <c r="A102" t="s">
        <v>907</v>
      </c>
      <c r="B102" s="358">
        <f>VLOOKUP(A102,Data!C:E,3,FALSE)</f>
        <v>3</v>
      </c>
      <c r="C102" s="913" t="str">
        <f>IF(NIS2_valinta!F188&lt;&gt;"","X","")</f>
        <v/>
      </c>
      <c r="D102" s="358" t="str">
        <f t="shared" si="21"/>
        <v/>
      </c>
      <c r="E102" s="358">
        <f>VLOOKUP(A102,Data!C:I,7,FALSE)</f>
        <v>0</v>
      </c>
      <c r="F102" s="438" t="str">
        <f t="shared" si="22"/>
        <v>3</v>
      </c>
      <c r="G102" s="438" t="str">
        <f t="shared" si="23"/>
        <v>30</v>
      </c>
      <c r="I102" s="704"/>
      <c r="J102" s="841"/>
      <c r="K102" s="439"/>
      <c r="L102" s="440"/>
      <c r="M102" s="440"/>
      <c r="N102" s="842"/>
      <c r="O102" s="843"/>
      <c r="P102" s="843"/>
      <c r="Q102" s="842"/>
      <c r="R102" s="843"/>
      <c r="S102" s="843"/>
      <c r="T102" s="842"/>
      <c r="U102" s="843"/>
      <c r="V102" s="843"/>
    </row>
    <row r="103" spans="1:22" x14ac:dyDescent="0.25">
      <c r="A103" t="s">
        <v>95</v>
      </c>
      <c r="B103" s="358">
        <f>VLOOKUP(A103,Data!C:E,3,FALSE)</f>
        <v>1</v>
      </c>
      <c r="C103" s="913" t="str">
        <f>IF(NIS2_valinta!F189&lt;&gt;"","X","")</f>
        <v/>
      </c>
      <c r="D103" s="358" t="str">
        <f t="shared" si="21"/>
        <v/>
      </c>
      <c r="E103" s="358">
        <f>VLOOKUP(A103,Data!C:I,7,FALSE)</f>
        <v>0</v>
      </c>
      <c r="F103" s="438" t="str">
        <f t="shared" si="22"/>
        <v>1</v>
      </c>
      <c r="G103" s="438" t="str">
        <f t="shared" si="23"/>
        <v>10</v>
      </c>
      <c r="I103" s="704"/>
      <c r="J103" s="841"/>
      <c r="K103" s="439"/>
      <c r="L103" s="440"/>
      <c r="M103" s="440"/>
      <c r="N103" s="842"/>
      <c r="O103" s="843"/>
      <c r="P103" s="843"/>
      <c r="Q103" s="842"/>
      <c r="R103" s="843"/>
      <c r="S103" s="843"/>
      <c r="T103" s="842"/>
      <c r="U103" s="843"/>
      <c r="V103" s="843"/>
    </row>
    <row r="104" spans="1:22" x14ac:dyDescent="0.25">
      <c r="A104" t="s">
        <v>96</v>
      </c>
      <c r="B104" s="358">
        <f>VLOOKUP(A104,Data!C:E,3,FALSE)</f>
        <v>2</v>
      </c>
      <c r="C104" s="913" t="str">
        <f>IF(NIS2_valinta!F190&lt;&gt;"","X","")</f>
        <v/>
      </c>
      <c r="D104" s="358" t="str">
        <f t="shared" si="21"/>
        <v/>
      </c>
      <c r="E104" s="358">
        <f>VLOOKUP(A104,Data!C:I,7,FALSE)</f>
        <v>0</v>
      </c>
      <c r="F104" s="438" t="str">
        <f t="shared" si="22"/>
        <v>2</v>
      </c>
      <c r="G104" s="438" t="str">
        <f t="shared" si="23"/>
        <v>20</v>
      </c>
      <c r="I104" s="704"/>
      <c r="J104" s="841"/>
      <c r="K104" s="439"/>
      <c r="L104" s="440"/>
      <c r="M104" s="440"/>
      <c r="N104" s="842"/>
      <c r="O104" s="843"/>
      <c r="P104" s="843"/>
      <c r="Q104" s="842"/>
      <c r="R104" s="843"/>
      <c r="S104" s="843"/>
      <c r="T104" s="842"/>
      <c r="U104" s="843"/>
      <c r="V104" s="843"/>
    </row>
    <row r="105" spans="1:22" x14ac:dyDescent="0.25">
      <c r="A105" t="s">
        <v>97</v>
      </c>
      <c r="B105" s="358">
        <f>VLOOKUP(A105,Data!C:E,3,FALSE)</f>
        <v>2</v>
      </c>
      <c r="C105" s="913" t="str">
        <f>IF(NIS2_valinta!F191&lt;&gt;"","X","")</f>
        <v/>
      </c>
      <c r="D105" s="358" t="str">
        <f t="shared" si="21"/>
        <v/>
      </c>
      <c r="E105" s="358">
        <f>VLOOKUP(A105,Data!C:I,7,FALSE)</f>
        <v>0</v>
      </c>
      <c r="F105" s="438" t="str">
        <f t="shared" si="22"/>
        <v>2</v>
      </c>
      <c r="G105" s="438" t="str">
        <f t="shared" si="23"/>
        <v>20</v>
      </c>
    </row>
    <row r="106" spans="1:22" x14ac:dyDescent="0.25">
      <c r="A106" t="s">
        <v>98</v>
      </c>
      <c r="B106" s="358">
        <f>VLOOKUP(A106,Data!C:E,3,FALSE)</f>
        <v>2</v>
      </c>
      <c r="C106" s="913" t="str">
        <f>IF(NIS2_valinta!F192&lt;&gt;"","X","")</f>
        <v/>
      </c>
      <c r="D106" s="358" t="str">
        <f t="shared" si="21"/>
        <v/>
      </c>
      <c r="E106" s="358">
        <f>VLOOKUP(A106,Data!C:I,7,FALSE)</f>
        <v>0</v>
      </c>
      <c r="F106" s="438" t="str">
        <f t="shared" si="22"/>
        <v>2</v>
      </c>
      <c r="G106" s="438" t="str">
        <f t="shared" si="23"/>
        <v>20</v>
      </c>
    </row>
    <row r="107" spans="1:22" x14ac:dyDescent="0.25">
      <c r="A107" t="s">
        <v>99</v>
      </c>
      <c r="B107" s="358">
        <f>VLOOKUP(A107,Data!C:E,3,FALSE)</f>
        <v>2</v>
      </c>
      <c r="C107" s="913" t="str">
        <f>IF(NIS2_valinta!F193&lt;&gt;"","X","")</f>
        <v/>
      </c>
      <c r="D107" s="358" t="str">
        <f t="shared" si="21"/>
        <v/>
      </c>
      <c r="E107" s="358">
        <f>VLOOKUP(A107,Data!C:I,7,FALSE)</f>
        <v>0</v>
      </c>
      <c r="F107" s="438" t="str">
        <f t="shared" si="22"/>
        <v>2</v>
      </c>
      <c r="G107" s="438" t="str">
        <f t="shared" si="23"/>
        <v>20</v>
      </c>
    </row>
    <row r="108" spans="1:22" x14ac:dyDescent="0.25">
      <c r="A108" t="s">
        <v>100</v>
      </c>
      <c r="B108" s="358">
        <f>VLOOKUP(A108,Data!C:E,3,FALSE)</f>
        <v>3</v>
      </c>
      <c r="C108" s="913" t="str">
        <f>IF(NIS2_valinta!F194&lt;&gt;"","X","")</f>
        <v/>
      </c>
      <c r="D108" s="358" t="str">
        <f t="shared" si="21"/>
        <v/>
      </c>
      <c r="E108" s="358">
        <f>VLOOKUP(A108,Data!C:I,7,FALSE)</f>
        <v>0</v>
      </c>
      <c r="F108" s="438" t="str">
        <f t="shared" si="22"/>
        <v>3</v>
      </c>
      <c r="G108" s="438" t="str">
        <f t="shared" si="23"/>
        <v>30</v>
      </c>
    </row>
    <row r="109" spans="1:22" x14ac:dyDescent="0.25">
      <c r="A109" t="s">
        <v>909</v>
      </c>
      <c r="B109" s="358">
        <f>VLOOKUP(A109,Data!C:E,3,FALSE)</f>
        <v>3</v>
      </c>
      <c r="C109" s="913" t="str">
        <f>IF(NIS2_valinta!F195&lt;&gt;"","X","")</f>
        <v/>
      </c>
      <c r="D109" s="358" t="str">
        <f t="shared" si="21"/>
        <v/>
      </c>
      <c r="E109" s="358">
        <f>VLOOKUP(A109,Data!C:I,7,FALSE)</f>
        <v>0</v>
      </c>
      <c r="F109" s="438" t="str">
        <f t="shared" si="22"/>
        <v>3</v>
      </c>
      <c r="G109" s="438" t="str">
        <f t="shared" si="23"/>
        <v>30</v>
      </c>
    </row>
    <row r="110" spans="1:22" x14ac:dyDescent="0.25">
      <c r="A110" t="s">
        <v>910</v>
      </c>
      <c r="B110" s="358">
        <f>VLOOKUP(A110,Data!C:E,3,FALSE)</f>
        <v>3</v>
      </c>
      <c r="C110" s="913" t="str">
        <f>IF(NIS2_valinta!F196&lt;&gt;"","X","")</f>
        <v/>
      </c>
      <c r="D110" s="358" t="str">
        <f t="shared" si="21"/>
        <v/>
      </c>
      <c r="E110" s="358">
        <f>VLOOKUP(A110,Data!C:I,7,FALSE)</f>
        <v>0</v>
      </c>
      <c r="F110" s="438" t="str">
        <f t="shared" si="22"/>
        <v>3</v>
      </c>
      <c r="G110" s="438" t="str">
        <f t="shared" si="23"/>
        <v>30</v>
      </c>
    </row>
    <row r="111" spans="1:22" x14ac:dyDescent="0.25">
      <c r="A111" t="s">
        <v>103</v>
      </c>
      <c r="B111" s="358">
        <f>VLOOKUP(A111,Data!C:E,3,FALSE)</f>
        <v>1</v>
      </c>
      <c r="C111" s="913" t="str">
        <f>IF(NIS2_valinta!F197&lt;&gt;"","X","")</f>
        <v/>
      </c>
      <c r="D111" s="358" t="str">
        <f t="shared" si="21"/>
        <v/>
      </c>
      <c r="E111" s="358">
        <f>VLOOKUP(A111,Data!C:I,7,FALSE)</f>
        <v>0</v>
      </c>
      <c r="F111" s="438" t="str">
        <f t="shared" si="22"/>
        <v>1</v>
      </c>
      <c r="G111" s="438" t="str">
        <f t="shared" si="23"/>
        <v>10</v>
      </c>
    </row>
    <row r="112" spans="1:22" x14ac:dyDescent="0.25">
      <c r="A112" t="s">
        <v>105</v>
      </c>
      <c r="B112" s="358">
        <f>VLOOKUP(A112,Data!C:E,3,FALSE)</f>
        <v>2</v>
      </c>
      <c r="C112" s="913" t="str">
        <f>IF(NIS2_valinta!F198&lt;&gt;"","X","")</f>
        <v/>
      </c>
      <c r="D112" s="358" t="str">
        <f t="shared" si="21"/>
        <v/>
      </c>
      <c r="E112" s="358">
        <f>VLOOKUP(A112,Data!C:I,7,FALSE)</f>
        <v>0</v>
      </c>
      <c r="F112" s="438" t="str">
        <f t="shared" si="22"/>
        <v>2</v>
      </c>
      <c r="G112" s="438" t="str">
        <f t="shared" si="23"/>
        <v>20</v>
      </c>
    </row>
    <row r="113" spans="1:7" x14ac:dyDescent="0.25">
      <c r="A113" t="s">
        <v>107</v>
      </c>
      <c r="B113" s="358">
        <f>VLOOKUP(A113,Data!C:E,3,FALSE)</f>
        <v>2</v>
      </c>
      <c r="C113" s="913" t="str">
        <f>IF(NIS2_valinta!F199&lt;&gt;"","X","")</f>
        <v/>
      </c>
      <c r="D113" s="358" t="str">
        <f t="shared" si="21"/>
        <v/>
      </c>
      <c r="E113" s="358">
        <f>VLOOKUP(A113,Data!C:I,7,FALSE)</f>
        <v>0</v>
      </c>
      <c r="F113" s="438" t="str">
        <f t="shared" si="22"/>
        <v>2</v>
      </c>
      <c r="G113" s="438" t="str">
        <f t="shared" si="23"/>
        <v>20</v>
      </c>
    </row>
    <row r="114" spans="1:7" x14ac:dyDescent="0.25">
      <c r="A114" t="s">
        <v>109</v>
      </c>
      <c r="B114" s="358">
        <f>VLOOKUP(A114,Data!C:E,3,FALSE)</f>
        <v>2</v>
      </c>
      <c r="C114" s="913" t="str">
        <f>IF(NIS2_valinta!F200&lt;&gt;"","X","")</f>
        <v/>
      </c>
      <c r="D114" s="358" t="str">
        <f t="shared" si="21"/>
        <v/>
      </c>
      <c r="E114" s="358">
        <f>VLOOKUP(A114,Data!C:I,7,FALSE)</f>
        <v>0</v>
      </c>
      <c r="F114" s="438" t="str">
        <f t="shared" si="22"/>
        <v>2</v>
      </c>
      <c r="G114" s="438" t="str">
        <f t="shared" si="23"/>
        <v>20</v>
      </c>
    </row>
    <row r="115" spans="1:7" x14ac:dyDescent="0.25">
      <c r="A115" t="s">
        <v>111</v>
      </c>
      <c r="B115" s="358">
        <f>VLOOKUP(A115,Data!C:E,3,FALSE)</f>
        <v>3</v>
      </c>
      <c r="C115" s="913" t="str">
        <f>IF(NIS2_valinta!F201&lt;&gt;"","X","")</f>
        <v/>
      </c>
      <c r="D115" s="358" t="str">
        <f t="shared" si="21"/>
        <v/>
      </c>
      <c r="E115" s="358">
        <f>VLOOKUP(A115,Data!C:I,7,FALSE)</f>
        <v>0</v>
      </c>
      <c r="F115" s="438" t="str">
        <f t="shared" si="22"/>
        <v>3</v>
      </c>
      <c r="G115" s="438" t="str">
        <f t="shared" si="23"/>
        <v>30</v>
      </c>
    </row>
    <row r="116" spans="1:7" x14ac:dyDescent="0.25">
      <c r="A116" t="s">
        <v>114</v>
      </c>
      <c r="B116" s="358">
        <f>VLOOKUP(A116,Data!C:E,3,FALSE)</f>
        <v>1</v>
      </c>
      <c r="C116" s="913" t="str">
        <f>IF(NIS2_valinta!F202&lt;&gt;"","X","")</f>
        <v/>
      </c>
      <c r="D116" s="358" t="str">
        <f t="shared" si="21"/>
        <v/>
      </c>
      <c r="E116" s="358">
        <f>VLOOKUP(A116,Data!C:I,7,FALSE)</f>
        <v>0</v>
      </c>
      <c r="F116" s="438" t="str">
        <f t="shared" si="22"/>
        <v>1</v>
      </c>
      <c r="G116" s="438" t="str">
        <f t="shared" si="23"/>
        <v>10</v>
      </c>
    </row>
    <row r="117" spans="1:7" x14ac:dyDescent="0.25">
      <c r="A117" t="s">
        <v>117</v>
      </c>
      <c r="B117" s="358">
        <f>VLOOKUP(A117,Data!C:E,3,FALSE)</f>
        <v>1</v>
      </c>
      <c r="C117" s="913" t="str">
        <f>IF(NIS2_valinta!F203&lt;&gt;"","X","")</f>
        <v/>
      </c>
      <c r="D117" s="358" t="str">
        <f t="shared" si="21"/>
        <v/>
      </c>
      <c r="E117" s="358">
        <f>VLOOKUP(A117,Data!C:I,7,FALSE)</f>
        <v>0</v>
      </c>
      <c r="F117" s="438" t="str">
        <f t="shared" si="22"/>
        <v>1</v>
      </c>
      <c r="G117" s="438" t="str">
        <f t="shared" si="23"/>
        <v>10</v>
      </c>
    </row>
    <row r="118" spans="1:7" x14ac:dyDescent="0.25">
      <c r="A118" t="s">
        <v>120</v>
      </c>
      <c r="B118" s="358">
        <f>VLOOKUP(A118,Data!C:E,3,FALSE)</f>
        <v>2</v>
      </c>
      <c r="C118" s="913" t="str">
        <f>IF(NIS2_valinta!F204&lt;&gt;"","X","")</f>
        <v/>
      </c>
      <c r="D118" s="358" t="str">
        <f t="shared" si="21"/>
        <v/>
      </c>
      <c r="E118" s="358">
        <f>VLOOKUP(A118,Data!C:I,7,FALSE)</f>
        <v>0</v>
      </c>
      <c r="F118" s="438" t="str">
        <f t="shared" si="22"/>
        <v>2</v>
      </c>
      <c r="G118" s="438" t="str">
        <f t="shared" si="23"/>
        <v>20</v>
      </c>
    </row>
    <row r="119" spans="1:7" x14ac:dyDescent="0.25">
      <c r="A119" t="s">
        <v>123</v>
      </c>
      <c r="B119" s="358">
        <f>VLOOKUP(A119,Data!C:E,3,FALSE)</f>
        <v>2</v>
      </c>
      <c r="C119" s="913" t="str">
        <f>IF(NIS2_valinta!F205&lt;&gt;"","X","")</f>
        <v/>
      </c>
      <c r="D119" s="358" t="str">
        <f t="shared" si="21"/>
        <v/>
      </c>
      <c r="E119" s="358">
        <f>VLOOKUP(A119,Data!C:I,7,FALSE)</f>
        <v>0</v>
      </c>
      <c r="F119" s="438" t="str">
        <f t="shared" si="22"/>
        <v>2</v>
      </c>
      <c r="G119" s="438" t="str">
        <f t="shared" si="23"/>
        <v>20</v>
      </c>
    </row>
    <row r="120" spans="1:7" x14ac:dyDescent="0.25">
      <c r="A120" t="s">
        <v>126</v>
      </c>
      <c r="B120" s="358">
        <f>VLOOKUP(A120,Data!C:E,3,FALSE)</f>
        <v>2</v>
      </c>
      <c r="C120" s="913" t="str">
        <f>IF(NIS2_valinta!F206&lt;&gt;"","X","")</f>
        <v/>
      </c>
      <c r="D120" s="358" t="str">
        <f t="shared" si="21"/>
        <v/>
      </c>
      <c r="E120" s="358">
        <f>VLOOKUP(A120,Data!C:I,7,FALSE)</f>
        <v>0</v>
      </c>
      <c r="F120" s="438" t="str">
        <f t="shared" si="22"/>
        <v>2</v>
      </c>
      <c r="G120" s="438" t="str">
        <f t="shared" si="23"/>
        <v>20</v>
      </c>
    </row>
    <row r="121" spans="1:7" x14ac:dyDescent="0.25">
      <c r="A121" t="s">
        <v>128</v>
      </c>
      <c r="B121" s="358">
        <f>VLOOKUP(A121,Data!C:E,3,FALSE)</f>
        <v>2</v>
      </c>
      <c r="C121" s="913" t="str">
        <f>IF(NIS2_valinta!F207&lt;&gt;"","X","")</f>
        <v/>
      </c>
      <c r="D121" s="358" t="str">
        <f t="shared" si="21"/>
        <v/>
      </c>
      <c r="E121" s="358">
        <f>VLOOKUP(A121,Data!C:I,7,FALSE)</f>
        <v>0</v>
      </c>
      <c r="F121" s="438" t="str">
        <f t="shared" si="22"/>
        <v>2</v>
      </c>
      <c r="G121" s="438" t="str">
        <f t="shared" si="23"/>
        <v>20</v>
      </c>
    </row>
    <row r="122" spans="1:7" x14ac:dyDescent="0.25">
      <c r="A122" t="s">
        <v>2533</v>
      </c>
      <c r="B122" s="358">
        <f>VLOOKUP(A122,Data!C:E,3,FALSE)</f>
        <v>2</v>
      </c>
      <c r="C122" s="913" t="str">
        <f>IF(NIS2_valinta!F208&lt;&gt;"","X","")</f>
        <v/>
      </c>
      <c r="D122" s="358" t="str">
        <f t="shared" si="21"/>
        <v/>
      </c>
      <c r="E122" s="358">
        <f>VLOOKUP(A122,Data!C:I,7,FALSE)</f>
        <v>0</v>
      </c>
      <c r="F122" s="438" t="str">
        <f t="shared" si="22"/>
        <v>2</v>
      </c>
      <c r="G122" s="438" t="str">
        <f t="shared" si="23"/>
        <v>20</v>
      </c>
    </row>
    <row r="123" spans="1:7" x14ac:dyDescent="0.25">
      <c r="A123" t="s">
        <v>2534</v>
      </c>
      <c r="B123" s="358">
        <f>VLOOKUP(A123,Data!C:E,3,FALSE)</f>
        <v>3</v>
      </c>
      <c r="C123" s="913" t="str">
        <f>IF(NIS2_valinta!F209&lt;&gt;"","X","")</f>
        <v/>
      </c>
      <c r="D123" s="358" t="str">
        <f t="shared" si="21"/>
        <v/>
      </c>
      <c r="E123" s="358">
        <f>VLOOKUP(A123,Data!C:I,7,FALSE)</f>
        <v>0</v>
      </c>
      <c r="F123" s="438" t="str">
        <f t="shared" si="22"/>
        <v>3</v>
      </c>
      <c r="G123" s="438" t="str">
        <f t="shared" si="23"/>
        <v>30</v>
      </c>
    </row>
    <row r="124" spans="1:7" x14ac:dyDescent="0.25">
      <c r="A124" t="s">
        <v>2535</v>
      </c>
      <c r="B124" s="358">
        <f>VLOOKUP(A124,Data!C:E,3,FALSE)</f>
        <v>3</v>
      </c>
      <c r="C124" s="913" t="str">
        <f>IF(NIS2_valinta!F210&lt;&gt;"","X","")</f>
        <v/>
      </c>
      <c r="D124" s="358" t="str">
        <f t="shared" si="21"/>
        <v/>
      </c>
      <c r="E124" s="358">
        <f>VLOOKUP(A124,Data!C:I,7,FALSE)</f>
        <v>0</v>
      </c>
      <c r="F124" s="438" t="str">
        <f t="shared" si="22"/>
        <v>3</v>
      </c>
      <c r="G124" s="438" t="str">
        <f t="shared" si="23"/>
        <v>30</v>
      </c>
    </row>
    <row r="125" spans="1:7" x14ac:dyDescent="0.25">
      <c r="A125" t="s">
        <v>131</v>
      </c>
      <c r="B125" s="358">
        <f>VLOOKUP(A125,Data!C:E,3,FALSE)</f>
        <v>2</v>
      </c>
      <c r="C125" s="913" t="str">
        <f>IF(NIS2_valinta!F211&lt;&gt;"","X","")</f>
        <v/>
      </c>
      <c r="D125" s="358" t="str">
        <f t="shared" si="21"/>
        <v/>
      </c>
      <c r="E125" s="358">
        <f>VLOOKUP(A125,Data!C:I,7,FALSE)</f>
        <v>0</v>
      </c>
      <c r="F125" s="438" t="str">
        <f t="shared" si="22"/>
        <v>2</v>
      </c>
      <c r="G125" s="438" t="str">
        <f t="shared" si="23"/>
        <v>20</v>
      </c>
    </row>
    <row r="126" spans="1:7" x14ac:dyDescent="0.25">
      <c r="A126" t="s">
        <v>134</v>
      </c>
      <c r="B126" s="358">
        <f>VLOOKUP(A126,Data!C:E,3,FALSE)</f>
        <v>2</v>
      </c>
      <c r="C126" s="913" t="str">
        <f>IF(NIS2_valinta!F212&lt;&gt;"","X","")</f>
        <v/>
      </c>
      <c r="D126" s="358" t="str">
        <f t="shared" si="21"/>
        <v/>
      </c>
      <c r="E126" s="358">
        <f>VLOOKUP(A126,Data!C:I,7,FALSE)</f>
        <v>0</v>
      </c>
      <c r="F126" s="438" t="str">
        <f t="shared" si="22"/>
        <v>2</v>
      </c>
      <c r="G126" s="438" t="str">
        <f t="shared" si="23"/>
        <v>20</v>
      </c>
    </row>
    <row r="127" spans="1:7" x14ac:dyDescent="0.25">
      <c r="A127" t="s">
        <v>137</v>
      </c>
      <c r="B127" s="358">
        <f>VLOOKUP(A127,Data!C:E,3,FALSE)</f>
        <v>3</v>
      </c>
      <c r="C127" s="913" t="str">
        <f>IF(NIS2_valinta!F213&lt;&gt;"","X","")</f>
        <v/>
      </c>
      <c r="D127" s="358" t="str">
        <f t="shared" si="21"/>
        <v/>
      </c>
      <c r="E127" s="358">
        <f>VLOOKUP(A127,Data!C:I,7,FALSE)</f>
        <v>0</v>
      </c>
      <c r="F127" s="438" t="str">
        <f t="shared" si="22"/>
        <v>3</v>
      </c>
      <c r="G127" s="438" t="str">
        <f t="shared" si="23"/>
        <v>30</v>
      </c>
    </row>
    <row r="128" spans="1:7" x14ac:dyDescent="0.25">
      <c r="A128" t="s">
        <v>139</v>
      </c>
      <c r="B128" s="358">
        <f>VLOOKUP(A128,Data!C:E,3,FALSE)</f>
        <v>3</v>
      </c>
      <c r="C128" s="913" t="str">
        <f>IF(NIS2_valinta!F214&lt;&gt;"","X","")</f>
        <v/>
      </c>
      <c r="D128" s="358" t="str">
        <f t="shared" si="21"/>
        <v/>
      </c>
      <c r="E128" s="358">
        <f>VLOOKUP(A128,Data!C:I,7,FALSE)</f>
        <v>0</v>
      </c>
      <c r="F128" s="438" t="str">
        <f t="shared" si="22"/>
        <v>3</v>
      </c>
      <c r="G128" s="438" t="str">
        <f t="shared" si="23"/>
        <v>30</v>
      </c>
    </row>
    <row r="129" spans="1:7" x14ac:dyDescent="0.25">
      <c r="A129" t="s">
        <v>141</v>
      </c>
      <c r="B129" s="358">
        <f>VLOOKUP(A129,Data!C:E,3,FALSE)</f>
        <v>3</v>
      </c>
      <c r="C129" s="913" t="str">
        <f>IF(NIS2_valinta!F215&lt;&gt;"","X","")</f>
        <v/>
      </c>
      <c r="D129" s="358" t="str">
        <f t="shared" si="21"/>
        <v/>
      </c>
      <c r="E129" s="358">
        <f>VLOOKUP(A129,Data!C:I,7,FALSE)</f>
        <v>0</v>
      </c>
      <c r="F129" s="438" t="str">
        <f t="shared" si="22"/>
        <v>3</v>
      </c>
      <c r="G129" s="438" t="str">
        <f t="shared" si="23"/>
        <v>30</v>
      </c>
    </row>
    <row r="130" spans="1:7" x14ac:dyDescent="0.25">
      <c r="A130" t="s">
        <v>143</v>
      </c>
      <c r="B130" s="358">
        <f>VLOOKUP(A130,Data!C:E,3,FALSE)</f>
        <v>3</v>
      </c>
      <c r="C130" s="913" t="str">
        <f>IF(NIS2_valinta!F216&lt;&gt;"","X","")</f>
        <v/>
      </c>
      <c r="D130" s="358" t="str">
        <f t="shared" si="21"/>
        <v/>
      </c>
      <c r="E130" s="358">
        <f>VLOOKUP(A130,Data!C:I,7,FALSE)</f>
        <v>0</v>
      </c>
      <c r="F130" s="438" t="str">
        <f t="shared" si="22"/>
        <v>3</v>
      </c>
      <c r="G130" s="438" t="str">
        <f t="shared" si="23"/>
        <v>30</v>
      </c>
    </row>
    <row r="131" spans="1:7" x14ac:dyDescent="0.25">
      <c r="A131" t="s">
        <v>360</v>
      </c>
      <c r="B131" s="358">
        <f>VLOOKUP(A131,Data!C:E,3,FALSE)</f>
        <v>1</v>
      </c>
      <c r="C131" s="913" t="str">
        <f>IF(NIS2_valinta!F217&lt;&gt;"","X","")</f>
        <v/>
      </c>
      <c r="D131" s="358" t="str">
        <f t="shared" ref="D131:D194" si="24">IF(C131="","",_xlfn.CONCAT("NIS-",MID(A131,1,4),"-"))</f>
        <v/>
      </c>
      <c r="E131" s="358">
        <f>VLOOKUP(A131,Data!C:I,7,FALSE)</f>
        <v>0</v>
      </c>
      <c r="F131" s="438" t="str">
        <f t="shared" ref="F131:F194" si="25">CONCATENATE($D131,$B131)</f>
        <v>1</v>
      </c>
      <c r="G131" s="438" t="str">
        <f t="shared" ref="G131:G194" si="26">_xlfn.IFNA(CONCATENATE(F131,$E131),CONCATENATE(F131,$E131,0))</f>
        <v>10</v>
      </c>
    </row>
    <row r="132" spans="1:7" x14ac:dyDescent="0.25">
      <c r="A132" t="s">
        <v>361</v>
      </c>
      <c r="B132" s="358">
        <f>VLOOKUP(A132,Data!C:E,3,FALSE)</f>
        <v>1</v>
      </c>
      <c r="C132" s="913" t="str">
        <f>IF(NIS2_valinta!F218&lt;&gt;"","X","")</f>
        <v/>
      </c>
      <c r="D132" s="358" t="str">
        <f t="shared" si="24"/>
        <v/>
      </c>
      <c r="E132" s="358">
        <f>VLOOKUP(A132,Data!C:I,7,FALSE)</f>
        <v>0</v>
      </c>
      <c r="F132" s="438" t="str">
        <f t="shared" si="25"/>
        <v>1</v>
      </c>
      <c r="G132" s="438" t="str">
        <f t="shared" si="26"/>
        <v>10</v>
      </c>
    </row>
    <row r="133" spans="1:7" x14ac:dyDescent="0.25">
      <c r="A133" t="s">
        <v>362</v>
      </c>
      <c r="B133" s="358">
        <f>VLOOKUP(A133,Data!C:E,3,FALSE)</f>
        <v>1</v>
      </c>
      <c r="C133" s="913" t="str">
        <f>IF(NIS2_valinta!F219&lt;&gt;"","X","")</f>
        <v/>
      </c>
      <c r="D133" s="358" t="str">
        <f t="shared" si="24"/>
        <v/>
      </c>
      <c r="E133" s="358">
        <f>VLOOKUP(A133,Data!C:I,7,FALSE)</f>
        <v>0</v>
      </c>
      <c r="F133" s="438" t="str">
        <f t="shared" si="25"/>
        <v>1</v>
      </c>
      <c r="G133" s="438" t="str">
        <f t="shared" si="26"/>
        <v>10</v>
      </c>
    </row>
    <row r="134" spans="1:7" x14ac:dyDescent="0.25">
      <c r="A134" t="s">
        <v>363</v>
      </c>
      <c r="B134" s="358">
        <f>VLOOKUP(A134,Data!C:E,3,FALSE)</f>
        <v>1</v>
      </c>
      <c r="C134" s="913" t="str">
        <f>IF(NIS2_valinta!F220&lt;&gt;"","X","")</f>
        <v/>
      </c>
      <c r="D134" s="358" t="str">
        <f t="shared" si="24"/>
        <v/>
      </c>
      <c r="E134" s="358">
        <f>VLOOKUP(A134,Data!C:I,7,FALSE)</f>
        <v>0</v>
      </c>
      <c r="F134" s="438" t="str">
        <f t="shared" si="25"/>
        <v>1</v>
      </c>
      <c r="G134" s="438" t="str">
        <f t="shared" si="26"/>
        <v>10</v>
      </c>
    </row>
    <row r="135" spans="1:7" x14ac:dyDescent="0.25">
      <c r="A135" t="s">
        <v>364</v>
      </c>
      <c r="B135" s="358">
        <f>VLOOKUP(A135,Data!C:E,3,FALSE)</f>
        <v>2</v>
      </c>
      <c r="C135" s="913" t="str">
        <f>IF(NIS2_valinta!F221&lt;&gt;"","X","")</f>
        <v/>
      </c>
      <c r="D135" s="358" t="str">
        <f t="shared" si="24"/>
        <v/>
      </c>
      <c r="E135" s="358">
        <f>VLOOKUP(A135,Data!C:I,7,FALSE)</f>
        <v>0</v>
      </c>
      <c r="F135" s="438" t="str">
        <f t="shared" si="25"/>
        <v>2</v>
      </c>
      <c r="G135" s="438" t="str">
        <f t="shared" si="26"/>
        <v>20</v>
      </c>
    </row>
    <row r="136" spans="1:7" x14ac:dyDescent="0.25">
      <c r="A136" t="s">
        <v>365</v>
      </c>
      <c r="B136" s="358">
        <f>VLOOKUP(A136,Data!C:E,3,FALSE)</f>
        <v>2</v>
      </c>
      <c r="C136" s="913" t="str">
        <f>IF(NIS2_valinta!F222&lt;&gt;"","X","")</f>
        <v/>
      </c>
      <c r="D136" s="358" t="str">
        <f t="shared" si="24"/>
        <v/>
      </c>
      <c r="E136" s="358">
        <f>VLOOKUP(A136,Data!C:I,7,FALSE)</f>
        <v>0</v>
      </c>
      <c r="F136" s="438" t="str">
        <f t="shared" si="25"/>
        <v>2</v>
      </c>
      <c r="G136" s="438" t="str">
        <f t="shared" si="26"/>
        <v>20</v>
      </c>
    </row>
    <row r="137" spans="1:7" x14ac:dyDescent="0.25">
      <c r="A137" t="s">
        <v>366</v>
      </c>
      <c r="B137" s="358">
        <f>VLOOKUP(A137,Data!C:E,3,FALSE)</f>
        <v>2</v>
      </c>
      <c r="C137" s="913" t="str">
        <f>IF(NIS2_valinta!F223&lt;&gt;"","X","")</f>
        <v/>
      </c>
      <c r="D137" s="358" t="str">
        <f t="shared" si="24"/>
        <v/>
      </c>
      <c r="E137" s="358">
        <f>VLOOKUP(A137,Data!C:I,7,FALSE)</f>
        <v>0</v>
      </c>
      <c r="F137" s="438" t="str">
        <f t="shared" si="25"/>
        <v>2</v>
      </c>
      <c r="G137" s="438" t="str">
        <f t="shared" si="26"/>
        <v>20</v>
      </c>
    </row>
    <row r="138" spans="1:7" x14ac:dyDescent="0.25">
      <c r="A138" t="s">
        <v>367</v>
      </c>
      <c r="B138" s="358">
        <f>VLOOKUP(A138,Data!C:E,3,FALSE)</f>
        <v>3</v>
      </c>
      <c r="C138" s="913" t="str">
        <f>IF(NIS2_valinta!F224&lt;&gt;"","X","")</f>
        <v/>
      </c>
      <c r="D138" s="358" t="str">
        <f t="shared" si="24"/>
        <v/>
      </c>
      <c r="E138" s="358">
        <f>VLOOKUP(A138,Data!C:I,7,FALSE)</f>
        <v>0</v>
      </c>
      <c r="F138" s="438" t="str">
        <f t="shared" si="25"/>
        <v>3</v>
      </c>
      <c r="G138" s="438" t="str">
        <f t="shared" si="26"/>
        <v>30</v>
      </c>
    </row>
    <row r="139" spans="1:7" x14ac:dyDescent="0.25">
      <c r="A139" t="s">
        <v>368</v>
      </c>
      <c r="B139" s="358">
        <f>VLOOKUP(A139,Data!C:E,3,FALSE)</f>
        <v>1</v>
      </c>
      <c r="C139" s="913" t="str">
        <f>IF(NIS2_valinta!F225&lt;&gt;"","X","")</f>
        <v/>
      </c>
      <c r="D139" s="358" t="str">
        <f t="shared" si="24"/>
        <v/>
      </c>
      <c r="E139" s="358">
        <f>VLOOKUP(A139,Data!C:I,7,FALSE)</f>
        <v>0</v>
      </c>
      <c r="F139" s="438" t="str">
        <f t="shared" si="25"/>
        <v>1</v>
      </c>
      <c r="G139" s="438" t="str">
        <f t="shared" si="26"/>
        <v>10</v>
      </c>
    </row>
    <row r="140" spans="1:7" x14ac:dyDescent="0.25">
      <c r="A140" t="s">
        <v>369</v>
      </c>
      <c r="B140" s="358">
        <f>VLOOKUP(A140,Data!C:E,3,FALSE)</f>
        <v>1</v>
      </c>
      <c r="C140" s="913" t="str">
        <f>IF(NIS2_valinta!F226&lt;&gt;"","X","")</f>
        <v/>
      </c>
      <c r="D140" s="358" t="str">
        <f t="shared" si="24"/>
        <v/>
      </c>
      <c r="E140" s="358">
        <f>VLOOKUP(A140,Data!C:I,7,FALSE)</f>
        <v>0</v>
      </c>
      <c r="F140" s="438" t="str">
        <f t="shared" si="25"/>
        <v>1</v>
      </c>
      <c r="G140" s="438" t="str">
        <f t="shared" si="26"/>
        <v>10</v>
      </c>
    </row>
    <row r="141" spans="1:7" x14ac:dyDescent="0.25">
      <c r="A141" t="s">
        <v>370</v>
      </c>
      <c r="B141" s="358">
        <f>VLOOKUP(A141,Data!C:E,3,FALSE)</f>
        <v>2</v>
      </c>
      <c r="C141" s="913" t="str">
        <f>IF(NIS2_valinta!F227&lt;&gt;"","X","")</f>
        <v/>
      </c>
      <c r="D141" s="358" t="str">
        <f t="shared" si="24"/>
        <v/>
      </c>
      <c r="E141" s="358">
        <f>VLOOKUP(A141,Data!C:I,7,FALSE)</f>
        <v>0</v>
      </c>
      <c r="F141" s="438" t="str">
        <f t="shared" si="25"/>
        <v>2</v>
      </c>
      <c r="G141" s="438" t="str">
        <f t="shared" si="26"/>
        <v>20</v>
      </c>
    </row>
    <row r="142" spans="1:7" x14ac:dyDescent="0.25">
      <c r="A142" t="s">
        <v>371</v>
      </c>
      <c r="B142" s="358">
        <f>VLOOKUP(A142,Data!C:E,3,FALSE)</f>
        <v>2</v>
      </c>
      <c r="C142" s="913" t="str">
        <f>IF(NIS2_valinta!F228&lt;&gt;"","X","")</f>
        <v/>
      </c>
      <c r="D142" s="358" t="str">
        <f t="shared" si="24"/>
        <v/>
      </c>
      <c r="E142" s="358">
        <f>VLOOKUP(A142,Data!C:I,7,FALSE)</f>
        <v>0</v>
      </c>
      <c r="F142" s="438" t="str">
        <f t="shared" si="25"/>
        <v>2</v>
      </c>
      <c r="G142" s="438" t="str">
        <f t="shared" si="26"/>
        <v>20</v>
      </c>
    </row>
    <row r="143" spans="1:7" x14ac:dyDescent="0.25">
      <c r="A143" t="s">
        <v>372</v>
      </c>
      <c r="B143" s="358">
        <f>VLOOKUP(A143,Data!C:E,3,FALSE)</f>
        <v>2</v>
      </c>
      <c r="C143" s="913" t="str">
        <f>IF(NIS2_valinta!F229&lt;&gt;"","X","")</f>
        <v/>
      </c>
      <c r="D143" s="358" t="str">
        <f t="shared" si="24"/>
        <v/>
      </c>
      <c r="E143" s="358">
        <f>VLOOKUP(A143,Data!C:I,7,FALSE)</f>
        <v>0</v>
      </c>
      <c r="F143" s="438" t="str">
        <f t="shared" si="25"/>
        <v>2</v>
      </c>
      <c r="G143" s="438" t="str">
        <f t="shared" si="26"/>
        <v>20</v>
      </c>
    </row>
    <row r="144" spans="1:7" x14ac:dyDescent="0.25">
      <c r="A144" t="s">
        <v>373</v>
      </c>
      <c r="B144" s="358">
        <f>VLOOKUP(A144,Data!C:E,3,FALSE)</f>
        <v>2</v>
      </c>
      <c r="C144" s="913" t="str">
        <f>IF(NIS2_valinta!F230&lt;&gt;"","X","")</f>
        <v/>
      </c>
      <c r="D144" s="358" t="str">
        <f t="shared" si="24"/>
        <v/>
      </c>
      <c r="E144" s="358">
        <f>VLOOKUP(A144,Data!C:I,7,FALSE)</f>
        <v>0</v>
      </c>
      <c r="F144" s="438" t="str">
        <f t="shared" si="25"/>
        <v>2</v>
      </c>
      <c r="G144" s="438" t="str">
        <f t="shared" si="26"/>
        <v>20</v>
      </c>
    </row>
    <row r="145" spans="1:7" x14ac:dyDescent="0.25">
      <c r="A145" t="s">
        <v>374</v>
      </c>
      <c r="B145" s="358">
        <f>VLOOKUP(A145,Data!C:E,3,FALSE)</f>
        <v>2</v>
      </c>
      <c r="C145" s="913" t="str">
        <f>IF(NIS2_valinta!F231&lt;&gt;"","X","")</f>
        <v/>
      </c>
      <c r="D145" s="358" t="str">
        <f t="shared" si="24"/>
        <v/>
      </c>
      <c r="E145" s="358">
        <f>VLOOKUP(A145,Data!C:I,7,FALSE)</f>
        <v>0</v>
      </c>
      <c r="F145" s="438" t="str">
        <f t="shared" si="25"/>
        <v>2</v>
      </c>
      <c r="G145" s="438" t="str">
        <f t="shared" si="26"/>
        <v>20</v>
      </c>
    </row>
    <row r="146" spans="1:7" x14ac:dyDescent="0.25">
      <c r="A146" t="s">
        <v>375</v>
      </c>
      <c r="B146" s="358">
        <f>VLOOKUP(A146,Data!C:E,3,FALSE)</f>
        <v>2</v>
      </c>
      <c r="C146" s="913" t="str">
        <f>IF(NIS2_valinta!F232&lt;&gt;"","X","")</f>
        <v/>
      </c>
      <c r="D146" s="358" t="str">
        <f t="shared" si="24"/>
        <v/>
      </c>
      <c r="E146" s="358">
        <f>VLOOKUP(A146,Data!C:I,7,FALSE)</f>
        <v>0</v>
      </c>
      <c r="F146" s="438" t="str">
        <f t="shared" si="25"/>
        <v>2</v>
      </c>
      <c r="G146" s="438" t="str">
        <f t="shared" si="26"/>
        <v>20</v>
      </c>
    </row>
    <row r="147" spans="1:7" x14ac:dyDescent="0.25">
      <c r="A147" t="s">
        <v>376</v>
      </c>
      <c r="B147" s="358">
        <f>VLOOKUP(A147,Data!C:E,3,FALSE)</f>
        <v>2</v>
      </c>
      <c r="C147" s="913" t="str">
        <f>IF(NIS2_valinta!F233&lt;&gt;"","X","")</f>
        <v/>
      </c>
      <c r="D147" s="358" t="str">
        <f t="shared" si="24"/>
        <v/>
      </c>
      <c r="E147" s="358">
        <f>VLOOKUP(A147,Data!C:I,7,FALSE)</f>
        <v>0</v>
      </c>
      <c r="F147" s="438" t="str">
        <f t="shared" si="25"/>
        <v>2</v>
      </c>
      <c r="G147" s="438" t="str">
        <f t="shared" si="26"/>
        <v>20</v>
      </c>
    </row>
    <row r="148" spans="1:7" x14ac:dyDescent="0.25">
      <c r="A148" t="s">
        <v>377</v>
      </c>
      <c r="B148" s="358">
        <f>VLOOKUP(A148,Data!C:E,3,FALSE)</f>
        <v>3</v>
      </c>
      <c r="C148" s="913" t="str">
        <f>IF(NIS2_valinta!F234&lt;&gt;"","X","")</f>
        <v/>
      </c>
      <c r="D148" s="358" t="str">
        <f t="shared" si="24"/>
        <v/>
      </c>
      <c r="E148" s="358">
        <f>VLOOKUP(A148,Data!C:I,7,FALSE)</f>
        <v>0</v>
      </c>
      <c r="F148" s="438" t="str">
        <f t="shared" si="25"/>
        <v>3</v>
      </c>
      <c r="G148" s="438" t="str">
        <f t="shared" si="26"/>
        <v>30</v>
      </c>
    </row>
    <row r="149" spans="1:7" x14ac:dyDescent="0.25">
      <c r="A149" t="s">
        <v>378</v>
      </c>
      <c r="B149" s="358">
        <f>VLOOKUP(A149,Data!C:E,3,FALSE)</f>
        <v>3</v>
      </c>
      <c r="C149" s="913" t="str">
        <f>IF(NIS2_valinta!F235&lt;&gt;"","X","")</f>
        <v/>
      </c>
      <c r="D149" s="358" t="str">
        <f t="shared" si="24"/>
        <v/>
      </c>
      <c r="E149" s="358">
        <f>VLOOKUP(A149,Data!C:I,7,FALSE)</f>
        <v>0</v>
      </c>
      <c r="F149" s="438" t="str">
        <f t="shared" si="25"/>
        <v>3</v>
      </c>
      <c r="G149" s="438" t="str">
        <f t="shared" si="26"/>
        <v>30</v>
      </c>
    </row>
    <row r="150" spans="1:7" x14ac:dyDescent="0.25">
      <c r="A150" t="s">
        <v>379</v>
      </c>
      <c r="B150" s="358">
        <f>VLOOKUP(A150,Data!C:E,3,FALSE)</f>
        <v>1</v>
      </c>
      <c r="C150" s="913" t="str">
        <f>IF(NIS2_valinta!F236&lt;&gt;"","X","")</f>
        <v/>
      </c>
      <c r="D150" s="358" t="str">
        <f t="shared" si="24"/>
        <v/>
      </c>
      <c r="E150" s="358">
        <f>VLOOKUP(A150,Data!C:I,7,FALSE)</f>
        <v>0</v>
      </c>
      <c r="F150" s="438" t="str">
        <f t="shared" si="25"/>
        <v>1</v>
      </c>
      <c r="G150" s="438" t="str">
        <f t="shared" si="26"/>
        <v>10</v>
      </c>
    </row>
    <row r="151" spans="1:7" x14ac:dyDescent="0.25">
      <c r="A151" t="s">
        <v>380</v>
      </c>
      <c r="B151" s="358">
        <f>VLOOKUP(A151,Data!C:E,3,FALSE)</f>
        <v>1</v>
      </c>
      <c r="C151" s="913" t="str">
        <f>IF(NIS2_valinta!F237&lt;&gt;"","X","")</f>
        <v/>
      </c>
      <c r="D151" s="358" t="str">
        <f t="shared" si="24"/>
        <v/>
      </c>
      <c r="E151" s="358">
        <f>VLOOKUP(A151,Data!C:I,7,FALSE)</f>
        <v>0</v>
      </c>
      <c r="F151" s="438" t="str">
        <f t="shared" si="25"/>
        <v>1</v>
      </c>
      <c r="G151" s="438" t="str">
        <f t="shared" si="26"/>
        <v>10</v>
      </c>
    </row>
    <row r="152" spans="1:7" x14ac:dyDescent="0.25">
      <c r="A152" t="s">
        <v>381</v>
      </c>
      <c r="B152" s="358">
        <f>VLOOKUP(A152,Data!C:E,3,FALSE)</f>
        <v>1</v>
      </c>
      <c r="C152" s="913" t="str">
        <f>IF(NIS2_valinta!F238&lt;&gt;"","X","")</f>
        <v/>
      </c>
      <c r="D152" s="358" t="str">
        <f t="shared" si="24"/>
        <v/>
      </c>
      <c r="E152" s="358">
        <f>VLOOKUP(A152,Data!C:I,7,FALSE)</f>
        <v>0</v>
      </c>
      <c r="F152" s="438" t="str">
        <f t="shared" si="25"/>
        <v>1</v>
      </c>
      <c r="G152" s="438" t="str">
        <f t="shared" si="26"/>
        <v>10</v>
      </c>
    </row>
    <row r="153" spans="1:7" x14ac:dyDescent="0.25">
      <c r="A153" t="s">
        <v>382</v>
      </c>
      <c r="B153" s="358">
        <f>VLOOKUP(A153,Data!C:E,3,FALSE)</f>
        <v>1</v>
      </c>
      <c r="C153" s="913" t="str">
        <f>IF(NIS2_valinta!F239&lt;&gt;"","X","")</f>
        <v/>
      </c>
      <c r="D153" s="358" t="str">
        <f t="shared" si="24"/>
        <v/>
      </c>
      <c r="E153" s="358">
        <f>VLOOKUP(A153,Data!C:I,7,FALSE)</f>
        <v>0</v>
      </c>
      <c r="F153" s="438" t="str">
        <f t="shared" si="25"/>
        <v>1</v>
      </c>
      <c r="G153" s="438" t="str">
        <f t="shared" si="26"/>
        <v>10</v>
      </c>
    </row>
    <row r="154" spans="1:7" x14ac:dyDescent="0.25">
      <c r="A154" t="s">
        <v>383</v>
      </c>
      <c r="B154" s="358">
        <f>VLOOKUP(A154,Data!C:E,3,FALSE)</f>
        <v>2</v>
      </c>
      <c r="C154" s="913" t="str">
        <f>IF(NIS2_valinta!F240&lt;&gt;"","X","")</f>
        <v/>
      </c>
      <c r="D154" s="358" t="str">
        <f t="shared" si="24"/>
        <v/>
      </c>
      <c r="E154" s="358">
        <f>VLOOKUP(A154,Data!C:I,7,FALSE)</f>
        <v>0</v>
      </c>
      <c r="F154" s="438" t="str">
        <f t="shared" si="25"/>
        <v>2</v>
      </c>
      <c r="G154" s="438" t="str">
        <f t="shared" si="26"/>
        <v>20</v>
      </c>
    </row>
    <row r="155" spans="1:7" x14ac:dyDescent="0.25">
      <c r="A155" t="s">
        <v>384</v>
      </c>
      <c r="B155" s="358">
        <f>VLOOKUP(A155,Data!C:E,3,FALSE)</f>
        <v>2</v>
      </c>
      <c r="C155" s="913" t="str">
        <f>IF(NIS2_valinta!F241&lt;&gt;"","X","")</f>
        <v/>
      </c>
      <c r="D155" s="358" t="str">
        <f t="shared" si="24"/>
        <v/>
      </c>
      <c r="E155" s="358">
        <f>VLOOKUP(A155,Data!C:I,7,FALSE)</f>
        <v>0</v>
      </c>
      <c r="F155" s="438" t="str">
        <f t="shared" si="25"/>
        <v>2</v>
      </c>
      <c r="G155" s="438" t="str">
        <f t="shared" si="26"/>
        <v>20</v>
      </c>
    </row>
    <row r="156" spans="1:7" x14ac:dyDescent="0.25">
      <c r="A156" t="s">
        <v>385</v>
      </c>
      <c r="B156" s="358">
        <f>VLOOKUP(A156,Data!C:E,3,FALSE)</f>
        <v>3</v>
      </c>
      <c r="C156" s="913" t="str">
        <f>IF(NIS2_valinta!F242&lt;&gt;"","X","")</f>
        <v/>
      </c>
      <c r="D156" s="358" t="str">
        <f t="shared" si="24"/>
        <v/>
      </c>
      <c r="E156" s="358">
        <f>VLOOKUP(A156,Data!C:I,7,FALSE)</f>
        <v>0</v>
      </c>
      <c r="F156" s="438" t="str">
        <f t="shared" si="25"/>
        <v>3</v>
      </c>
      <c r="G156" s="438" t="str">
        <f t="shared" si="26"/>
        <v>30</v>
      </c>
    </row>
    <row r="157" spans="1:7" x14ac:dyDescent="0.25">
      <c r="A157" t="s">
        <v>386</v>
      </c>
      <c r="B157" s="358">
        <f>VLOOKUP(A157,Data!C:E,3,FALSE)</f>
        <v>3</v>
      </c>
      <c r="C157" s="913" t="str">
        <f>IF(NIS2_valinta!F243&lt;&gt;"","X","")</f>
        <v/>
      </c>
      <c r="D157" s="358" t="str">
        <f t="shared" si="24"/>
        <v/>
      </c>
      <c r="E157" s="358">
        <f>VLOOKUP(A157,Data!C:I,7,FALSE)</f>
        <v>0</v>
      </c>
      <c r="F157" s="438" t="str">
        <f t="shared" si="25"/>
        <v>3</v>
      </c>
      <c r="G157" s="438" t="str">
        <f t="shared" si="26"/>
        <v>30</v>
      </c>
    </row>
    <row r="158" spans="1:7" x14ac:dyDescent="0.25">
      <c r="A158" t="s">
        <v>334</v>
      </c>
      <c r="B158" s="358">
        <f>VLOOKUP(A158,Data!C:E,3,FALSE)</f>
        <v>1</v>
      </c>
      <c r="C158" s="913" t="str">
        <f>IF(NIS2_valinta!F244&lt;&gt;"","X","")</f>
        <v/>
      </c>
      <c r="D158" s="358" t="str">
        <f t="shared" si="24"/>
        <v/>
      </c>
      <c r="E158" s="358">
        <f>VLOOKUP(A158,Data!C:I,7,FALSE)</f>
        <v>0</v>
      </c>
      <c r="F158" s="438" t="str">
        <f t="shared" si="25"/>
        <v>1</v>
      </c>
      <c r="G158" s="438" t="str">
        <f t="shared" si="26"/>
        <v>10</v>
      </c>
    </row>
    <row r="159" spans="1:7" x14ac:dyDescent="0.25">
      <c r="A159" t="s">
        <v>335</v>
      </c>
      <c r="B159" s="358">
        <f>VLOOKUP(A159,Data!C:E,3,FALSE)</f>
        <v>2</v>
      </c>
      <c r="C159" s="913" t="str">
        <f>IF(NIS2_valinta!F245&lt;&gt;"","X","")</f>
        <v/>
      </c>
      <c r="D159" s="358" t="str">
        <f t="shared" si="24"/>
        <v/>
      </c>
      <c r="E159" s="358">
        <f>VLOOKUP(A159,Data!C:I,7,FALSE)</f>
        <v>0</v>
      </c>
      <c r="F159" s="438" t="str">
        <f t="shared" si="25"/>
        <v>2</v>
      </c>
      <c r="G159" s="438" t="str">
        <f t="shared" si="26"/>
        <v>20</v>
      </c>
    </row>
    <row r="160" spans="1:7" x14ac:dyDescent="0.25">
      <c r="A160" t="s">
        <v>336</v>
      </c>
      <c r="B160" s="358">
        <f>VLOOKUP(A160,Data!C:E,3,FALSE)</f>
        <v>2</v>
      </c>
      <c r="C160" s="913" t="str">
        <f>IF(NIS2_valinta!F246&lt;&gt;"","X","")</f>
        <v/>
      </c>
      <c r="D160" s="358" t="str">
        <f t="shared" si="24"/>
        <v/>
      </c>
      <c r="E160" s="358">
        <f>VLOOKUP(A160,Data!C:I,7,FALSE)</f>
        <v>0</v>
      </c>
      <c r="F160" s="438" t="str">
        <f t="shared" si="25"/>
        <v>2</v>
      </c>
      <c r="G160" s="438" t="str">
        <f t="shared" si="26"/>
        <v>20</v>
      </c>
    </row>
    <row r="161" spans="1:7" x14ac:dyDescent="0.25">
      <c r="A161" t="s">
        <v>337</v>
      </c>
      <c r="B161" s="358">
        <f>VLOOKUP(A161,Data!C:E,3,FALSE)</f>
        <v>2</v>
      </c>
      <c r="C161" s="913" t="str">
        <f>IF(NIS2_valinta!F247&lt;&gt;"","X","")</f>
        <v/>
      </c>
      <c r="D161" s="358" t="str">
        <f t="shared" si="24"/>
        <v/>
      </c>
      <c r="E161" s="358">
        <f>VLOOKUP(A161,Data!C:I,7,FALSE)</f>
        <v>0</v>
      </c>
      <c r="F161" s="438" t="str">
        <f t="shared" si="25"/>
        <v>2</v>
      </c>
      <c r="G161" s="438" t="str">
        <f t="shared" si="26"/>
        <v>20</v>
      </c>
    </row>
    <row r="162" spans="1:7" x14ac:dyDescent="0.25">
      <c r="A162" t="s">
        <v>338</v>
      </c>
      <c r="B162" s="358">
        <f>VLOOKUP(A162,Data!C:E,3,FALSE)</f>
        <v>2</v>
      </c>
      <c r="C162" s="913" t="str">
        <f>IF(NIS2_valinta!F248&lt;&gt;"","X","")</f>
        <v/>
      </c>
      <c r="D162" s="358" t="str">
        <f t="shared" si="24"/>
        <v/>
      </c>
      <c r="E162" s="358">
        <f>VLOOKUP(A162,Data!C:I,7,FALSE)</f>
        <v>0</v>
      </c>
      <c r="F162" s="438" t="str">
        <f t="shared" si="25"/>
        <v>2</v>
      </c>
      <c r="G162" s="438" t="str">
        <f t="shared" si="26"/>
        <v>20</v>
      </c>
    </row>
    <row r="163" spans="1:7" x14ac:dyDescent="0.25">
      <c r="A163" t="s">
        <v>339</v>
      </c>
      <c r="B163" s="358">
        <f>VLOOKUP(A163,Data!C:E,3,FALSE)</f>
        <v>2</v>
      </c>
      <c r="C163" s="913" t="str">
        <f>IF(NIS2_valinta!F249&lt;&gt;"","X","")</f>
        <v/>
      </c>
      <c r="D163" s="358" t="str">
        <f t="shared" si="24"/>
        <v/>
      </c>
      <c r="E163" s="358">
        <f>VLOOKUP(A163,Data!C:I,7,FALSE)</f>
        <v>0</v>
      </c>
      <c r="F163" s="438" t="str">
        <f t="shared" si="25"/>
        <v>2</v>
      </c>
      <c r="G163" s="438" t="str">
        <f t="shared" si="26"/>
        <v>20</v>
      </c>
    </row>
    <row r="164" spans="1:7" x14ac:dyDescent="0.25">
      <c r="A164" t="s">
        <v>340</v>
      </c>
      <c r="B164" s="358">
        <f>VLOOKUP(A164,Data!C:E,3,FALSE)</f>
        <v>2</v>
      </c>
      <c r="C164" s="913" t="str">
        <f>IF(NIS2_valinta!F250&lt;&gt;"","X","")</f>
        <v/>
      </c>
      <c r="D164" s="358" t="str">
        <f t="shared" si="24"/>
        <v/>
      </c>
      <c r="E164" s="358">
        <f>VLOOKUP(A164,Data!C:I,7,FALSE)</f>
        <v>0</v>
      </c>
      <c r="F164" s="438" t="str">
        <f t="shared" si="25"/>
        <v>2</v>
      </c>
      <c r="G164" s="438" t="str">
        <f t="shared" si="26"/>
        <v>20</v>
      </c>
    </row>
    <row r="165" spans="1:7" x14ac:dyDescent="0.25">
      <c r="A165" t="s">
        <v>341</v>
      </c>
      <c r="B165" s="358">
        <f>VLOOKUP(A165,Data!C:E,3,FALSE)</f>
        <v>3</v>
      </c>
      <c r="C165" s="913" t="str">
        <f>IF(NIS2_valinta!F251&lt;&gt;"","X","")</f>
        <v/>
      </c>
      <c r="D165" s="358" t="str">
        <f t="shared" si="24"/>
        <v/>
      </c>
      <c r="E165" s="358">
        <f>VLOOKUP(A165,Data!C:I,7,FALSE)</f>
        <v>0</v>
      </c>
      <c r="F165" s="438" t="str">
        <f t="shared" si="25"/>
        <v>3</v>
      </c>
      <c r="G165" s="438" t="str">
        <f t="shared" si="26"/>
        <v>30</v>
      </c>
    </row>
    <row r="166" spans="1:7" x14ac:dyDescent="0.25">
      <c r="A166" t="s">
        <v>342</v>
      </c>
      <c r="B166" s="358">
        <f>VLOOKUP(A166,Data!C:E,3,FALSE)</f>
        <v>1</v>
      </c>
      <c r="C166" s="913" t="str">
        <f>IF(NIS2_valinta!F252&lt;&gt;"","X","")</f>
        <v/>
      </c>
      <c r="D166" s="358" t="str">
        <f t="shared" si="24"/>
        <v/>
      </c>
      <c r="E166" s="358">
        <f>VLOOKUP(A166,Data!C:I,7,FALSE)</f>
        <v>0</v>
      </c>
      <c r="F166" s="438" t="str">
        <f t="shared" si="25"/>
        <v>1</v>
      </c>
      <c r="G166" s="438" t="str">
        <f t="shared" si="26"/>
        <v>10</v>
      </c>
    </row>
    <row r="167" spans="1:7" x14ac:dyDescent="0.25">
      <c r="A167" t="s">
        <v>343</v>
      </c>
      <c r="B167" s="358">
        <f>VLOOKUP(A167,Data!C:E,3,FALSE)</f>
        <v>2</v>
      </c>
      <c r="C167" s="913" t="str">
        <f>IF(NIS2_valinta!F253&lt;&gt;"","X","")</f>
        <v/>
      </c>
      <c r="D167" s="358" t="str">
        <f t="shared" si="24"/>
        <v/>
      </c>
      <c r="E167" s="358">
        <f>VLOOKUP(A167,Data!C:I,7,FALSE)</f>
        <v>0</v>
      </c>
      <c r="F167" s="438" t="str">
        <f t="shared" si="25"/>
        <v>2</v>
      </c>
      <c r="G167" s="438" t="str">
        <f t="shared" si="26"/>
        <v>20</v>
      </c>
    </row>
    <row r="168" spans="1:7" x14ac:dyDescent="0.25">
      <c r="A168" t="s">
        <v>344</v>
      </c>
      <c r="B168" s="358">
        <f>VLOOKUP(A168,Data!C:E,3,FALSE)</f>
        <v>2</v>
      </c>
      <c r="C168" s="913" t="str">
        <f>IF(NIS2_valinta!F254&lt;&gt;"","X","")</f>
        <v/>
      </c>
      <c r="D168" s="358" t="str">
        <f t="shared" si="24"/>
        <v/>
      </c>
      <c r="E168" s="358">
        <f>VLOOKUP(A168,Data!C:I,7,FALSE)</f>
        <v>0</v>
      </c>
      <c r="F168" s="438" t="str">
        <f t="shared" si="25"/>
        <v>2</v>
      </c>
      <c r="G168" s="438" t="str">
        <f t="shared" si="26"/>
        <v>20</v>
      </c>
    </row>
    <row r="169" spans="1:7" x14ac:dyDescent="0.25">
      <c r="A169" t="s">
        <v>345</v>
      </c>
      <c r="B169" s="358">
        <f>VLOOKUP(A169,Data!C:E,3,FALSE)</f>
        <v>2</v>
      </c>
      <c r="C169" s="913" t="str">
        <f>IF(NIS2_valinta!F255&lt;&gt;"","X","")</f>
        <v/>
      </c>
      <c r="D169" s="358" t="str">
        <f t="shared" si="24"/>
        <v/>
      </c>
      <c r="E169" s="358">
        <f>VLOOKUP(A169,Data!C:I,7,FALSE)</f>
        <v>0</v>
      </c>
      <c r="F169" s="438" t="str">
        <f t="shared" si="25"/>
        <v>2</v>
      </c>
      <c r="G169" s="438" t="str">
        <f t="shared" si="26"/>
        <v>20</v>
      </c>
    </row>
    <row r="170" spans="1:7" x14ac:dyDescent="0.25">
      <c r="A170" t="s">
        <v>346</v>
      </c>
      <c r="B170" s="358">
        <f>VLOOKUP(A170,Data!C:E,3,FALSE)</f>
        <v>2</v>
      </c>
      <c r="C170" s="913" t="str">
        <f>IF(NIS2_valinta!F256&lt;&gt;"","X","")</f>
        <v/>
      </c>
      <c r="D170" s="358" t="str">
        <f t="shared" si="24"/>
        <v/>
      </c>
      <c r="E170" s="358">
        <f>VLOOKUP(A170,Data!C:I,7,FALSE)</f>
        <v>0</v>
      </c>
      <c r="F170" s="438" t="str">
        <f t="shared" si="25"/>
        <v>2</v>
      </c>
      <c r="G170" s="438" t="str">
        <f t="shared" si="26"/>
        <v>20</v>
      </c>
    </row>
    <row r="171" spans="1:7" x14ac:dyDescent="0.25">
      <c r="A171" t="s">
        <v>347</v>
      </c>
      <c r="B171" s="358">
        <f>VLOOKUP(A171,Data!C:E,3,FALSE)</f>
        <v>2</v>
      </c>
      <c r="C171" s="913" t="str">
        <f>IF(NIS2_valinta!F257&lt;&gt;"","X","")</f>
        <v/>
      </c>
      <c r="D171" s="358" t="str">
        <f t="shared" si="24"/>
        <v/>
      </c>
      <c r="E171" s="358">
        <f>VLOOKUP(A171,Data!C:I,7,FALSE)</f>
        <v>0</v>
      </c>
      <c r="F171" s="438" t="str">
        <f t="shared" si="25"/>
        <v>2</v>
      </c>
      <c r="G171" s="438" t="str">
        <f t="shared" si="26"/>
        <v>20</v>
      </c>
    </row>
    <row r="172" spans="1:7" x14ac:dyDescent="0.25">
      <c r="A172" t="s">
        <v>348</v>
      </c>
      <c r="B172" s="358">
        <f>VLOOKUP(A172,Data!C:E,3,FALSE)</f>
        <v>3</v>
      </c>
      <c r="C172" s="913" t="str">
        <f>IF(NIS2_valinta!F258&lt;&gt;"","X","")</f>
        <v/>
      </c>
      <c r="D172" s="358" t="str">
        <f t="shared" si="24"/>
        <v/>
      </c>
      <c r="E172" s="358">
        <f>VLOOKUP(A172,Data!C:I,7,FALSE)</f>
        <v>0</v>
      </c>
      <c r="F172" s="438" t="str">
        <f t="shared" si="25"/>
        <v>3</v>
      </c>
      <c r="G172" s="438" t="str">
        <f t="shared" si="26"/>
        <v>30</v>
      </c>
    </row>
    <row r="173" spans="1:7" x14ac:dyDescent="0.25">
      <c r="A173" t="s">
        <v>349</v>
      </c>
      <c r="B173" s="358">
        <f>VLOOKUP(A173,Data!C:E,3,FALSE)</f>
        <v>3</v>
      </c>
      <c r="C173" s="913" t="str">
        <f>IF(NIS2_valinta!F259&lt;&gt;"","X","")</f>
        <v/>
      </c>
      <c r="D173" s="358" t="str">
        <f t="shared" si="24"/>
        <v/>
      </c>
      <c r="E173" s="358">
        <f>VLOOKUP(A173,Data!C:I,7,FALSE)</f>
        <v>0</v>
      </c>
      <c r="F173" s="438" t="str">
        <f t="shared" si="25"/>
        <v>3</v>
      </c>
      <c r="G173" s="438" t="str">
        <f t="shared" si="26"/>
        <v>30</v>
      </c>
    </row>
    <row r="174" spans="1:7" x14ac:dyDescent="0.25">
      <c r="A174" t="s">
        <v>350</v>
      </c>
      <c r="B174" s="358">
        <f>VLOOKUP(A174,Data!C:E,3,FALSE)</f>
        <v>3</v>
      </c>
      <c r="C174" s="913" t="str">
        <f>IF(NIS2_valinta!F260&lt;&gt;"","X","")</f>
        <v/>
      </c>
      <c r="D174" s="358" t="str">
        <f t="shared" si="24"/>
        <v/>
      </c>
      <c r="E174" s="358">
        <f>VLOOKUP(A174,Data!C:I,7,FALSE)</f>
        <v>0</v>
      </c>
      <c r="F174" s="438" t="str">
        <f t="shared" si="25"/>
        <v>3</v>
      </c>
      <c r="G174" s="438" t="str">
        <f t="shared" si="26"/>
        <v>30</v>
      </c>
    </row>
    <row r="175" spans="1:7" x14ac:dyDescent="0.25">
      <c r="A175" t="s">
        <v>351</v>
      </c>
      <c r="B175" s="358">
        <f>VLOOKUP(A175,Data!C:E,3,FALSE)</f>
        <v>3</v>
      </c>
      <c r="C175" s="913" t="str">
        <f>IF(NIS2_valinta!F261&lt;&gt;"","X","")</f>
        <v/>
      </c>
      <c r="D175" s="358" t="str">
        <f t="shared" si="24"/>
        <v/>
      </c>
      <c r="E175" s="358">
        <f>VLOOKUP(A175,Data!C:I,7,FALSE)</f>
        <v>0</v>
      </c>
      <c r="F175" s="438" t="str">
        <f t="shared" si="25"/>
        <v>3</v>
      </c>
      <c r="G175" s="438" t="str">
        <f t="shared" si="26"/>
        <v>30</v>
      </c>
    </row>
    <row r="176" spans="1:7" x14ac:dyDescent="0.25">
      <c r="A176" t="s">
        <v>353</v>
      </c>
      <c r="B176" s="358">
        <f>VLOOKUP(A176,Data!C:E,3,FALSE)</f>
        <v>2</v>
      </c>
      <c r="C176" s="913" t="str">
        <f>IF(NIS2_valinta!F262&lt;&gt;"","X","")</f>
        <v/>
      </c>
      <c r="D176" s="358" t="str">
        <f t="shared" si="24"/>
        <v/>
      </c>
      <c r="E176" s="358">
        <f>VLOOKUP(A176,Data!C:I,7,FALSE)</f>
        <v>0</v>
      </c>
      <c r="F176" s="438" t="str">
        <f t="shared" si="25"/>
        <v>2</v>
      </c>
      <c r="G176" s="438" t="str">
        <f t="shared" si="26"/>
        <v>20</v>
      </c>
    </row>
    <row r="177" spans="1:7" x14ac:dyDescent="0.25">
      <c r="A177" t="s">
        <v>354</v>
      </c>
      <c r="B177" s="358">
        <f>VLOOKUP(A177,Data!C:E,3,FALSE)</f>
        <v>2</v>
      </c>
      <c r="C177" s="913" t="str">
        <f>IF(NIS2_valinta!F263&lt;&gt;"","X","")</f>
        <v/>
      </c>
      <c r="D177" s="358" t="str">
        <f t="shared" si="24"/>
        <v/>
      </c>
      <c r="E177" s="358">
        <f>VLOOKUP(A177,Data!C:I,7,FALSE)</f>
        <v>0</v>
      </c>
      <c r="F177" s="438" t="str">
        <f t="shared" si="25"/>
        <v>2</v>
      </c>
      <c r="G177" s="438" t="str">
        <f t="shared" si="26"/>
        <v>20</v>
      </c>
    </row>
    <row r="178" spans="1:7" x14ac:dyDescent="0.25">
      <c r="A178" t="s">
        <v>355</v>
      </c>
      <c r="B178" s="358">
        <f>VLOOKUP(A178,Data!C:E,3,FALSE)</f>
        <v>3</v>
      </c>
      <c r="C178" s="913" t="str">
        <f>IF(NIS2_valinta!F264&lt;&gt;"","X","")</f>
        <v/>
      </c>
      <c r="D178" s="358" t="str">
        <f t="shared" si="24"/>
        <v/>
      </c>
      <c r="E178" s="358">
        <f>VLOOKUP(A178,Data!C:I,7,FALSE)</f>
        <v>0</v>
      </c>
      <c r="F178" s="438" t="str">
        <f t="shared" si="25"/>
        <v>3</v>
      </c>
      <c r="G178" s="438" t="str">
        <f t="shared" si="26"/>
        <v>30</v>
      </c>
    </row>
    <row r="179" spans="1:7" x14ac:dyDescent="0.25">
      <c r="A179" t="s">
        <v>356</v>
      </c>
      <c r="B179" s="358">
        <f>VLOOKUP(A179,Data!C:E,3,FALSE)</f>
        <v>3</v>
      </c>
      <c r="C179" s="913" t="str">
        <f>IF(NIS2_valinta!F265&lt;&gt;"","X","")</f>
        <v/>
      </c>
      <c r="D179" s="358" t="str">
        <f t="shared" si="24"/>
        <v/>
      </c>
      <c r="E179" s="358">
        <f>VLOOKUP(A179,Data!C:I,7,FALSE)</f>
        <v>0</v>
      </c>
      <c r="F179" s="438" t="str">
        <f t="shared" si="25"/>
        <v>3</v>
      </c>
      <c r="G179" s="438" t="str">
        <f t="shared" si="26"/>
        <v>30</v>
      </c>
    </row>
    <row r="180" spans="1:7" x14ac:dyDescent="0.25">
      <c r="A180" t="s">
        <v>357</v>
      </c>
      <c r="B180" s="358">
        <f>VLOOKUP(A180,Data!C:E,3,FALSE)</f>
        <v>3</v>
      </c>
      <c r="C180" s="913" t="str">
        <f>IF(NIS2_valinta!F266&lt;&gt;"","X","")</f>
        <v/>
      </c>
      <c r="D180" s="358" t="str">
        <f t="shared" si="24"/>
        <v/>
      </c>
      <c r="E180" s="358">
        <f>VLOOKUP(A180,Data!C:I,7,FALSE)</f>
        <v>0</v>
      </c>
      <c r="F180" s="438" t="str">
        <f t="shared" si="25"/>
        <v>3</v>
      </c>
      <c r="G180" s="438" t="str">
        <f t="shared" si="26"/>
        <v>30</v>
      </c>
    </row>
    <row r="181" spans="1:7" x14ac:dyDescent="0.25">
      <c r="A181" t="s">
        <v>358</v>
      </c>
      <c r="B181" s="358">
        <f>VLOOKUP(A181,Data!C:E,3,FALSE)</f>
        <v>3</v>
      </c>
      <c r="C181" s="913" t="str">
        <f>IF(NIS2_valinta!F267&lt;&gt;"","X","")</f>
        <v/>
      </c>
      <c r="D181" s="358" t="str">
        <f t="shared" si="24"/>
        <v/>
      </c>
      <c r="E181" s="358">
        <f>VLOOKUP(A181,Data!C:I,7,FALSE)</f>
        <v>0</v>
      </c>
      <c r="F181" s="438" t="str">
        <f t="shared" si="25"/>
        <v>3</v>
      </c>
      <c r="G181" s="438" t="str">
        <f t="shared" si="26"/>
        <v>30</v>
      </c>
    </row>
    <row r="182" spans="1:7" x14ac:dyDescent="0.25">
      <c r="A182" t="s">
        <v>238</v>
      </c>
      <c r="B182" s="358">
        <f>VLOOKUP(A182,Data!C:E,3,FALSE)</f>
        <v>1</v>
      </c>
      <c r="C182" s="913" t="str">
        <f>IF(NIS2_valinta!F268&lt;&gt;"","X","")</f>
        <v/>
      </c>
      <c r="D182" s="358" t="str">
        <f t="shared" si="24"/>
        <v/>
      </c>
      <c r="E182" s="358">
        <f>VLOOKUP(A182,Data!C:I,7,FALSE)</f>
        <v>0</v>
      </c>
      <c r="F182" s="438" t="str">
        <f t="shared" si="25"/>
        <v>1</v>
      </c>
      <c r="G182" s="438" t="str">
        <f t="shared" si="26"/>
        <v>10</v>
      </c>
    </row>
    <row r="183" spans="1:7" x14ac:dyDescent="0.25">
      <c r="A183" t="s">
        <v>239</v>
      </c>
      <c r="B183" s="358">
        <f>VLOOKUP(A183,Data!C:E,3,FALSE)</f>
        <v>2</v>
      </c>
      <c r="C183" s="913" t="str">
        <f>IF(NIS2_valinta!F269&lt;&gt;"","X","")</f>
        <v/>
      </c>
      <c r="D183" s="358" t="str">
        <f t="shared" si="24"/>
        <v/>
      </c>
      <c r="E183" s="358">
        <f>VLOOKUP(A183,Data!C:I,7,FALSE)</f>
        <v>0</v>
      </c>
      <c r="F183" s="438" t="str">
        <f t="shared" si="25"/>
        <v>2</v>
      </c>
      <c r="G183" s="438" t="str">
        <f t="shared" si="26"/>
        <v>20</v>
      </c>
    </row>
    <row r="184" spans="1:7" x14ac:dyDescent="0.25">
      <c r="A184" t="s">
        <v>240</v>
      </c>
      <c r="B184" s="358">
        <f>VLOOKUP(A184,Data!C:E,3,FALSE)</f>
        <v>2</v>
      </c>
      <c r="C184" s="913" t="str">
        <f>IF(NIS2_valinta!F270&lt;&gt;"","X","")</f>
        <v/>
      </c>
      <c r="D184" s="358" t="str">
        <f t="shared" si="24"/>
        <v/>
      </c>
      <c r="E184" s="358">
        <f>VLOOKUP(A184,Data!C:I,7,FALSE)</f>
        <v>0</v>
      </c>
      <c r="F184" s="438" t="str">
        <f t="shared" si="25"/>
        <v>2</v>
      </c>
      <c r="G184" s="438" t="str">
        <f t="shared" si="26"/>
        <v>20</v>
      </c>
    </row>
    <row r="185" spans="1:7" x14ac:dyDescent="0.25">
      <c r="A185" t="s">
        <v>241</v>
      </c>
      <c r="B185" s="358">
        <f>VLOOKUP(A185,Data!C:E,3,FALSE)</f>
        <v>3</v>
      </c>
      <c r="C185" s="913" t="str">
        <f>IF(NIS2_valinta!F271&lt;&gt;"","X","")</f>
        <v/>
      </c>
      <c r="D185" s="358" t="str">
        <f t="shared" si="24"/>
        <v/>
      </c>
      <c r="E185" s="358">
        <f>VLOOKUP(A185,Data!C:I,7,FALSE)</f>
        <v>0</v>
      </c>
      <c r="F185" s="438" t="str">
        <f t="shared" si="25"/>
        <v>3</v>
      </c>
      <c r="G185" s="438" t="str">
        <f t="shared" si="26"/>
        <v>30</v>
      </c>
    </row>
    <row r="186" spans="1:7" x14ac:dyDescent="0.25">
      <c r="A186" t="s">
        <v>242</v>
      </c>
      <c r="B186" s="358">
        <f>VLOOKUP(A186,Data!C:E,3,FALSE)</f>
        <v>3</v>
      </c>
      <c r="C186" s="913" t="str">
        <f>IF(NIS2_valinta!F272&lt;&gt;"","X","")</f>
        <v/>
      </c>
      <c r="D186" s="358" t="str">
        <f t="shared" si="24"/>
        <v/>
      </c>
      <c r="E186" s="358">
        <f>VLOOKUP(A186,Data!C:I,7,FALSE)</f>
        <v>0</v>
      </c>
      <c r="F186" s="438" t="str">
        <f t="shared" si="25"/>
        <v>3</v>
      </c>
      <c r="G186" s="438" t="str">
        <f t="shared" si="26"/>
        <v>30</v>
      </c>
    </row>
    <row r="187" spans="1:7" x14ac:dyDescent="0.25">
      <c r="A187" t="s">
        <v>243</v>
      </c>
      <c r="B187" s="358">
        <f>VLOOKUP(A187,Data!C:E,3,FALSE)</f>
        <v>3</v>
      </c>
      <c r="C187" s="913" t="str">
        <f>IF(NIS2_valinta!F273&lt;&gt;"","X","")</f>
        <v/>
      </c>
      <c r="D187" s="358" t="str">
        <f t="shared" si="24"/>
        <v/>
      </c>
      <c r="E187" s="358">
        <f>VLOOKUP(A187,Data!C:I,7,FALSE)</f>
        <v>0</v>
      </c>
      <c r="F187" s="438" t="str">
        <f t="shared" si="25"/>
        <v>3</v>
      </c>
      <c r="G187" s="438" t="str">
        <f t="shared" si="26"/>
        <v>30</v>
      </c>
    </row>
    <row r="188" spans="1:7" x14ac:dyDescent="0.25">
      <c r="A188" t="s">
        <v>244</v>
      </c>
      <c r="B188" s="358">
        <f>VLOOKUP(A188,Data!C:E,3,FALSE)</f>
        <v>1</v>
      </c>
      <c r="C188" s="913" t="str">
        <f>IF(NIS2_valinta!F274&lt;&gt;"","X","")</f>
        <v/>
      </c>
      <c r="D188" s="358" t="str">
        <f t="shared" si="24"/>
        <v/>
      </c>
      <c r="E188" s="358">
        <f>VLOOKUP(A188,Data!C:I,7,FALSE)</f>
        <v>0</v>
      </c>
      <c r="F188" s="438" t="str">
        <f t="shared" si="25"/>
        <v>1</v>
      </c>
      <c r="G188" s="438" t="str">
        <f t="shared" si="26"/>
        <v>10</v>
      </c>
    </row>
    <row r="189" spans="1:7" x14ac:dyDescent="0.25">
      <c r="A189" t="s">
        <v>245</v>
      </c>
      <c r="B189" s="358">
        <f>VLOOKUP(A189,Data!C:E,3,FALSE)</f>
        <v>1</v>
      </c>
      <c r="C189" s="913" t="str">
        <f>IF(NIS2_valinta!F275&lt;&gt;"","X","")</f>
        <v/>
      </c>
      <c r="D189" s="358" t="str">
        <f t="shared" si="24"/>
        <v/>
      </c>
      <c r="E189" s="358">
        <f>VLOOKUP(A189,Data!C:I,7,FALSE)</f>
        <v>0</v>
      </c>
      <c r="F189" s="438" t="str">
        <f t="shared" si="25"/>
        <v>1</v>
      </c>
      <c r="G189" s="438" t="str">
        <f t="shared" si="26"/>
        <v>10</v>
      </c>
    </row>
    <row r="190" spans="1:7" x14ac:dyDescent="0.25">
      <c r="A190" t="s">
        <v>246</v>
      </c>
      <c r="B190" s="358">
        <f>VLOOKUP(A190,Data!C:E,3,FALSE)</f>
        <v>2</v>
      </c>
      <c r="C190" s="913" t="str">
        <f>IF(NIS2_valinta!F276&lt;&gt;"","X","")</f>
        <v/>
      </c>
      <c r="D190" s="358" t="str">
        <f t="shared" si="24"/>
        <v/>
      </c>
      <c r="E190" s="358">
        <f>VLOOKUP(A190,Data!C:I,7,FALSE)</f>
        <v>0</v>
      </c>
      <c r="F190" s="438" t="str">
        <f t="shared" si="25"/>
        <v>2</v>
      </c>
      <c r="G190" s="438" t="str">
        <f t="shared" si="26"/>
        <v>20</v>
      </c>
    </row>
    <row r="191" spans="1:7" x14ac:dyDescent="0.25">
      <c r="A191" t="s">
        <v>247</v>
      </c>
      <c r="B191" s="358">
        <f>VLOOKUP(A191,Data!C:E,3,FALSE)</f>
        <v>2</v>
      </c>
      <c r="C191" s="913" t="str">
        <f>IF(NIS2_valinta!F277&lt;&gt;"","X","")</f>
        <v/>
      </c>
      <c r="D191" s="358" t="str">
        <f t="shared" si="24"/>
        <v/>
      </c>
      <c r="E191" s="358">
        <f>VLOOKUP(A191,Data!C:I,7,FALSE)</f>
        <v>0</v>
      </c>
      <c r="F191" s="438" t="str">
        <f t="shared" si="25"/>
        <v>2</v>
      </c>
      <c r="G191" s="438" t="str">
        <f t="shared" si="26"/>
        <v>20</v>
      </c>
    </row>
    <row r="192" spans="1:7" x14ac:dyDescent="0.25">
      <c r="A192" t="s">
        <v>248</v>
      </c>
      <c r="B192" s="358">
        <f>VLOOKUP(A192,Data!C:E,3,FALSE)</f>
        <v>2</v>
      </c>
      <c r="C192" s="913" t="str">
        <f>IF(NIS2_valinta!F278&lt;&gt;"","X","")</f>
        <v/>
      </c>
      <c r="D192" s="358" t="str">
        <f t="shared" si="24"/>
        <v/>
      </c>
      <c r="E192" s="358">
        <f>VLOOKUP(A192,Data!C:I,7,FALSE)</f>
        <v>0</v>
      </c>
      <c r="F192" s="438" t="str">
        <f t="shared" si="25"/>
        <v>2</v>
      </c>
      <c r="G192" s="438" t="str">
        <f t="shared" si="26"/>
        <v>20</v>
      </c>
    </row>
    <row r="193" spans="1:7" x14ac:dyDescent="0.25">
      <c r="A193" t="s">
        <v>249</v>
      </c>
      <c r="B193" s="358">
        <f>VLOOKUP(A193,Data!C:E,3,FALSE)</f>
        <v>2</v>
      </c>
      <c r="C193" s="913" t="str">
        <f>IF(NIS2_valinta!F279&lt;&gt;"","X","")</f>
        <v/>
      </c>
      <c r="D193" s="358" t="str">
        <f t="shared" si="24"/>
        <v/>
      </c>
      <c r="E193" s="358">
        <f>VLOOKUP(A193,Data!C:I,7,FALSE)</f>
        <v>0</v>
      </c>
      <c r="F193" s="438" t="str">
        <f t="shared" si="25"/>
        <v>2</v>
      </c>
      <c r="G193" s="438" t="str">
        <f t="shared" si="26"/>
        <v>20</v>
      </c>
    </row>
    <row r="194" spans="1:7" x14ac:dyDescent="0.25">
      <c r="A194" t="s">
        <v>250</v>
      </c>
      <c r="B194" s="358">
        <f>VLOOKUP(A194,Data!C:E,3,FALSE)</f>
        <v>2</v>
      </c>
      <c r="C194" s="913" t="str">
        <f>IF(NIS2_valinta!F280&lt;&gt;"","X","")</f>
        <v/>
      </c>
      <c r="D194" s="358" t="str">
        <f t="shared" si="24"/>
        <v/>
      </c>
      <c r="E194" s="358">
        <f>VLOOKUP(A194,Data!C:I,7,FALSE)</f>
        <v>0</v>
      </c>
      <c r="F194" s="438" t="str">
        <f t="shared" si="25"/>
        <v>2</v>
      </c>
      <c r="G194" s="438" t="str">
        <f t="shared" si="26"/>
        <v>20</v>
      </c>
    </row>
    <row r="195" spans="1:7" x14ac:dyDescent="0.25">
      <c r="A195" t="s">
        <v>251</v>
      </c>
      <c r="B195" s="358">
        <f>VLOOKUP(A195,Data!C:E,3,FALSE)</f>
        <v>3</v>
      </c>
      <c r="C195" s="913" t="str">
        <f>IF(NIS2_valinta!F281&lt;&gt;"","X","")</f>
        <v/>
      </c>
      <c r="D195" s="358" t="str">
        <f t="shared" ref="D195:D258" si="27">IF(C195="","",_xlfn.CONCAT("NIS-",MID(A195,1,4),"-"))</f>
        <v/>
      </c>
      <c r="E195" s="358">
        <f>VLOOKUP(A195,Data!C:I,7,FALSE)</f>
        <v>0</v>
      </c>
      <c r="F195" s="438" t="str">
        <f t="shared" ref="F195:F258" si="28">CONCATENATE($D195,$B195)</f>
        <v>3</v>
      </c>
      <c r="G195" s="438" t="str">
        <f t="shared" ref="G195:G258" si="29">_xlfn.IFNA(CONCATENATE(F195,$E195),CONCATENATE(F195,$E195,0))</f>
        <v>30</v>
      </c>
    </row>
    <row r="196" spans="1:7" x14ac:dyDescent="0.25">
      <c r="A196" t="s">
        <v>252</v>
      </c>
      <c r="B196" s="358">
        <f>VLOOKUP(A196,Data!C:E,3,FALSE)</f>
        <v>3</v>
      </c>
      <c r="C196" s="913" t="str">
        <f>IF(NIS2_valinta!F282&lt;&gt;"","X","")</f>
        <v/>
      </c>
      <c r="D196" s="358" t="str">
        <f t="shared" si="27"/>
        <v/>
      </c>
      <c r="E196" s="358">
        <f>VLOOKUP(A196,Data!C:I,7,FALSE)</f>
        <v>0</v>
      </c>
      <c r="F196" s="438" t="str">
        <f t="shared" si="28"/>
        <v>3</v>
      </c>
      <c r="G196" s="438" t="str">
        <f t="shared" si="29"/>
        <v>30</v>
      </c>
    </row>
    <row r="197" spans="1:7" x14ac:dyDescent="0.25">
      <c r="A197" t="s">
        <v>253</v>
      </c>
      <c r="B197" s="358">
        <f>VLOOKUP(A197,Data!C:E,3,FALSE)</f>
        <v>1</v>
      </c>
      <c r="C197" s="913" t="str">
        <f>IF(NIS2_valinta!F283&lt;&gt;"","X","")</f>
        <v/>
      </c>
      <c r="D197" s="358" t="str">
        <f t="shared" si="27"/>
        <v/>
      </c>
      <c r="E197" s="358">
        <f>VLOOKUP(A197,Data!C:I,7,FALSE)</f>
        <v>0</v>
      </c>
      <c r="F197" s="438" t="str">
        <f t="shared" si="28"/>
        <v>1</v>
      </c>
      <c r="G197" s="438" t="str">
        <f t="shared" si="29"/>
        <v>10</v>
      </c>
    </row>
    <row r="198" spans="1:7" x14ac:dyDescent="0.25">
      <c r="A198" t="s">
        <v>254</v>
      </c>
      <c r="B198" s="358">
        <f>VLOOKUP(A198,Data!C:E,3,FALSE)</f>
        <v>1</v>
      </c>
      <c r="C198" s="913" t="str">
        <f>IF(NIS2_valinta!F284&lt;&gt;"","X","")</f>
        <v/>
      </c>
      <c r="D198" s="358" t="str">
        <f t="shared" si="27"/>
        <v/>
      </c>
      <c r="E198" s="358">
        <f>VLOOKUP(A198,Data!C:I,7,FALSE)</f>
        <v>0</v>
      </c>
      <c r="F198" s="438" t="str">
        <f t="shared" si="28"/>
        <v>1</v>
      </c>
      <c r="G198" s="438" t="str">
        <f t="shared" si="29"/>
        <v>10</v>
      </c>
    </row>
    <row r="199" spans="1:7" x14ac:dyDescent="0.25">
      <c r="A199" t="s">
        <v>255</v>
      </c>
      <c r="B199" s="358">
        <f>VLOOKUP(A199,Data!C:E,3,FALSE)</f>
        <v>1</v>
      </c>
      <c r="C199" s="913" t="str">
        <f>IF(NIS2_valinta!F285&lt;&gt;"","X","")</f>
        <v/>
      </c>
      <c r="D199" s="358" t="str">
        <f t="shared" si="27"/>
        <v/>
      </c>
      <c r="E199" s="358">
        <f>VLOOKUP(A199,Data!C:I,7,FALSE)</f>
        <v>0</v>
      </c>
      <c r="F199" s="438" t="str">
        <f t="shared" si="28"/>
        <v>1</v>
      </c>
      <c r="G199" s="438" t="str">
        <f t="shared" si="29"/>
        <v>10</v>
      </c>
    </row>
    <row r="200" spans="1:7" x14ac:dyDescent="0.25">
      <c r="A200" t="s">
        <v>256</v>
      </c>
      <c r="B200" s="358">
        <f>VLOOKUP(A200,Data!C:E,3,FALSE)</f>
        <v>2</v>
      </c>
      <c r="C200" s="913" t="str">
        <f>IF(NIS2_valinta!F286&lt;&gt;"","X","")</f>
        <v/>
      </c>
      <c r="D200" s="358" t="str">
        <f t="shared" si="27"/>
        <v/>
      </c>
      <c r="E200" s="358">
        <f>VLOOKUP(A200,Data!C:I,7,FALSE)</f>
        <v>0</v>
      </c>
      <c r="F200" s="438" t="str">
        <f t="shared" si="28"/>
        <v>2</v>
      </c>
      <c r="G200" s="438" t="str">
        <f t="shared" si="29"/>
        <v>20</v>
      </c>
    </row>
    <row r="201" spans="1:7" x14ac:dyDescent="0.25">
      <c r="A201" t="s">
        <v>257</v>
      </c>
      <c r="B201" s="358">
        <f>VLOOKUP(A201,Data!C:E,3,FALSE)</f>
        <v>2</v>
      </c>
      <c r="C201" s="913" t="str">
        <f>IF(NIS2_valinta!F287&lt;&gt;"","X","")</f>
        <v/>
      </c>
      <c r="D201" s="358" t="str">
        <f t="shared" si="27"/>
        <v/>
      </c>
      <c r="E201" s="358">
        <f>VLOOKUP(A201,Data!C:I,7,FALSE)</f>
        <v>0</v>
      </c>
      <c r="F201" s="438" t="str">
        <f t="shared" si="28"/>
        <v>2</v>
      </c>
      <c r="G201" s="438" t="str">
        <f t="shared" si="29"/>
        <v>20</v>
      </c>
    </row>
    <row r="202" spans="1:7" x14ac:dyDescent="0.25">
      <c r="A202" t="s">
        <v>258</v>
      </c>
      <c r="B202" s="358">
        <f>VLOOKUP(A202,Data!C:E,3,FALSE)</f>
        <v>2</v>
      </c>
      <c r="C202" s="913" t="str">
        <f>IF(NIS2_valinta!F288&lt;&gt;"","X","")</f>
        <v/>
      </c>
      <c r="D202" s="358" t="str">
        <f t="shared" si="27"/>
        <v/>
      </c>
      <c r="E202" s="358">
        <f>VLOOKUP(A202,Data!C:I,7,FALSE)</f>
        <v>0</v>
      </c>
      <c r="F202" s="438" t="str">
        <f t="shared" si="28"/>
        <v>2</v>
      </c>
      <c r="G202" s="438" t="str">
        <f t="shared" si="29"/>
        <v>20</v>
      </c>
    </row>
    <row r="203" spans="1:7" x14ac:dyDescent="0.25">
      <c r="A203" t="s">
        <v>259</v>
      </c>
      <c r="B203" s="358">
        <f>VLOOKUP(A203,Data!C:E,3,FALSE)</f>
        <v>2</v>
      </c>
      <c r="C203" s="913" t="str">
        <f>IF(NIS2_valinta!F289&lt;&gt;"","X","")</f>
        <v/>
      </c>
      <c r="D203" s="358" t="str">
        <f t="shared" si="27"/>
        <v/>
      </c>
      <c r="E203" s="358">
        <f>VLOOKUP(A203,Data!C:I,7,FALSE)</f>
        <v>0</v>
      </c>
      <c r="F203" s="438" t="str">
        <f t="shared" si="28"/>
        <v>2</v>
      </c>
      <c r="G203" s="438" t="str">
        <f t="shared" si="29"/>
        <v>20</v>
      </c>
    </row>
    <row r="204" spans="1:7" x14ac:dyDescent="0.25">
      <c r="A204" t="s">
        <v>260</v>
      </c>
      <c r="B204" s="358">
        <f>VLOOKUP(A204,Data!C:E,3,FALSE)</f>
        <v>2</v>
      </c>
      <c r="C204" s="913" t="str">
        <f>IF(NIS2_valinta!F290&lt;&gt;"","X","")</f>
        <v/>
      </c>
      <c r="D204" s="358" t="str">
        <f t="shared" si="27"/>
        <v/>
      </c>
      <c r="E204" s="358">
        <f>VLOOKUP(A204,Data!C:I,7,FALSE)</f>
        <v>0</v>
      </c>
      <c r="F204" s="438" t="str">
        <f t="shared" si="28"/>
        <v>2</v>
      </c>
      <c r="G204" s="438" t="str">
        <f t="shared" si="29"/>
        <v>20</v>
      </c>
    </row>
    <row r="205" spans="1:7" x14ac:dyDescent="0.25">
      <c r="A205" t="s">
        <v>261</v>
      </c>
      <c r="B205" s="358">
        <f>VLOOKUP(A205,Data!C:E,3,FALSE)</f>
        <v>3</v>
      </c>
      <c r="C205" s="913" t="str">
        <f>IF(NIS2_valinta!F291&lt;&gt;"","X","")</f>
        <v/>
      </c>
      <c r="D205" s="358" t="str">
        <f t="shared" si="27"/>
        <v/>
      </c>
      <c r="E205" s="358">
        <f>VLOOKUP(A205,Data!C:I,7,FALSE)</f>
        <v>0</v>
      </c>
      <c r="F205" s="438" t="str">
        <f t="shared" si="28"/>
        <v>3</v>
      </c>
      <c r="G205" s="438" t="str">
        <f t="shared" si="29"/>
        <v>30</v>
      </c>
    </row>
    <row r="206" spans="1:7" x14ac:dyDescent="0.25">
      <c r="A206" t="s">
        <v>263</v>
      </c>
      <c r="B206" s="358">
        <f>VLOOKUP(A206,Data!C:E,3,FALSE)</f>
        <v>3</v>
      </c>
      <c r="C206" s="913" t="str">
        <f>IF(NIS2_valinta!F292&lt;&gt;"","X","")</f>
        <v/>
      </c>
      <c r="D206" s="358" t="str">
        <f t="shared" si="27"/>
        <v/>
      </c>
      <c r="E206" s="358">
        <f>VLOOKUP(A206,Data!C:I,7,FALSE)</f>
        <v>0</v>
      </c>
      <c r="F206" s="438" t="str">
        <f t="shared" si="28"/>
        <v>3</v>
      </c>
      <c r="G206" s="438" t="str">
        <f t="shared" si="29"/>
        <v>30</v>
      </c>
    </row>
    <row r="207" spans="1:7" x14ac:dyDescent="0.25">
      <c r="A207" t="s">
        <v>941</v>
      </c>
      <c r="B207" s="358">
        <f>VLOOKUP(A207,Data!C:E,3,FALSE)</f>
        <v>3</v>
      </c>
      <c r="C207" s="913" t="str">
        <f>IF(NIS2_valinta!F293&lt;&gt;"","X","")</f>
        <v/>
      </c>
      <c r="D207" s="358" t="str">
        <f t="shared" si="27"/>
        <v/>
      </c>
      <c r="E207" s="358">
        <f>VLOOKUP(A207,Data!C:I,7,FALSE)</f>
        <v>0</v>
      </c>
      <c r="F207" s="438" t="str">
        <f t="shared" si="28"/>
        <v>3</v>
      </c>
      <c r="G207" s="438" t="str">
        <f t="shared" si="29"/>
        <v>30</v>
      </c>
    </row>
    <row r="208" spans="1:7" x14ac:dyDescent="0.25">
      <c r="A208" t="s">
        <v>2536</v>
      </c>
      <c r="B208" s="358">
        <f>VLOOKUP(A208,Data!C:E,3,FALSE)</f>
        <v>3</v>
      </c>
      <c r="C208" s="913" t="str">
        <f>IF(NIS2_valinta!F294&lt;&gt;"","X","")</f>
        <v/>
      </c>
      <c r="D208" s="358" t="str">
        <f t="shared" si="27"/>
        <v/>
      </c>
      <c r="E208" s="358">
        <f>VLOOKUP(A208,Data!C:I,7,FALSE)</f>
        <v>0</v>
      </c>
      <c r="F208" s="438" t="str">
        <f t="shared" si="28"/>
        <v>3</v>
      </c>
      <c r="G208" s="438" t="str">
        <f t="shared" si="29"/>
        <v>30</v>
      </c>
    </row>
    <row r="209" spans="1:7" x14ac:dyDescent="0.25">
      <c r="A209" t="s">
        <v>265</v>
      </c>
      <c r="B209" s="358">
        <f>VLOOKUP(A209,Data!C:E,3,FALSE)</f>
        <v>1</v>
      </c>
      <c r="C209" s="913" t="str">
        <f>IF(NIS2_valinta!F295&lt;&gt;"","X","")</f>
        <v/>
      </c>
      <c r="D209" s="358" t="str">
        <f t="shared" si="27"/>
        <v/>
      </c>
      <c r="E209" s="358">
        <f>VLOOKUP(A209,Data!C:I,7,FALSE)</f>
        <v>0</v>
      </c>
      <c r="F209" s="438" t="str">
        <f t="shared" si="28"/>
        <v>1</v>
      </c>
      <c r="G209" s="438" t="str">
        <f t="shared" si="29"/>
        <v>10</v>
      </c>
    </row>
    <row r="210" spans="1:7" x14ac:dyDescent="0.25">
      <c r="A210" t="s">
        <v>266</v>
      </c>
      <c r="B210" s="358">
        <f>VLOOKUP(A210,Data!C:E,3,FALSE)</f>
        <v>1</v>
      </c>
      <c r="C210" s="913" t="str">
        <f>IF(NIS2_valinta!F296&lt;&gt;"","X","")</f>
        <v/>
      </c>
      <c r="D210" s="358" t="str">
        <f t="shared" si="27"/>
        <v/>
      </c>
      <c r="E210" s="358">
        <f>VLOOKUP(A210,Data!C:I,7,FALSE)</f>
        <v>0</v>
      </c>
      <c r="F210" s="438" t="str">
        <f t="shared" si="28"/>
        <v>1</v>
      </c>
      <c r="G210" s="438" t="str">
        <f t="shared" si="29"/>
        <v>10</v>
      </c>
    </row>
    <row r="211" spans="1:7" x14ac:dyDescent="0.25">
      <c r="A211" t="s">
        <v>267</v>
      </c>
      <c r="B211" s="358">
        <f>VLOOKUP(A211,Data!C:E,3,FALSE)</f>
        <v>1</v>
      </c>
      <c r="C211" s="913" t="str">
        <f>IF(NIS2_valinta!F297&lt;&gt;"","X","")</f>
        <v/>
      </c>
      <c r="D211" s="358" t="str">
        <f t="shared" si="27"/>
        <v/>
      </c>
      <c r="E211" s="358">
        <f>VLOOKUP(A211,Data!C:I,7,FALSE)</f>
        <v>0</v>
      </c>
      <c r="F211" s="438" t="str">
        <f t="shared" si="28"/>
        <v>1</v>
      </c>
      <c r="G211" s="438" t="str">
        <f t="shared" si="29"/>
        <v>10</v>
      </c>
    </row>
    <row r="212" spans="1:7" x14ac:dyDescent="0.25">
      <c r="A212" t="s">
        <v>268</v>
      </c>
      <c r="B212" s="358">
        <f>VLOOKUP(A212,Data!C:E,3,FALSE)</f>
        <v>2</v>
      </c>
      <c r="C212" s="913" t="str">
        <f>IF(NIS2_valinta!F298&lt;&gt;"","X","")</f>
        <v/>
      </c>
      <c r="D212" s="358" t="str">
        <f t="shared" si="27"/>
        <v/>
      </c>
      <c r="E212" s="358">
        <f>VLOOKUP(A212,Data!C:I,7,FALSE)</f>
        <v>0</v>
      </c>
      <c r="F212" s="438" t="str">
        <f t="shared" si="28"/>
        <v>2</v>
      </c>
      <c r="G212" s="438" t="str">
        <f t="shared" si="29"/>
        <v>20</v>
      </c>
    </row>
    <row r="213" spans="1:7" x14ac:dyDescent="0.25">
      <c r="A213" t="s">
        <v>269</v>
      </c>
      <c r="B213" s="358">
        <f>VLOOKUP(A213,Data!C:E,3,FALSE)</f>
        <v>2</v>
      </c>
      <c r="C213" s="913" t="str">
        <f>IF(NIS2_valinta!F299&lt;&gt;"","X","")</f>
        <v/>
      </c>
      <c r="D213" s="358" t="str">
        <f t="shared" si="27"/>
        <v/>
      </c>
      <c r="E213" s="358">
        <f>VLOOKUP(A213,Data!C:I,7,FALSE)</f>
        <v>0</v>
      </c>
      <c r="F213" s="438" t="str">
        <f t="shared" si="28"/>
        <v>2</v>
      </c>
      <c r="G213" s="438" t="str">
        <f t="shared" si="29"/>
        <v>20</v>
      </c>
    </row>
    <row r="214" spans="1:7" x14ac:dyDescent="0.25">
      <c r="A214" t="s">
        <v>270</v>
      </c>
      <c r="B214" s="358">
        <f>VLOOKUP(A214,Data!C:E,3,FALSE)</f>
        <v>2</v>
      </c>
      <c r="C214" s="913" t="str">
        <f>IF(NIS2_valinta!F300&lt;&gt;"","X","")</f>
        <v/>
      </c>
      <c r="D214" s="358" t="str">
        <f t="shared" si="27"/>
        <v/>
      </c>
      <c r="E214" s="358">
        <f>VLOOKUP(A214,Data!C:I,7,FALSE)</f>
        <v>0</v>
      </c>
      <c r="F214" s="438" t="str">
        <f t="shared" si="28"/>
        <v>2</v>
      </c>
      <c r="G214" s="438" t="str">
        <f t="shared" si="29"/>
        <v>20</v>
      </c>
    </row>
    <row r="215" spans="1:7" x14ac:dyDescent="0.25">
      <c r="A215" t="s">
        <v>271</v>
      </c>
      <c r="B215" s="358">
        <f>VLOOKUP(A215,Data!C:E,3,FALSE)</f>
        <v>2</v>
      </c>
      <c r="C215" s="913" t="str">
        <f>IF(NIS2_valinta!F301&lt;&gt;"","X","")</f>
        <v/>
      </c>
      <c r="D215" s="358" t="str">
        <f t="shared" si="27"/>
        <v/>
      </c>
      <c r="E215" s="358">
        <f>VLOOKUP(A215,Data!C:I,7,FALSE)</f>
        <v>0</v>
      </c>
      <c r="F215" s="438" t="str">
        <f t="shared" si="28"/>
        <v>2</v>
      </c>
      <c r="G215" s="438" t="str">
        <f t="shared" si="29"/>
        <v>20</v>
      </c>
    </row>
    <row r="216" spans="1:7" x14ac:dyDescent="0.25">
      <c r="A216" t="s">
        <v>942</v>
      </c>
      <c r="B216" s="358">
        <f>VLOOKUP(A216,Data!C:E,3,FALSE)</f>
        <v>2</v>
      </c>
      <c r="C216" s="913" t="str">
        <f>IF(NIS2_valinta!F302&lt;&gt;"","X","")</f>
        <v/>
      </c>
      <c r="D216" s="358" t="str">
        <f t="shared" si="27"/>
        <v/>
      </c>
      <c r="E216" s="358">
        <f>VLOOKUP(A216,Data!C:I,7,FALSE)</f>
        <v>0</v>
      </c>
      <c r="F216" s="438" t="str">
        <f t="shared" si="28"/>
        <v>2</v>
      </c>
      <c r="G216" s="438" t="str">
        <f t="shared" si="29"/>
        <v>20</v>
      </c>
    </row>
    <row r="217" spans="1:7" x14ac:dyDescent="0.25">
      <c r="A217" t="s">
        <v>943</v>
      </c>
      <c r="B217" s="358">
        <f>VLOOKUP(A217,Data!C:E,3,FALSE)</f>
        <v>2</v>
      </c>
      <c r="C217" s="913" t="str">
        <f>IF(NIS2_valinta!F303&lt;&gt;"","X","")</f>
        <v/>
      </c>
      <c r="D217" s="358" t="str">
        <f t="shared" si="27"/>
        <v/>
      </c>
      <c r="E217" s="358">
        <f>VLOOKUP(A217,Data!C:I,7,FALSE)</f>
        <v>0</v>
      </c>
      <c r="F217" s="438" t="str">
        <f t="shared" si="28"/>
        <v>2</v>
      </c>
      <c r="G217" s="438" t="str">
        <f t="shared" si="29"/>
        <v>20</v>
      </c>
    </row>
    <row r="218" spans="1:7" x14ac:dyDescent="0.25">
      <c r="A218" t="s">
        <v>944</v>
      </c>
      <c r="B218" s="358">
        <f>VLOOKUP(A218,Data!C:E,3,FALSE)</f>
        <v>2</v>
      </c>
      <c r="C218" s="913" t="str">
        <f>IF(NIS2_valinta!F304&lt;&gt;"","X","")</f>
        <v/>
      </c>
      <c r="D218" s="358" t="str">
        <f t="shared" si="27"/>
        <v/>
      </c>
      <c r="E218" s="358">
        <f>VLOOKUP(A218,Data!C:I,7,FALSE)</f>
        <v>0</v>
      </c>
      <c r="F218" s="438" t="str">
        <f t="shared" si="28"/>
        <v>2</v>
      </c>
      <c r="G218" s="438" t="str">
        <f t="shared" si="29"/>
        <v>20</v>
      </c>
    </row>
    <row r="219" spans="1:7" x14ac:dyDescent="0.25">
      <c r="A219" t="s">
        <v>945</v>
      </c>
      <c r="B219" s="358">
        <f>VLOOKUP(A219,Data!C:E,3,FALSE)</f>
        <v>2</v>
      </c>
      <c r="C219" s="913" t="str">
        <f>IF(NIS2_valinta!F305&lt;&gt;"","X","")</f>
        <v/>
      </c>
      <c r="D219" s="358" t="str">
        <f t="shared" si="27"/>
        <v/>
      </c>
      <c r="E219" s="358">
        <f>VLOOKUP(A219,Data!C:I,7,FALSE)</f>
        <v>0</v>
      </c>
      <c r="F219" s="438" t="str">
        <f t="shared" si="28"/>
        <v>2</v>
      </c>
      <c r="G219" s="438" t="str">
        <f t="shared" si="29"/>
        <v>20</v>
      </c>
    </row>
    <row r="220" spans="1:7" x14ac:dyDescent="0.25">
      <c r="A220" t="s">
        <v>946</v>
      </c>
      <c r="B220" s="358">
        <f>VLOOKUP(A220,Data!C:E,3,FALSE)</f>
        <v>2</v>
      </c>
      <c r="C220" s="913" t="str">
        <f>IF(NIS2_valinta!F306&lt;&gt;"","X","")</f>
        <v/>
      </c>
      <c r="D220" s="358" t="str">
        <f t="shared" si="27"/>
        <v/>
      </c>
      <c r="E220" s="358">
        <f>VLOOKUP(A220,Data!C:I,7,FALSE)</f>
        <v>0</v>
      </c>
      <c r="F220" s="438" t="str">
        <f t="shared" si="28"/>
        <v>2</v>
      </c>
      <c r="G220" s="438" t="str">
        <f t="shared" si="29"/>
        <v>20</v>
      </c>
    </row>
    <row r="221" spans="1:7" x14ac:dyDescent="0.25">
      <c r="A221" t="s">
        <v>947</v>
      </c>
      <c r="B221" s="358">
        <f>VLOOKUP(A221,Data!C:E,3,FALSE)</f>
        <v>3</v>
      </c>
      <c r="C221" s="913" t="str">
        <f>IF(NIS2_valinta!F307&lt;&gt;"","X","")</f>
        <v/>
      </c>
      <c r="D221" s="358" t="str">
        <f t="shared" si="27"/>
        <v/>
      </c>
      <c r="E221" s="358">
        <f>VLOOKUP(A221,Data!C:I,7,FALSE)</f>
        <v>0</v>
      </c>
      <c r="F221" s="438" t="str">
        <f t="shared" si="28"/>
        <v>3</v>
      </c>
      <c r="G221" s="438" t="str">
        <f t="shared" si="29"/>
        <v>30</v>
      </c>
    </row>
    <row r="222" spans="1:7" x14ac:dyDescent="0.25">
      <c r="A222" t="s">
        <v>948</v>
      </c>
      <c r="B222" s="358">
        <f>VLOOKUP(A222,Data!C:E,3,FALSE)</f>
        <v>3</v>
      </c>
      <c r="C222" s="913" t="str">
        <f>IF(NIS2_valinta!F308&lt;&gt;"","X","")</f>
        <v/>
      </c>
      <c r="D222" s="358" t="str">
        <f t="shared" si="27"/>
        <v/>
      </c>
      <c r="E222" s="358">
        <f>VLOOKUP(A222,Data!C:I,7,FALSE)</f>
        <v>0</v>
      </c>
      <c r="F222" s="438" t="str">
        <f t="shared" si="28"/>
        <v>3</v>
      </c>
      <c r="G222" s="438" t="str">
        <f t="shared" si="29"/>
        <v>30</v>
      </c>
    </row>
    <row r="223" spans="1:7" x14ac:dyDescent="0.25">
      <c r="A223" t="s">
        <v>949</v>
      </c>
      <c r="B223" s="358">
        <f>VLOOKUP(A223,Data!C:E,3,FALSE)</f>
        <v>3</v>
      </c>
      <c r="C223" s="913" t="str">
        <f>IF(NIS2_valinta!F309&lt;&gt;"","X","")</f>
        <v/>
      </c>
      <c r="D223" s="358" t="str">
        <f t="shared" si="27"/>
        <v/>
      </c>
      <c r="E223" s="358">
        <f>VLOOKUP(A223,Data!C:I,7,FALSE)</f>
        <v>0</v>
      </c>
      <c r="F223" s="438" t="str">
        <f t="shared" si="28"/>
        <v>3</v>
      </c>
      <c r="G223" s="438" t="str">
        <f t="shared" si="29"/>
        <v>30</v>
      </c>
    </row>
    <row r="224" spans="1:7" x14ac:dyDescent="0.25">
      <c r="A224" t="s">
        <v>950</v>
      </c>
      <c r="B224" s="358">
        <f>VLOOKUP(A224,Data!C:E,3,FALSE)</f>
        <v>3</v>
      </c>
      <c r="C224" s="913" t="str">
        <f>IF(NIS2_valinta!F310&lt;&gt;"","X","")</f>
        <v/>
      </c>
      <c r="D224" s="358" t="str">
        <f t="shared" si="27"/>
        <v/>
      </c>
      <c r="E224" s="358">
        <f>VLOOKUP(A224,Data!C:I,7,FALSE)</f>
        <v>0</v>
      </c>
      <c r="F224" s="438" t="str">
        <f t="shared" si="28"/>
        <v>3</v>
      </c>
      <c r="G224" s="438" t="str">
        <f t="shared" si="29"/>
        <v>30</v>
      </c>
    </row>
    <row r="225" spans="1:7" x14ac:dyDescent="0.25">
      <c r="A225" t="s">
        <v>952</v>
      </c>
      <c r="B225" s="358">
        <f>VLOOKUP(A225,Data!C:E,3,FALSE)</f>
        <v>2</v>
      </c>
      <c r="C225" s="913" t="str">
        <f>IF(NIS2_valinta!F311&lt;&gt;"","X","")</f>
        <v/>
      </c>
      <c r="D225" s="358" t="str">
        <f t="shared" si="27"/>
        <v/>
      </c>
      <c r="E225" s="358">
        <f>VLOOKUP(A225,Data!C:I,7,FALSE)</f>
        <v>0</v>
      </c>
      <c r="F225" s="438" t="str">
        <f t="shared" si="28"/>
        <v>2</v>
      </c>
      <c r="G225" s="438" t="str">
        <f t="shared" si="29"/>
        <v>20</v>
      </c>
    </row>
    <row r="226" spans="1:7" x14ac:dyDescent="0.25">
      <c r="A226" t="s">
        <v>953</v>
      </c>
      <c r="B226" s="358">
        <f>VLOOKUP(A226,Data!C:E,3,FALSE)</f>
        <v>2</v>
      </c>
      <c r="C226" s="913" t="str">
        <f>IF(NIS2_valinta!F312&lt;&gt;"","X","")</f>
        <v/>
      </c>
      <c r="D226" s="358" t="str">
        <f t="shared" si="27"/>
        <v/>
      </c>
      <c r="E226" s="358">
        <f>VLOOKUP(A226,Data!C:I,7,FALSE)</f>
        <v>0</v>
      </c>
      <c r="F226" s="438" t="str">
        <f t="shared" si="28"/>
        <v>2</v>
      </c>
      <c r="G226" s="438" t="str">
        <f t="shared" si="29"/>
        <v>20</v>
      </c>
    </row>
    <row r="227" spans="1:7" x14ac:dyDescent="0.25">
      <c r="A227" t="s">
        <v>954</v>
      </c>
      <c r="B227" s="358">
        <f>VLOOKUP(A227,Data!C:E,3,FALSE)</f>
        <v>3</v>
      </c>
      <c r="C227" s="913" t="str">
        <f>IF(NIS2_valinta!F313&lt;&gt;"","X","")</f>
        <v/>
      </c>
      <c r="D227" s="358" t="str">
        <f t="shared" si="27"/>
        <v/>
      </c>
      <c r="E227" s="358">
        <f>VLOOKUP(A227,Data!C:I,7,FALSE)</f>
        <v>0</v>
      </c>
      <c r="F227" s="438" t="str">
        <f t="shared" si="28"/>
        <v>3</v>
      </c>
      <c r="G227" s="438" t="str">
        <f t="shared" si="29"/>
        <v>30</v>
      </c>
    </row>
    <row r="228" spans="1:7" x14ac:dyDescent="0.25">
      <c r="A228" t="s">
        <v>955</v>
      </c>
      <c r="B228" s="358">
        <f>VLOOKUP(A228,Data!C:E,3,FALSE)</f>
        <v>3</v>
      </c>
      <c r="C228" s="913" t="str">
        <f>IF(NIS2_valinta!F314&lt;&gt;"","X","")</f>
        <v/>
      </c>
      <c r="D228" s="358" t="str">
        <f t="shared" si="27"/>
        <v/>
      </c>
      <c r="E228" s="358">
        <f>VLOOKUP(A228,Data!C:I,7,FALSE)</f>
        <v>0</v>
      </c>
      <c r="F228" s="438" t="str">
        <f t="shared" si="28"/>
        <v>3</v>
      </c>
      <c r="G228" s="438" t="str">
        <f t="shared" si="29"/>
        <v>30</v>
      </c>
    </row>
    <row r="229" spans="1:7" x14ac:dyDescent="0.25">
      <c r="A229" t="s">
        <v>956</v>
      </c>
      <c r="B229" s="358">
        <f>VLOOKUP(A229,Data!C:E,3,FALSE)</f>
        <v>3</v>
      </c>
      <c r="C229" s="913" t="str">
        <f>IF(NIS2_valinta!F315&lt;&gt;"","X","")</f>
        <v/>
      </c>
      <c r="D229" s="358" t="str">
        <f t="shared" si="27"/>
        <v/>
      </c>
      <c r="E229" s="358">
        <f>VLOOKUP(A229,Data!C:I,7,FALSE)</f>
        <v>0</v>
      </c>
      <c r="F229" s="438" t="str">
        <f t="shared" si="28"/>
        <v>3</v>
      </c>
      <c r="G229" s="438" t="str">
        <f t="shared" si="29"/>
        <v>30</v>
      </c>
    </row>
    <row r="230" spans="1:7" x14ac:dyDescent="0.25">
      <c r="A230" t="s">
        <v>957</v>
      </c>
      <c r="B230" s="358">
        <f>VLOOKUP(A230,Data!C:E,3,FALSE)</f>
        <v>3</v>
      </c>
      <c r="C230" s="913" t="str">
        <f>IF(NIS2_valinta!F316&lt;&gt;"","X","")</f>
        <v/>
      </c>
      <c r="D230" s="358" t="str">
        <f t="shared" si="27"/>
        <v/>
      </c>
      <c r="E230" s="358">
        <f>VLOOKUP(A230,Data!C:I,7,FALSE)</f>
        <v>0</v>
      </c>
      <c r="F230" s="438" t="str">
        <f t="shared" si="28"/>
        <v>3</v>
      </c>
      <c r="G230" s="438" t="str">
        <f t="shared" si="29"/>
        <v>30</v>
      </c>
    </row>
    <row r="231" spans="1:7" x14ac:dyDescent="0.25">
      <c r="A231" t="s">
        <v>39</v>
      </c>
      <c r="B231" s="358">
        <f>VLOOKUP(A231,Data!C:E,3,FALSE)</f>
        <v>1</v>
      </c>
      <c r="C231" s="913" t="str">
        <f>IF(NIS2_valinta!F317&lt;&gt;"","X","")</f>
        <v/>
      </c>
      <c r="D231" s="358" t="str">
        <f t="shared" si="27"/>
        <v/>
      </c>
      <c r="E231" s="358">
        <f>VLOOKUP(A231,Data!C:I,7,FALSE)</f>
        <v>0</v>
      </c>
      <c r="F231" s="438" t="str">
        <f t="shared" si="28"/>
        <v>1</v>
      </c>
      <c r="G231" s="438" t="str">
        <f t="shared" si="29"/>
        <v>10</v>
      </c>
    </row>
    <row r="232" spans="1:7" x14ac:dyDescent="0.25">
      <c r="A232" t="s">
        <v>40</v>
      </c>
      <c r="B232" s="358">
        <f>VLOOKUP(A232,Data!C:E,3,FALSE)</f>
        <v>2</v>
      </c>
      <c r="C232" s="913" t="str">
        <f>IF(NIS2_valinta!F318&lt;&gt;"","X","")</f>
        <v/>
      </c>
      <c r="D232" s="358" t="str">
        <f t="shared" si="27"/>
        <v/>
      </c>
      <c r="E232" s="358">
        <f>VLOOKUP(A232,Data!C:I,7,FALSE)</f>
        <v>0</v>
      </c>
      <c r="F232" s="438" t="str">
        <f t="shared" si="28"/>
        <v>2</v>
      </c>
      <c r="G232" s="438" t="str">
        <f t="shared" si="29"/>
        <v>20</v>
      </c>
    </row>
    <row r="233" spans="1:7" x14ac:dyDescent="0.25">
      <c r="A233" t="s">
        <v>41</v>
      </c>
      <c r="B233" s="358">
        <f>VLOOKUP(A233,Data!C:E,3,FALSE)</f>
        <v>2</v>
      </c>
      <c r="C233" s="913" t="str">
        <f>IF(NIS2_valinta!F319&lt;&gt;"","X","")</f>
        <v/>
      </c>
      <c r="D233" s="358" t="str">
        <f t="shared" si="27"/>
        <v/>
      </c>
      <c r="E233" s="358">
        <f>VLOOKUP(A233,Data!C:I,7,FALSE)</f>
        <v>0</v>
      </c>
      <c r="F233" s="438" t="str">
        <f t="shared" si="28"/>
        <v>2</v>
      </c>
      <c r="G233" s="438" t="str">
        <f t="shared" si="29"/>
        <v>20</v>
      </c>
    </row>
    <row r="234" spans="1:7" x14ac:dyDescent="0.25">
      <c r="A234" t="s">
        <v>43</v>
      </c>
      <c r="B234" s="358">
        <f>VLOOKUP(A234,Data!C:E,3,FALSE)</f>
        <v>2</v>
      </c>
      <c r="C234" s="913" t="str">
        <f>IF(NIS2_valinta!F320&lt;&gt;"","X","")</f>
        <v/>
      </c>
      <c r="D234" s="358" t="str">
        <f t="shared" si="27"/>
        <v/>
      </c>
      <c r="E234" s="358">
        <f>VLOOKUP(A234,Data!C:I,7,FALSE)</f>
        <v>0</v>
      </c>
      <c r="F234" s="438" t="str">
        <f t="shared" si="28"/>
        <v>2</v>
      </c>
      <c r="G234" s="438" t="str">
        <f t="shared" si="29"/>
        <v>20</v>
      </c>
    </row>
    <row r="235" spans="1:7" x14ac:dyDescent="0.25">
      <c r="A235" t="s">
        <v>45</v>
      </c>
      <c r="B235" s="358">
        <f>VLOOKUP(A235,Data!C:E,3,FALSE)</f>
        <v>2</v>
      </c>
      <c r="C235" s="913" t="str">
        <f>IF(NIS2_valinta!F321&lt;&gt;"","X","")</f>
        <v/>
      </c>
      <c r="D235" s="358" t="str">
        <f t="shared" si="27"/>
        <v/>
      </c>
      <c r="E235" s="358">
        <f>VLOOKUP(A235,Data!C:I,7,FALSE)</f>
        <v>0</v>
      </c>
      <c r="F235" s="438" t="str">
        <f t="shared" si="28"/>
        <v>2</v>
      </c>
      <c r="G235" s="438" t="str">
        <f t="shared" si="29"/>
        <v>20</v>
      </c>
    </row>
    <row r="236" spans="1:7" x14ac:dyDescent="0.25">
      <c r="A236" t="s">
        <v>47</v>
      </c>
      <c r="B236" s="358">
        <f>VLOOKUP(A236,Data!C:E,3,FALSE)</f>
        <v>2</v>
      </c>
      <c r="C236" s="913" t="str">
        <f>IF(NIS2_valinta!F322&lt;&gt;"","X","")</f>
        <v/>
      </c>
      <c r="D236" s="358" t="str">
        <f t="shared" si="27"/>
        <v/>
      </c>
      <c r="E236" s="358">
        <f>VLOOKUP(A236,Data!C:I,7,FALSE)</f>
        <v>0</v>
      </c>
      <c r="F236" s="438" t="str">
        <f t="shared" si="28"/>
        <v>2</v>
      </c>
      <c r="G236" s="438" t="str">
        <f t="shared" si="29"/>
        <v>20</v>
      </c>
    </row>
    <row r="237" spans="1:7" x14ac:dyDescent="0.25">
      <c r="A237" t="s">
        <v>49</v>
      </c>
      <c r="B237" s="358">
        <f>VLOOKUP(A237,Data!C:E,3,FALSE)</f>
        <v>3</v>
      </c>
      <c r="C237" s="913" t="str">
        <f>IF(NIS2_valinta!F323&lt;&gt;"","X","")</f>
        <v/>
      </c>
      <c r="D237" s="358" t="str">
        <f t="shared" si="27"/>
        <v/>
      </c>
      <c r="E237" s="358">
        <f>VLOOKUP(A237,Data!C:I,7,FALSE)</f>
        <v>0</v>
      </c>
      <c r="F237" s="438" t="str">
        <f t="shared" si="28"/>
        <v>3</v>
      </c>
      <c r="G237" s="438" t="str">
        <f t="shared" si="29"/>
        <v>30</v>
      </c>
    </row>
    <row r="238" spans="1:7" x14ac:dyDescent="0.25">
      <c r="A238" t="s">
        <v>51</v>
      </c>
      <c r="B238" s="358">
        <f>VLOOKUP(A238,Data!C:E,3,FALSE)</f>
        <v>3</v>
      </c>
      <c r="C238" s="913" t="str">
        <f>IF(NIS2_valinta!F324&lt;&gt;"","X","")</f>
        <v/>
      </c>
      <c r="D238" s="358" t="str">
        <f t="shared" si="27"/>
        <v/>
      </c>
      <c r="E238" s="358">
        <f>VLOOKUP(A238,Data!C:I,7,FALSE)</f>
        <v>0</v>
      </c>
      <c r="F238" s="438" t="str">
        <f t="shared" si="28"/>
        <v>3</v>
      </c>
      <c r="G238" s="438" t="str">
        <f t="shared" si="29"/>
        <v>30</v>
      </c>
    </row>
    <row r="239" spans="1:7" x14ac:dyDescent="0.25">
      <c r="A239" t="s">
        <v>56</v>
      </c>
      <c r="B239" s="358">
        <f>VLOOKUP(A239,Data!C:E,3,FALSE)</f>
        <v>1</v>
      </c>
      <c r="C239" s="913" t="str">
        <f>IF(NIS2_valinta!F325&lt;&gt;"","X","")</f>
        <v/>
      </c>
      <c r="D239" s="358" t="str">
        <f t="shared" si="27"/>
        <v/>
      </c>
      <c r="E239" s="358">
        <f>VLOOKUP(A239,Data!C:I,7,FALSE)</f>
        <v>0</v>
      </c>
      <c r="F239" s="438" t="str">
        <f t="shared" si="28"/>
        <v>1</v>
      </c>
      <c r="G239" s="438" t="str">
        <f t="shared" si="29"/>
        <v>10</v>
      </c>
    </row>
    <row r="240" spans="1:7" x14ac:dyDescent="0.25">
      <c r="A240" t="s">
        <v>58</v>
      </c>
      <c r="B240" s="358">
        <f>VLOOKUP(A240,Data!C:E,3,FALSE)</f>
        <v>2</v>
      </c>
      <c r="C240" s="913" t="str">
        <f>IF(NIS2_valinta!F326&lt;&gt;"","X","")</f>
        <v/>
      </c>
      <c r="D240" s="358" t="str">
        <f t="shared" si="27"/>
        <v/>
      </c>
      <c r="E240" s="358">
        <f>VLOOKUP(A240,Data!C:I,7,FALSE)</f>
        <v>0</v>
      </c>
      <c r="F240" s="438" t="str">
        <f t="shared" si="28"/>
        <v>2</v>
      </c>
      <c r="G240" s="438" t="str">
        <f t="shared" si="29"/>
        <v>20</v>
      </c>
    </row>
    <row r="241" spans="1:7" x14ac:dyDescent="0.25">
      <c r="A241" t="s">
        <v>60</v>
      </c>
      <c r="B241" s="358">
        <f>VLOOKUP(A241,Data!C:E,3,FALSE)</f>
        <v>2</v>
      </c>
      <c r="C241" s="913" t="str">
        <f>IF(NIS2_valinta!F327&lt;&gt;"","X","")</f>
        <v/>
      </c>
      <c r="D241" s="358" t="str">
        <f t="shared" si="27"/>
        <v/>
      </c>
      <c r="E241" s="358">
        <f>VLOOKUP(A241,Data!C:I,7,FALSE)</f>
        <v>0</v>
      </c>
      <c r="F241" s="438" t="str">
        <f t="shared" si="28"/>
        <v>2</v>
      </c>
      <c r="G241" s="438" t="str">
        <f t="shared" si="29"/>
        <v>20</v>
      </c>
    </row>
    <row r="242" spans="1:7" x14ac:dyDescent="0.25">
      <c r="A242" t="s">
        <v>63</v>
      </c>
      <c r="B242" s="358">
        <f>VLOOKUP(A242,Data!C:E,3,FALSE)</f>
        <v>2</v>
      </c>
      <c r="C242" s="913" t="str">
        <f>IF(NIS2_valinta!F328&lt;&gt;"","X","")</f>
        <v/>
      </c>
      <c r="D242" s="358" t="str">
        <f t="shared" si="27"/>
        <v/>
      </c>
      <c r="E242" s="358">
        <f>VLOOKUP(A242,Data!C:I,7,FALSE)</f>
        <v>0</v>
      </c>
      <c r="F242" s="438" t="str">
        <f t="shared" si="28"/>
        <v>2</v>
      </c>
      <c r="G242" s="438" t="str">
        <f t="shared" si="29"/>
        <v>20</v>
      </c>
    </row>
    <row r="243" spans="1:7" x14ac:dyDescent="0.25">
      <c r="A243" t="s">
        <v>66</v>
      </c>
      <c r="B243" s="358">
        <f>VLOOKUP(A243,Data!C:E,3,FALSE)</f>
        <v>2</v>
      </c>
      <c r="C243" s="913" t="str">
        <f>IF(NIS2_valinta!F329&lt;&gt;"","X","")</f>
        <v/>
      </c>
      <c r="D243" s="358" t="str">
        <f t="shared" si="27"/>
        <v/>
      </c>
      <c r="E243" s="358">
        <f>VLOOKUP(A243,Data!C:I,7,FALSE)</f>
        <v>0</v>
      </c>
      <c r="F243" s="438" t="str">
        <f t="shared" si="28"/>
        <v>2</v>
      </c>
      <c r="G243" s="438" t="str">
        <f t="shared" si="29"/>
        <v>20</v>
      </c>
    </row>
    <row r="244" spans="1:7" x14ac:dyDescent="0.25">
      <c r="A244" t="s">
        <v>912</v>
      </c>
      <c r="B244" s="358">
        <f>VLOOKUP(A244,Data!C:E,3,FALSE)</f>
        <v>2</v>
      </c>
      <c r="C244" s="913" t="str">
        <f>IF(NIS2_valinta!F330&lt;&gt;"","X","")</f>
        <v/>
      </c>
      <c r="D244" s="358" t="str">
        <f t="shared" si="27"/>
        <v/>
      </c>
      <c r="E244" s="358">
        <f>VLOOKUP(A244,Data!C:I,7,FALSE)</f>
        <v>0</v>
      </c>
      <c r="F244" s="438" t="str">
        <f t="shared" si="28"/>
        <v>2</v>
      </c>
      <c r="G244" s="438" t="str">
        <f t="shared" si="29"/>
        <v>20</v>
      </c>
    </row>
    <row r="245" spans="1:7" x14ac:dyDescent="0.25">
      <c r="A245" t="s">
        <v>913</v>
      </c>
      <c r="B245" s="358">
        <f>VLOOKUP(A245,Data!C:E,3,FALSE)</f>
        <v>2</v>
      </c>
      <c r="C245" s="913" t="str">
        <f>IF(NIS2_valinta!F331&lt;&gt;"","X","")</f>
        <v/>
      </c>
      <c r="D245" s="358" t="str">
        <f t="shared" si="27"/>
        <v/>
      </c>
      <c r="E245" s="358">
        <f>VLOOKUP(A245,Data!C:I,7,FALSE)</f>
        <v>0</v>
      </c>
      <c r="F245" s="438" t="str">
        <f t="shared" si="28"/>
        <v>2</v>
      </c>
      <c r="G245" s="438" t="str">
        <f t="shared" si="29"/>
        <v>20</v>
      </c>
    </row>
    <row r="246" spans="1:7" x14ac:dyDescent="0.25">
      <c r="A246" t="s">
        <v>914</v>
      </c>
      <c r="B246" s="358">
        <f>VLOOKUP(A246,Data!C:E,3,FALSE)</f>
        <v>3</v>
      </c>
      <c r="C246" s="913" t="str">
        <f>IF(NIS2_valinta!F332&lt;&gt;"","X","")</f>
        <v/>
      </c>
      <c r="D246" s="358" t="str">
        <f t="shared" si="27"/>
        <v/>
      </c>
      <c r="E246" s="358">
        <f>VLOOKUP(A246,Data!C:I,7,FALSE)</f>
        <v>0</v>
      </c>
      <c r="F246" s="438" t="str">
        <f t="shared" si="28"/>
        <v>3</v>
      </c>
      <c r="G246" s="438" t="str">
        <f t="shared" si="29"/>
        <v>30</v>
      </c>
    </row>
    <row r="247" spans="1:7" x14ac:dyDescent="0.25">
      <c r="A247" t="s">
        <v>915</v>
      </c>
      <c r="B247" s="358">
        <f>VLOOKUP(A247,Data!C:E,3,FALSE)</f>
        <v>3</v>
      </c>
      <c r="C247" s="913" t="str">
        <f>IF(NIS2_valinta!F333&lt;&gt;"","X","")</f>
        <v/>
      </c>
      <c r="D247" s="358" t="str">
        <f t="shared" si="27"/>
        <v/>
      </c>
      <c r="E247" s="358">
        <f>VLOOKUP(A247,Data!C:I,7,FALSE)</f>
        <v>0</v>
      </c>
      <c r="F247" s="438" t="str">
        <f t="shared" si="28"/>
        <v>3</v>
      </c>
      <c r="G247" s="438" t="str">
        <f t="shared" si="29"/>
        <v>30</v>
      </c>
    </row>
    <row r="248" spans="1:7" x14ac:dyDescent="0.25">
      <c r="A248" t="s">
        <v>916</v>
      </c>
      <c r="B248" s="358">
        <f>VLOOKUP(A248,Data!C:E,3,FALSE)</f>
        <v>3</v>
      </c>
      <c r="C248" s="913" t="str">
        <f>IF(NIS2_valinta!F334&lt;&gt;"","X","")</f>
        <v/>
      </c>
      <c r="D248" s="358" t="str">
        <f t="shared" si="27"/>
        <v/>
      </c>
      <c r="E248" s="358">
        <f>VLOOKUP(A248,Data!C:I,7,FALSE)</f>
        <v>0</v>
      </c>
      <c r="F248" s="438" t="str">
        <f t="shared" si="28"/>
        <v>3</v>
      </c>
      <c r="G248" s="438" t="str">
        <f t="shared" si="29"/>
        <v>30</v>
      </c>
    </row>
    <row r="249" spans="1:7" x14ac:dyDescent="0.25">
      <c r="A249" t="s">
        <v>917</v>
      </c>
      <c r="B249" s="358">
        <f>VLOOKUP(A249,Data!C:E,3,FALSE)</f>
        <v>3</v>
      </c>
      <c r="C249" s="913" t="str">
        <f>IF(NIS2_valinta!F335&lt;&gt;"","X","")</f>
        <v/>
      </c>
      <c r="D249" s="358" t="str">
        <f t="shared" si="27"/>
        <v/>
      </c>
      <c r="E249" s="358">
        <f>VLOOKUP(A249,Data!C:I,7,FALSE)</f>
        <v>0</v>
      </c>
      <c r="F249" s="438" t="str">
        <f t="shared" si="28"/>
        <v>3</v>
      </c>
      <c r="G249" s="438" t="str">
        <f t="shared" si="29"/>
        <v>30</v>
      </c>
    </row>
    <row r="250" spans="1:7" x14ac:dyDescent="0.25">
      <c r="A250" t="s">
        <v>918</v>
      </c>
      <c r="B250" s="358">
        <f>VLOOKUP(A250,Data!C:E,3,FALSE)</f>
        <v>3</v>
      </c>
      <c r="C250" s="913" t="str">
        <f>IF(NIS2_valinta!F336&lt;&gt;"","X","")</f>
        <v/>
      </c>
      <c r="D250" s="358" t="str">
        <f t="shared" si="27"/>
        <v/>
      </c>
      <c r="E250" s="358">
        <f>VLOOKUP(A250,Data!C:I,7,FALSE)</f>
        <v>0</v>
      </c>
      <c r="F250" s="438" t="str">
        <f t="shared" si="28"/>
        <v>3</v>
      </c>
      <c r="G250" s="438" t="str">
        <f t="shared" si="29"/>
        <v>30</v>
      </c>
    </row>
    <row r="251" spans="1:7" x14ac:dyDescent="0.25">
      <c r="A251" t="s">
        <v>919</v>
      </c>
      <c r="B251" s="358">
        <f>VLOOKUP(A251,Data!C:E,3,FALSE)</f>
        <v>3</v>
      </c>
      <c r="C251" s="913" t="str">
        <f>IF(NIS2_valinta!F337&lt;&gt;"","X","")</f>
        <v/>
      </c>
      <c r="D251" s="358" t="str">
        <f t="shared" si="27"/>
        <v/>
      </c>
      <c r="E251" s="358">
        <f>VLOOKUP(A251,Data!C:I,7,FALSE)</f>
        <v>0</v>
      </c>
      <c r="F251" s="438" t="str">
        <f t="shared" si="28"/>
        <v>3</v>
      </c>
      <c r="G251" s="438" t="str">
        <f t="shared" si="29"/>
        <v>30</v>
      </c>
    </row>
    <row r="252" spans="1:7" x14ac:dyDescent="0.25">
      <c r="A252" t="s">
        <v>68</v>
      </c>
      <c r="B252" s="358">
        <f>VLOOKUP(A252,Data!C:E,3,FALSE)</f>
        <v>1</v>
      </c>
      <c r="C252" s="913" t="str">
        <f>IF(NIS2_valinta!F338&lt;&gt;"","X","")</f>
        <v/>
      </c>
      <c r="D252" s="358" t="str">
        <f t="shared" si="27"/>
        <v/>
      </c>
      <c r="E252" s="358">
        <f>VLOOKUP(A252,Data!C:I,7,FALSE)</f>
        <v>0</v>
      </c>
      <c r="F252" s="438" t="str">
        <f t="shared" si="28"/>
        <v>1</v>
      </c>
      <c r="G252" s="438" t="str">
        <f t="shared" si="29"/>
        <v>10</v>
      </c>
    </row>
    <row r="253" spans="1:7" x14ac:dyDescent="0.25">
      <c r="A253" t="s">
        <v>70</v>
      </c>
      <c r="B253" s="358">
        <f>VLOOKUP(A253,Data!C:E,3,FALSE)</f>
        <v>2</v>
      </c>
      <c r="C253" s="913" t="str">
        <f>IF(NIS2_valinta!F339&lt;&gt;"","X","")</f>
        <v/>
      </c>
      <c r="D253" s="358" t="str">
        <f t="shared" si="27"/>
        <v/>
      </c>
      <c r="E253" s="358">
        <f>VLOOKUP(A253,Data!C:I,7,FALSE)</f>
        <v>0</v>
      </c>
      <c r="F253" s="438" t="str">
        <f t="shared" si="28"/>
        <v>2</v>
      </c>
      <c r="G253" s="438" t="str">
        <f t="shared" si="29"/>
        <v>20</v>
      </c>
    </row>
    <row r="254" spans="1:7" x14ac:dyDescent="0.25">
      <c r="A254" t="s">
        <v>73</v>
      </c>
      <c r="B254" s="358">
        <f>VLOOKUP(A254,Data!C:E,3,FALSE)</f>
        <v>2</v>
      </c>
      <c r="C254" s="913" t="str">
        <f>IF(NIS2_valinta!F340&lt;&gt;"","X","")</f>
        <v/>
      </c>
      <c r="D254" s="358" t="str">
        <f t="shared" si="27"/>
        <v/>
      </c>
      <c r="E254" s="358">
        <f>VLOOKUP(A254,Data!C:I,7,FALSE)</f>
        <v>0</v>
      </c>
      <c r="F254" s="438" t="str">
        <f t="shared" si="28"/>
        <v>2</v>
      </c>
      <c r="G254" s="438" t="str">
        <f t="shared" si="29"/>
        <v>20</v>
      </c>
    </row>
    <row r="255" spans="1:7" x14ac:dyDescent="0.25">
      <c r="A255" t="s">
        <v>76</v>
      </c>
      <c r="B255" s="358">
        <f>VLOOKUP(A255,Data!C:E,3,FALSE)</f>
        <v>2</v>
      </c>
      <c r="C255" s="913" t="str">
        <f>IF(NIS2_valinta!F341&lt;&gt;"","X","")</f>
        <v/>
      </c>
      <c r="D255" s="358" t="str">
        <f t="shared" si="27"/>
        <v/>
      </c>
      <c r="E255" s="358">
        <f>VLOOKUP(A255,Data!C:I,7,FALSE)</f>
        <v>0</v>
      </c>
      <c r="F255" s="438" t="str">
        <f t="shared" si="28"/>
        <v>2</v>
      </c>
      <c r="G255" s="438" t="str">
        <f t="shared" si="29"/>
        <v>20</v>
      </c>
    </row>
    <row r="256" spans="1:7" x14ac:dyDescent="0.25">
      <c r="A256" t="s">
        <v>78</v>
      </c>
      <c r="B256" s="358">
        <f>VLOOKUP(A256,Data!C:E,3,FALSE)</f>
        <v>2</v>
      </c>
      <c r="C256" s="913" t="str">
        <f>IF(NIS2_valinta!F342&lt;&gt;"","X","")</f>
        <v/>
      </c>
      <c r="D256" s="358" t="str">
        <f t="shared" si="27"/>
        <v/>
      </c>
      <c r="E256" s="358">
        <f>VLOOKUP(A256,Data!C:I,7,FALSE)</f>
        <v>0</v>
      </c>
      <c r="F256" s="438" t="str">
        <f t="shared" si="28"/>
        <v>2</v>
      </c>
      <c r="G256" s="438" t="str">
        <f t="shared" si="29"/>
        <v>20</v>
      </c>
    </row>
    <row r="257" spans="1:7" x14ac:dyDescent="0.25">
      <c r="A257" t="s">
        <v>80</v>
      </c>
      <c r="B257" s="358">
        <f>VLOOKUP(A257,Data!C:E,3,FALSE)</f>
        <v>2</v>
      </c>
      <c r="C257" s="913" t="str">
        <f>IF(NIS2_valinta!F343&lt;&gt;"","X","")</f>
        <v/>
      </c>
      <c r="D257" s="358" t="str">
        <f t="shared" si="27"/>
        <v/>
      </c>
      <c r="E257" s="358">
        <f>VLOOKUP(A257,Data!C:I,7,FALSE)</f>
        <v>0</v>
      </c>
      <c r="F257" s="438" t="str">
        <f t="shared" si="28"/>
        <v>2</v>
      </c>
      <c r="G257" s="438" t="str">
        <f t="shared" si="29"/>
        <v>20</v>
      </c>
    </row>
    <row r="258" spans="1:7" x14ac:dyDescent="0.25">
      <c r="A258" t="s">
        <v>82</v>
      </c>
      <c r="B258" s="358">
        <f>VLOOKUP(A258,Data!C:E,3,FALSE)</f>
        <v>3</v>
      </c>
      <c r="C258" s="913" t="str">
        <f>IF(NIS2_valinta!F344&lt;&gt;"","X","")</f>
        <v/>
      </c>
      <c r="D258" s="358" t="str">
        <f t="shared" si="27"/>
        <v/>
      </c>
      <c r="E258" s="358">
        <f>VLOOKUP(A258,Data!C:I,7,FALSE)</f>
        <v>0</v>
      </c>
      <c r="F258" s="438" t="str">
        <f t="shared" si="28"/>
        <v>3</v>
      </c>
      <c r="G258" s="438" t="str">
        <f t="shared" si="29"/>
        <v>30</v>
      </c>
    </row>
    <row r="259" spans="1:7" x14ac:dyDescent="0.25">
      <c r="A259" t="s">
        <v>920</v>
      </c>
      <c r="B259" s="358">
        <f>VLOOKUP(A259,Data!C:E,3,FALSE)</f>
        <v>1</v>
      </c>
      <c r="C259" s="913" t="str">
        <f>IF(NIS2_valinta!F345&lt;&gt;"","X","")</f>
        <v/>
      </c>
      <c r="D259" s="358" t="str">
        <f t="shared" ref="D259:D322" si="30">IF(C259="","",_xlfn.CONCAT("NIS-",MID(A259,1,4),"-"))</f>
        <v/>
      </c>
      <c r="E259" s="358">
        <f>VLOOKUP(A259,Data!C:I,7,FALSE)</f>
        <v>0</v>
      </c>
      <c r="F259" s="438" t="str">
        <f t="shared" ref="F259:F322" si="31">CONCATENATE($D259,$B259)</f>
        <v>1</v>
      </c>
      <c r="G259" s="438" t="str">
        <f t="shared" ref="G259:G322" si="32">_xlfn.IFNA(CONCATENATE(F259,$E259),CONCATENATE(F259,$E259,0))</f>
        <v>10</v>
      </c>
    </row>
    <row r="260" spans="1:7" x14ac:dyDescent="0.25">
      <c r="A260" t="s">
        <v>921</v>
      </c>
      <c r="B260" s="358">
        <f>VLOOKUP(A260,Data!C:E,3,FALSE)</f>
        <v>2</v>
      </c>
      <c r="C260" s="913" t="str">
        <f>IF(NIS2_valinta!F346&lt;&gt;"","X","")</f>
        <v/>
      </c>
      <c r="D260" s="358" t="str">
        <f t="shared" si="30"/>
        <v/>
      </c>
      <c r="E260" s="358">
        <f>VLOOKUP(A260,Data!C:I,7,FALSE)</f>
        <v>0</v>
      </c>
      <c r="F260" s="438" t="str">
        <f t="shared" si="31"/>
        <v>2</v>
      </c>
      <c r="G260" s="438" t="str">
        <f t="shared" si="32"/>
        <v>20</v>
      </c>
    </row>
    <row r="261" spans="1:7" x14ac:dyDescent="0.25">
      <c r="A261" t="s">
        <v>922</v>
      </c>
      <c r="B261" s="358">
        <f>VLOOKUP(A261,Data!C:E,3,FALSE)</f>
        <v>3</v>
      </c>
      <c r="C261" s="913" t="str">
        <f>IF(NIS2_valinta!F347&lt;&gt;"","X","")</f>
        <v/>
      </c>
      <c r="D261" s="358" t="str">
        <f t="shared" si="30"/>
        <v/>
      </c>
      <c r="E261" s="358">
        <f>VLOOKUP(A261,Data!C:I,7,FALSE)</f>
        <v>0</v>
      </c>
      <c r="F261" s="438" t="str">
        <f t="shared" si="31"/>
        <v>3</v>
      </c>
      <c r="G261" s="438" t="str">
        <f t="shared" si="32"/>
        <v>30</v>
      </c>
    </row>
    <row r="262" spans="1:7" x14ac:dyDescent="0.25">
      <c r="A262" t="s">
        <v>923</v>
      </c>
      <c r="B262" s="358">
        <f>VLOOKUP(A262,Data!C:E,3,FALSE)</f>
        <v>3</v>
      </c>
      <c r="C262" s="913" t="str">
        <f>IF(NIS2_valinta!F348&lt;&gt;"","X","")</f>
        <v/>
      </c>
      <c r="D262" s="358" t="str">
        <f t="shared" si="30"/>
        <v/>
      </c>
      <c r="E262" s="358">
        <f>VLOOKUP(A262,Data!C:I,7,FALSE)</f>
        <v>0</v>
      </c>
      <c r="F262" s="438" t="str">
        <f t="shared" si="31"/>
        <v>3</v>
      </c>
      <c r="G262" s="438" t="str">
        <f t="shared" si="32"/>
        <v>30</v>
      </c>
    </row>
    <row r="263" spans="1:7" x14ac:dyDescent="0.25">
      <c r="A263" t="s">
        <v>924</v>
      </c>
      <c r="B263" s="358">
        <f>VLOOKUP(A263,Data!C:E,3,FALSE)</f>
        <v>3</v>
      </c>
      <c r="C263" s="913" t="str">
        <f>IF(NIS2_valinta!F349&lt;&gt;"","X","")</f>
        <v/>
      </c>
      <c r="D263" s="358" t="str">
        <f t="shared" si="30"/>
        <v/>
      </c>
      <c r="E263" s="358">
        <f>VLOOKUP(A263,Data!C:I,7,FALSE)</f>
        <v>0</v>
      </c>
      <c r="F263" s="438" t="str">
        <f t="shared" si="31"/>
        <v>3</v>
      </c>
      <c r="G263" s="438" t="str">
        <f t="shared" si="32"/>
        <v>30</v>
      </c>
    </row>
    <row r="264" spans="1:7" x14ac:dyDescent="0.25">
      <c r="A264" t="s">
        <v>925</v>
      </c>
      <c r="B264" s="358">
        <f>VLOOKUP(A264,Data!C:E,3,FALSE)</f>
        <v>2</v>
      </c>
      <c r="C264" s="913" t="str">
        <f>IF(NIS2_valinta!F350&lt;&gt;"","X","")</f>
        <v/>
      </c>
      <c r="D264" s="358" t="str">
        <f t="shared" si="30"/>
        <v/>
      </c>
      <c r="E264" s="358">
        <f>VLOOKUP(A264,Data!C:I,7,FALSE)</f>
        <v>0</v>
      </c>
      <c r="F264" s="438" t="str">
        <f t="shared" si="31"/>
        <v>2</v>
      </c>
      <c r="G264" s="438" t="str">
        <f t="shared" si="32"/>
        <v>20</v>
      </c>
    </row>
    <row r="265" spans="1:7" x14ac:dyDescent="0.25">
      <c r="A265" t="s">
        <v>926</v>
      </c>
      <c r="B265" s="358">
        <f>VLOOKUP(A265,Data!C:E,3,FALSE)</f>
        <v>2</v>
      </c>
      <c r="C265" s="913" t="str">
        <f>IF(NIS2_valinta!F351&lt;&gt;"","X","")</f>
        <v/>
      </c>
      <c r="D265" s="358" t="str">
        <f t="shared" si="30"/>
        <v/>
      </c>
      <c r="E265" s="358">
        <f>VLOOKUP(A265,Data!C:I,7,FALSE)</f>
        <v>0</v>
      </c>
      <c r="F265" s="438" t="str">
        <f t="shared" si="31"/>
        <v>2</v>
      </c>
      <c r="G265" s="438" t="str">
        <f t="shared" si="32"/>
        <v>20</v>
      </c>
    </row>
    <row r="266" spans="1:7" x14ac:dyDescent="0.25">
      <c r="A266" t="s">
        <v>927</v>
      </c>
      <c r="B266" s="358">
        <f>VLOOKUP(A266,Data!C:E,3,FALSE)</f>
        <v>3</v>
      </c>
      <c r="C266" s="913" t="str">
        <f>IF(NIS2_valinta!F352&lt;&gt;"","X","")</f>
        <v/>
      </c>
      <c r="D266" s="358" t="str">
        <f t="shared" si="30"/>
        <v/>
      </c>
      <c r="E266" s="358">
        <f>VLOOKUP(A266,Data!C:I,7,FALSE)</f>
        <v>0</v>
      </c>
      <c r="F266" s="438" t="str">
        <f t="shared" si="31"/>
        <v>3</v>
      </c>
      <c r="G266" s="438" t="str">
        <f t="shared" si="32"/>
        <v>30</v>
      </c>
    </row>
    <row r="267" spans="1:7" x14ac:dyDescent="0.25">
      <c r="A267" t="s">
        <v>928</v>
      </c>
      <c r="B267" s="358">
        <f>VLOOKUP(A267,Data!C:E,3,FALSE)</f>
        <v>3</v>
      </c>
      <c r="C267" s="913" t="str">
        <f>IF(NIS2_valinta!F353&lt;&gt;"","X","")</f>
        <v/>
      </c>
      <c r="D267" s="358" t="str">
        <f t="shared" si="30"/>
        <v/>
      </c>
      <c r="E267" s="358">
        <f>VLOOKUP(A267,Data!C:I,7,FALSE)</f>
        <v>0</v>
      </c>
      <c r="F267" s="438" t="str">
        <f t="shared" si="31"/>
        <v>3</v>
      </c>
      <c r="G267" s="438" t="str">
        <f t="shared" si="32"/>
        <v>30</v>
      </c>
    </row>
    <row r="268" spans="1:7" x14ac:dyDescent="0.25">
      <c r="A268" t="s">
        <v>929</v>
      </c>
      <c r="B268" s="358">
        <f>VLOOKUP(A268,Data!C:E,3,FALSE)</f>
        <v>3</v>
      </c>
      <c r="C268" s="913" t="str">
        <f>IF(NIS2_valinta!F354&lt;&gt;"","X","")</f>
        <v/>
      </c>
      <c r="D268" s="358" t="str">
        <f t="shared" si="30"/>
        <v/>
      </c>
      <c r="E268" s="358">
        <f>VLOOKUP(A268,Data!C:I,7,FALSE)</f>
        <v>0</v>
      </c>
      <c r="F268" s="438" t="str">
        <f t="shared" si="31"/>
        <v>3</v>
      </c>
      <c r="G268" s="438" t="str">
        <f t="shared" si="32"/>
        <v>30</v>
      </c>
    </row>
    <row r="269" spans="1:7" x14ac:dyDescent="0.25">
      <c r="A269" t="s">
        <v>930</v>
      </c>
      <c r="B269" s="358">
        <f>VLOOKUP(A269,Data!C:E,3,FALSE)</f>
        <v>3</v>
      </c>
      <c r="C269" s="913" t="str">
        <f>IF(NIS2_valinta!F355&lt;&gt;"","X","")</f>
        <v/>
      </c>
      <c r="D269" s="358" t="str">
        <f t="shared" si="30"/>
        <v/>
      </c>
      <c r="E269" s="358">
        <f>VLOOKUP(A269,Data!C:I,7,FALSE)</f>
        <v>0</v>
      </c>
      <c r="F269" s="438" t="str">
        <f t="shared" si="31"/>
        <v>3</v>
      </c>
      <c r="G269" s="438" t="str">
        <f t="shared" si="32"/>
        <v>30</v>
      </c>
    </row>
    <row r="270" spans="1:7" x14ac:dyDescent="0.25">
      <c r="A270" t="s">
        <v>209</v>
      </c>
      <c r="B270" s="358">
        <f>VLOOKUP(A270,Data!C:E,3,FALSE)</f>
        <v>1</v>
      </c>
      <c r="C270" s="913" t="str">
        <f>IF(NIS2_valinta!F356&lt;&gt;"","X","")</f>
        <v/>
      </c>
      <c r="D270" s="358" t="str">
        <f t="shared" si="30"/>
        <v/>
      </c>
      <c r="E270" s="358">
        <f>VLOOKUP(A270,Data!C:I,7,FALSE)</f>
        <v>0</v>
      </c>
      <c r="F270" s="438" t="str">
        <f t="shared" si="31"/>
        <v>1</v>
      </c>
      <c r="G270" s="438" t="str">
        <f t="shared" si="32"/>
        <v>10</v>
      </c>
    </row>
    <row r="271" spans="1:7" x14ac:dyDescent="0.25">
      <c r="A271" t="s">
        <v>210</v>
      </c>
      <c r="B271" s="358">
        <f>VLOOKUP(A271,Data!C:E,3,FALSE)</f>
        <v>2</v>
      </c>
      <c r="C271" s="913" t="str">
        <f>IF(NIS2_valinta!F357&lt;&gt;"","X","")</f>
        <v/>
      </c>
      <c r="D271" s="358" t="str">
        <f t="shared" si="30"/>
        <v/>
      </c>
      <c r="E271" s="358">
        <f>VLOOKUP(A271,Data!C:I,7,FALSE)</f>
        <v>0</v>
      </c>
      <c r="F271" s="438" t="str">
        <f t="shared" si="31"/>
        <v>2</v>
      </c>
      <c r="G271" s="438" t="str">
        <f t="shared" si="32"/>
        <v>20</v>
      </c>
    </row>
    <row r="272" spans="1:7" x14ac:dyDescent="0.25">
      <c r="A272" t="s">
        <v>211</v>
      </c>
      <c r="B272" s="358">
        <f>VLOOKUP(A272,Data!C:E,3,FALSE)</f>
        <v>2</v>
      </c>
      <c r="C272" s="913" t="str">
        <f>IF(NIS2_valinta!F358&lt;&gt;"","X","")</f>
        <v/>
      </c>
      <c r="D272" s="358" t="str">
        <f t="shared" si="30"/>
        <v/>
      </c>
      <c r="E272" s="358">
        <f>VLOOKUP(A272,Data!C:I,7,FALSE)</f>
        <v>0</v>
      </c>
      <c r="F272" s="438" t="str">
        <f t="shared" si="31"/>
        <v>2</v>
      </c>
      <c r="G272" s="438" t="str">
        <f t="shared" si="32"/>
        <v>20</v>
      </c>
    </row>
    <row r="273" spans="1:7" x14ac:dyDescent="0.25">
      <c r="A273" t="s">
        <v>212</v>
      </c>
      <c r="B273" s="358">
        <f>VLOOKUP(A273,Data!C:E,3,FALSE)</f>
        <v>2</v>
      </c>
      <c r="C273" s="913" t="str">
        <f>IF(NIS2_valinta!F359&lt;&gt;"","X","")</f>
        <v/>
      </c>
      <c r="D273" s="358" t="str">
        <f t="shared" si="30"/>
        <v/>
      </c>
      <c r="E273" s="358">
        <f>VLOOKUP(A273,Data!C:I,7,FALSE)</f>
        <v>0</v>
      </c>
      <c r="F273" s="438" t="str">
        <f t="shared" si="31"/>
        <v>2</v>
      </c>
      <c r="G273" s="438" t="str">
        <f t="shared" si="32"/>
        <v>20</v>
      </c>
    </row>
    <row r="274" spans="1:7" x14ac:dyDescent="0.25">
      <c r="A274" t="s">
        <v>940</v>
      </c>
      <c r="B274" s="358">
        <f>VLOOKUP(A274,Data!C:E,3,FALSE)</f>
        <v>2</v>
      </c>
      <c r="C274" s="913" t="str">
        <f>IF(NIS2_valinta!F360&lt;&gt;"","X","")</f>
        <v/>
      </c>
      <c r="D274" s="358" t="str">
        <f t="shared" si="30"/>
        <v/>
      </c>
      <c r="E274" s="358">
        <f>VLOOKUP(A274,Data!C:I,7,FALSE)</f>
        <v>0</v>
      </c>
      <c r="F274" s="438" t="str">
        <f t="shared" si="31"/>
        <v>2</v>
      </c>
      <c r="G274" s="438" t="str">
        <f t="shared" si="32"/>
        <v>20</v>
      </c>
    </row>
    <row r="275" spans="1:7" x14ac:dyDescent="0.25">
      <c r="A275" t="s">
        <v>2537</v>
      </c>
      <c r="B275" s="358">
        <f>VLOOKUP(A275,Data!C:E,3,FALSE)</f>
        <v>3</v>
      </c>
      <c r="C275" s="913" t="str">
        <f>IF(NIS2_valinta!F361&lt;&gt;"","X","")</f>
        <v/>
      </c>
      <c r="D275" s="358" t="str">
        <f t="shared" si="30"/>
        <v/>
      </c>
      <c r="E275" s="358">
        <f>VLOOKUP(A275,Data!C:I,7,FALSE)</f>
        <v>0</v>
      </c>
      <c r="F275" s="438" t="str">
        <f t="shared" si="31"/>
        <v>3</v>
      </c>
      <c r="G275" s="438" t="str">
        <f t="shared" si="32"/>
        <v>30</v>
      </c>
    </row>
    <row r="276" spans="1:7" x14ac:dyDescent="0.25">
      <c r="A276" t="s">
        <v>213</v>
      </c>
      <c r="B276" s="358">
        <f>VLOOKUP(A276,Data!C:E,3,FALSE)</f>
        <v>1</v>
      </c>
      <c r="C276" s="913" t="str">
        <f>IF(NIS2_valinta!F362&lt;&gt;"","X","")</f>
        <v/>
      </c>
      <c r="D276" s="358" t="str">
        <f t="shared" si="30"/>
        <v/>
      </c>
      <c r="E276" s="358">
        <f>VLOOKUP(A276,Data!C:I,7,FALSE)</f>
        <v>0</v>
      </c>
      <c r="F276" s="438" t="str">
        <f t="shared" si="31"/>
        <v>1</v>
      </c>
      <c r="G276" s="438" t="str">
        <f t="shared" si="32"/>
        <v>10</v>
      </c>
    </row>
    <row r="277" spans="1:7" x14ac:dyDescent="0.25">
      <c r="A277" t="s">
        <v>214</v>
      </c>
      <c r="B277" s="358">
        <f>VLOOKUP(A277,Data!C:E,3,FALSE)</f>
        <v>1</v>
      </c>
      <c r="C277" s="913" t="str">
        <f>IF(NIS2_valinta!F363&lt;&gt;"","X","")</f>
        <v/>
      </c>
      <c r="D277" s="358" t="str">
        <f t="shared" si="30"/>
        <v/>
      </c>
      <c r="E277" s="358">
        <f>VLOOKUP(A277,Data!C:I,7,FALSE)</f>
        <v>0</v>
      </c>
      <c r="F277" s="438" t="str">
        <f t="shared" si="31"/>
        <v>1</v>
      </c>
      <c r="G277" s="438" t="str">
        <f t="shared" si="32"/>
        <v>10</v>
      </c>
    </row>
    <row r="278" spans="1:7" x14ac:dyDescent="0.25">
      <c r="A278" t="s">
        <v>215</v>
      </c>
      <c r="B278" s="358">
        <f>VLOOKUP(A278,Data!C:E,3,FALSE)</f>
        <v>2</v>
      </c>
      <c r="C278" s="913" t="str">
        <f>IF(NIS2_valinta!F364&lt;&gt;"","X","")</f>
        <v/>
      </c>
      <c r="D278" s="358" t="str">
        <f t="shared" si="30"/>
        <v/>
      </c>
      <c r="E278" s="358">
        <f>VLOOKUP(A278,Data!C:I,7,FALSE)</f>
        <v>0</v>
      </c>
      <c r="F278" s="438" t="str">
        <f t="shared" si="31"/>
        <v>2</v>
      </c>
      <c r="G278" s="438" t="str">
        <f t="shared" si="32"/>
        <v>20</v>
      </c>
    </row>
    <row r="279" spans="1:7" x14ac:dyDescent="0.25">
      <c r="A279" t="s">
        <v>216</v>
      </c>
      <c r="B279" s="358">
        <f>VLOOKUP(A279,Data!C:E,3,FALSE)</f>
        <v>2</v>
      </c>
      <c r="C279" s="913" t="str">
        <f>IF(NIS2_valinta!F365&lt;&gt;"","X","")</f>
        <v/>
      </c>
      <c r="D279" s="358" t="str">
        <f t="shared" si="30"/>
        <v/>
      </c>
      <c r="E279" s="358">
        <f>VLOOKUP(A279,Data!C:I,7,FALSE)</f>
        <v>0</v>
      </c>
      <c r="F279" s="438" t="str">
        <f t="shared" si="31"/>
        <v>2</v>
      </c>
      <c r="G279" s="438" t="str">
        <f t="shared" si="32"/>
        <v>20</v>
      </c>
    </row>
    <row r="280" spans="1:7" x14ac:dyDescent="0.25">
      <c r="A280" t="s">
        <v>217</v>
      </c>
      <c r="B280" s="358">
        <f>VLOOKUP(A280,Data!C:E,3,FALSE)</f>
        <v>2</v>
      </c>
      <c r="C280" s="913" t="str">
        <f>IF(NIS2_valinta!F366&lt;&gt;"","X","")</f>
        <v/>
      </c>
      <c r="D280" s="358" t="str">
        <f t="shared" si="30"/>
        <v/>
      </c>
      <c r="E280" s="358">
        <f>VLOOKUP(A280,Data!C:I,7,FALSE)</f>
        <v>0</v>
      </c>
      <c r="F280" s="438" t="str">
        <f t="shared" si="31"/>
        <v>2</v>
      </c>
      <c r="G280" s="438" t="str">
        <f t="shared" si="32"/>
        <v>20</v>
      </c>
    </row>
    <row r="281" spans="1:7" x14ac:dyDescent="0.25">
      <c r="A281" t="s">
        <v>218</v>
      </c>
      <c r="B281" s="358">
        <f>VLOOKUP(A281,Data!C:E,3,FALSE)</f>
        <v>2</v>
      </c>
      <c r="C281" s="913" t="str">
        <f>IF(NIS2_valinta!F367&lt;&gt;"","X","")</f>
        <v/>
      </c>
      <c r="D281" s="358" t="str">
        <f t="shared" si="30"/>
        <v/>
      </c>
      <c r="E281" s="358">
        <f>VLOOKUP(A281,Data!C:I,7,FALSE)</f>
        <v>0</v>
      </c>
      <c r="F281" s="438" t="str">
        <f t="shared" si="31"/>
        <v>2</v>
      </c>
      <c r="G281" s="438" t="str">
        <f t="shared" si="32"/>
        <v>20</v>
      </c>
    </row>
    <row r="282" spans="1:7" x14ac:dyDescent="0.25">
      <c r="A282" t="s">
        <v>219</v>
      </c>
      <c r="B282" s="358">
        <f>VLOOKUP(A282,Data!C:E,3,FALSE)</f>
        <v>3</v>
      </c>
      <c r="C282" s="913" t="str">
        <f>IF(NIS2_valinta!F368&lt;&gt;"","X","")</f>
        <v/>
      </c>
      <c r="D282" s="358" t="str">
        <f t="shared" si="30"/>
        <v/>
      </c>
      <c r="E282" s="358">
        <f>VLOOKUP(A282,Data!C:I,7,FALSE)</f>
        <v>0</v>
      </c>
      <c r="F282" s="438" t="str">
        <f t="shared" si="31"/>
        <v>3</v>
      </c>
      <c r="G282" s="438" t="str">
        <f t="shared" si="32"/>
        <v>30</v>
      </c>
    </row>
    <row r="283" spans="1:7" x14ac:dyDescent="0.25">
      <c r="A283" t="s">
        <v>220</v>
      </c>
      <c r="B283" s="358">
        <f>VLOOKUP(A283,Data!C:E,3,FALSE)</f>
        <v>3</v>
      </c>
      <c r="C283" s="913" t="str">
        <f>IF(NIS2_valinta!F369&lt;&gt;"","X","")</f>
        <v/>
      </c>
      <c r="D283" s="358" t="str">
        <f t="shared" si="30"/>
        <v/>
      </c>
      <c r="E283" s="358">
        <f>VLOOKUP(A283,Data!C:I,7,FALSE)</f>
        <v>0</v>
      </c>
      <c r="F283" s="438" t="str">
        <f t="shared" si="31"/>
        <v>3</v>
      </c>
      <c r="G283" s="438" t="str">
        <f t="shared" si="32"/>
        <v>30</v>
      </c>
    </row>
    <row r="284" spans="1:7" x14ac:dyDescent="0.25">
      <c r="A284" t="s">
        <v>221</v>
      </c>
      <c r="B284" s="358">
        <f>VLOOKUP(A284,Data!C:E,3,FALSE)</f>
        <v>3</v>
      </c>
      <c r="C284" s="913" t="str">
        <f>IF(NIS2_valinta!F370&lt;&gt;"","X","")</f>
        <v/>
      </c>
      <c r="D284" s="358" t="str">
        <f t="shared" si="30"/>
        <v/>
      </c>
      <c r="E284" s="358">
        <f>VLOOKUP(A284,Data!C:I,7,FALSE)</f>
        <v>0</v>
      </c>
      <c r="F284" s="438" t="str">
        <f t="shared" si="31"/>
        <v>3</v>
      </c>
      <c r="G284" s="438" t="str">
        <f t="shared" si="32"/>
        <v>30</v>
      </c>
    </row>
    <row r="285" spans="1:7" x14ac:dyDescent="0.25">
      <c r="A285" t="s">
        <v>223</v>
      </c>
      <c r="B285" s="358">
        <f>VLOOKUP(A285,Data!C:E,3,FALSE)</f>
        <v>2</v>
      </c>
      <c r="C285" s="913" t="str">
        <f>IF(NIS2_valinta!F371&lt;&gt;"","X","")</f>
        <v/>
      </c>
      <c r="D285" s="358" t="str">
        <f t="shared" si="30"/>
        <v/>
      </c>
      <c r="E285" s="358">
        <f>VLOOKUP(A285,Data!C:I,7,FALSE)</f>
        <v>0</v>
      </c>
      <c r="F285" s="438" t="str">
        <f t="shared" si="31"/>
        <v>2</v>
      </c>
      <c r="G285" s="438" t="str">
        <f t="shared" si="32"/>
        <v>20</v>
      </c>
    </row>
    <row r="286" spans="1:7" x14ac:dyDescent="0.25">
      <c r="A286" t="s">
        <v>224</v>
      </c>
      <c r="B286" s="358">
        <f>VLOOKUP(A286,Data!C:E,3,FALSE)</f>
        <v>2</v>
      </c>
      <c r="C286" s="913" t="str">
        <f>IF(NIS2_valinta!F372&lt;&gt;"","X","")</f>
        <v/>
      </c>
      <c r="D286" s="358" t="str">
        <f t="shared" si="30"/>
        <v/>
      </c>
      <c r="E286" s="358">
        <f>VLOOKUP(A286,Data!C:I,7,FALSE)</f>
        <v>0</v>
      </c>
      <c r="F286" s="438" t="str">
        <f t="shared" si="31"/>
        <v>2</v>
      </c>
      <c r="G286" s="438" t="str">
        <f t="shared" si="32"/>
        <v>20</v>
      </c>
    </row>
    <row r="287" spans="1:7" x14ac:dyDescent="0.25">
      <c r="A287" t="s">
        <v>225</v>
      </c>
      <c r="B287" s="358">
        <f>VLOOKUP(A287,Data!C:E,3,FALSE)</f>
        <v>2</v>
      </c>
      <c r="C287" s="913" t="str">
        <f>IF(NIS2_valinta!F373&lt;&gt;"","X","")</f>
        <v/>
      </c>
      <c r="D287" s="358" t="str">
        <f t="shared" si="30"/>
        <v/>
      </c>
      <c r="E287" s="358">
        <f>VLOOKUP(A287,Data!C:I,7,FALSE)</f>
        <v>0</v>
      </c>
      <c r="F287" s="438" t="str">
        <f t="shared" si="31"/>
        <v>2</v>
      </c>
      <c r="G287" s="438" t="str">
        <f t="shared" si="32"/>
        <v>20</v>
      </c>
    </row>
    <row r="288" spans="1:7" x14ac:dyDescent="0.25">
      <c r="A288" t="s">
        <v>226</v>
      </c>
      <c r="B288" s="358">
        <f>VLOOKUP(A288,Data!C:E,3,FALSE)</f>
        <v>3</v>
      </c>
      <c r="C288" s="913" t="str">
        <f>IF(NIS2_valinta!F374&lt;&gt;"","X","")</f>
        <v/>
      </c>
      <c r="D288" s="358" t="str">
        <f t="shared" si="30"/>
        <v/>
      </c>
      <c r="E288" s="358">
        <f>VLOOKUP(A288,Data!C:I,7,FALSE)</f>
        <v>0</v>
      </c>
      <c r="F288" s="438" t="str">
        <f t="shared" si="31"/>
        <v>3</v>
      </c>
      <c r="G288" s="438" t="str">
        <f t="shared" si="32"/>
        <v>30</v>
      </c>
    </row>
    <row r="289" spans="1:7" x14ac:dyDescent="0.25">
      <c r="A289" t="s">
        <v>227</v>
      </c>
      <c r="B289" s="358">
        <f>VLOOKUP(A289,Data!C:E,3,FALSE)</f>
        <v>3</v>
      </c>
      <c r="C289" s="913" t="str">
        <f>IF(NIS2_valinta!F375&lt;&gt;"","X","")</f>
        <v/>
      </c>
      <c r="D289" s="358" t="str">
        <f t="shared" si="30"/>
        <v/>
      </c>
      <c r="E289" s="358">
        <f>VLOOKUP(A289,Data!C:I,7,FALSE)</f>
        <v>0</v>
      </c>
      <c r="F289" s="438" t="str">
        <f t="shared" si="31"/>
        <v>3</v>
      </c>
      <c r="G289" s="438" t="str">
        <f t="shared" si="32"/>
        <v>30</v>
      </c>
    </row>
    <row r="290" spans="1:7" x14ac:dyDescent="0.25">
      <c r="A290" t="s">
        <v>228</v>
      </c>
      <c r="B290" s="358">
        <f>VLOOKUP(A290,Data!C:E,3,FALSE)</f>
        <v>3</v>
      </c>
      <c r="C290" s="913" t="str">
        <f>IF(NIS2_valinta!F376&lt;&gt;"","X","")</f>
        <v/>
      </c>
      <c r="D290" s="358" t="str">
        <f t="shared" si="30"/>
        <v/>
      </c>
      <c r="E290" s="358">
        <f>VLOOKUP(A290,Data!C:I,7,FALSE)</f>
        <v>0</v>
      </c>
      <c r="F290" s="438" t="str">
        <f t="shared" si="31"/>
        <v>3</v>
      </c>
      <c r="G290" s="438" t="str">
        <f t="shared" si="32"/>
        <v>30</v>
      </c>
    </row>
    <row r="291" spans="1:7" x14ac:dyDescent="0.25">
      <c r="A291" t="s">
        <v>229</v>
      </c>
      <c r="B291" s="358">
        <f>VLOOKUP(A291,Data!C:E,3,FALSE)</f>
        <v>3</v>
      </c>
      <c r="C291" s="913" t="str">
        <f>IF(NIS2_valinta!F377&lt;&gt;"","X","")</f>
        <v/>
      </c>
      <c r="D291" s="358" t="str">
        <f t="shared" si="30"/>
        <v/>
      </c>
      <c r="E291" s="358">
        <f>VLOOKUP(A291,Data!C:I,7,FALSE)</f>
        <v>0</v>
      </c>
      <c r="F291" s="438" t="str">
        <f t="shared" si="31"/>
        <v>3</v>
      </c>
      <c r="G291" s="438" t="str">
        <f t="shared" si="32"/>
        <v>30</v>
      </c>
    </row>
    <row r="292" spans="1:7" x14ac:dyDescent="0.25">
      <c r="A292" t="s">
        <v>231</v>
      </c>
      <c r="B292" s="358">
        <f>VLOOKUP(A292,Data!C:E,3,FALSE)</f>
        <v>2</v>
      </c>
      <c r="C292" s="913" t="str">
        <f>IF(NIS2_valinta!F378&lt;&gt;"","X","")</f>
        <v/>
      </c>
      <c r="D292" s="358" t="str">
        <f t="shared" si="30"/>
        <v/>
      </c>
      <c r="E292" s="358">
        <f>VLOOKUP(A292,Data!C:I,7,FALSE)</f>
        <v>0</v>
      </c>
      <c r="F292" s="438" t="str">
        <f t="shared" si="31"/>
        <v>2</v>
      </c>
      <c r="G292" s="438" t="str">
        <f t="shared" si="32"/>
        <v>20</v>
      </c>
    </row>
    <row r="293" spans="1:7" x14ac:dyDescent="0.25">
      <c r="A293" t="s">
        <v>232</v>
      </c>
      <c r="B293" s="358">
        <f>VLOOKUP(A293,Data!C:E,3,FALSE)</f>
        <v>2</v>
      </c>
      <c r="C293" s="913" t="str">
        <f>IF(NIS2_valinta!F379&lt;&gt;"","X","")</f>
        <v/>
      </c>
      <c r="D293" s="358" t="str">
        <f t="shared" si="30"/>
        <v/>
      </c>
      <c r="E293" s="358">
        <f>VLOOKUP(A293,Data!C:I,7,FALSE)</f>
        <v>0</v>
      </c>
      <c r="F293" s="438" t="str">
        <f t="shared" si="31"/>
        <v>2</v>
      </c>
      <c r="G293" s="438" t="str">
        <f t="shared" si="32"/>
        <v>20</v>
      </c>
    </row>
    <row r="294" spans="1:7" x14ac:dyDescent="0.25">
      <c r="A294" t="s">
        <v>233</v>
      </c>
      <c r="B294" s="358">
        <f>VLOOKUP(A294,Data!C:E,3,FALSE)</f>
        <v>3</v>
      </c>
      <c r="C294" s="913" t="str">
        <f>IF(NIS2_valinta!F380&lt;&gt;"","X","")</f>
        <v/>
      </c>
      <c r="D294" s="358" t="str">
        <f t="shared" si="30"/>
        <v/>
      </c>
      <c r="E294" s="358">
        <f>VLOOKUP(A294,Data!C:I,7,FALSE)</f>
        <v>0</v>
      </c>
      <c r="F294" s="438" t="str">
        <f t="shared" si="31"/>
        <v>3</v>
      </c>
      <c r="G294" s="438" t="str">
        <f t="shared" si="32"/>
        <v>30</v>
      </c>
    </row>
    <row r="295" spans="1:7" x14ac:dyDescent="0.25">
      <c r="A295" t="s">
        <v>234</v>
      </c>
      <c r="B295" s="358">
        <f>VLOOKUP(A295,Data!C:E,3,FALSE)</f>
        <v>3</v>
      </c>
      <c r="C295" s="913" t="str">
        <f>IF(NIS2_valinta!F381&lt;&gt;"","X","")</f>
        <v/>
      </c>
      <c r="D295" s="358" t="str">
        <f t="shared" si="30"/>
        <v/>
      </c>
      <c r="E295" s="358">
        <f>VLOOKUP(A295,Data!C:I,7,FALSE)</f>
        <v>0</v>
      </c>
      <c r="F295" s="438" t="str">
        <f t="shared" si="31"/>
        <v>3</v>
      </c>
      <c r="G295" s="438" t="str">
        <f t="shared" si="32"/>
        <v>30</v>
      </c>
    </row>
    <row r="296" spans="1:7" x14ac:dyDescent="0.25">
      <c r="A296" t="s">
        <v>235</v>
      </c>
      <c r="B296" s="358">
        <f>VLOOKUP(A296,Data!C:E,3,FALSE)</f>
        <v>3</v>
      </c>
      <c r="C296" s="913" t="str">
        <f>IF(NIS2_valinta!F382&lt;&gt;"","X","")</f>
        <v/>
      </c>
      <c r="D296" s="358" t="str">
        <f t="shared" si="30"/>
        <v/>
      </c>
      <c r="E296" s="358">
        <f>VLOOKUP(A296,Data!C:I,7,FALSE)</f>
        <v>0</v>
      </c>
      <c r="F296" s="438" t="str">
        <f t="shared" si="31"/>
        <v>3</v>
      </c>
      <c r="G296" s="438" t="str">
        <f t="shared" si="32"/>
        <v>30</v>
      </c>
    </row>
    <row r="297" spans="1:7" x14ac:dyDescent="0.25">
      <c r="A297" t="s">
        <v>236</v>
      </c>
      <c r="B297" s="358">
        <f>VLOOKUP(A297,Data!C:E,3,FALSE)</f>
        <v>3</v>
      </c>
      <c r="C297" s="913" t="str">
        <f>IF(NIS2_valinta!F383&lt;&gt;"","X","")</f>
        <v/>
      </c>
      <c r="D297" s="358" t="str">
        <f t="shared" si="30"/>
        <v/>
      </c>
      <c r="E297" s="358">
        <f>VLOOKUP(A297,Data!C:I,7,FALSE)</f>
        <v>0</v>
      </c>
      <c r="F297" s="438" t="str">
        <f t="shared" si="31"/>
        <v>3</v>
      </c>
      <c r="G297" s="438" t="str">
        <f t="shared" si="32"/>
        <v>30</v>
      </c>
    </row>
    <row r="298" spans="1:7" x14ac:dyDescent="0.25">
      <c r="A298" t="s">
        <v>2542</v>
      </c>
      <c r="B298" s="358">
        <f>VLOOKUP(A298,Data!C:E,3,FALSE)</f>
        <v>1</v>
      </c>
      <c r="C298" s="913" t="str">
        <f>IF(NIS2_valinta!F384&lt;&gt;"","X","")</f>
        <v/>
      </c>
      <c r="D298" s="358" t="str">
        <f t="shared" si="30"/>
        <v/>
      </c>
      <c r="E298" s="358">
        <f>VLOOKUP(A298,Data!C:I,7,FALSE)</f>
        <v>0</v>
      </c>
      <c r="F298" s="438" t="str">
        <f t="shared" si="31"/>
        <v>1</v>
      </c>
      <c r="G298" s="438" t="str">
        <f t="shared" si="32"/>
        <v>10</v>
      </c>
    </row>
    <row r="299" spans="1:7" x14ac:dyDescent="0.25">
      <c r="A299" t="s">
        <v>2543</v>
      </c>
      <c r="B299" s="358">
        <f>VLOOKUP(A299,Data!C:E,3,FALSE)</f>
        <v>1</v>
      </c>
      <c r="C299" s="913" t="str">
        <f>IF(NIS2_valinta!F385&lt;&gt;"","X","")</f>
        <v/>
      </c>
      <c r="D299" s="358" t="str">
        <f t="shared" si="30"/>
        <v/>
      </c>
      <c r="E299" s="358">
        <f>VLOOKUP(A299,Data!C:I,7,FALSE)</f>
        <v>0</v>
      </c>
      <c r="F299" s="438" t="str">
        <f t="shared" si="31"/>
        <v>1</v>
      </c>
      <c r="G299" s="438" t="str">
        <f t="shared" si="32"/>
        <v>10</v>
      </c>
    </row>
    <row r="300" spans="1:7" x14ac:dyDescent="0.25">
      <c r="A300" t="s">
        <v>2544</v>
      </c>
      <c r="B300" s="358">
        <f>VLOOKUP(A300,Data!C:E,3,FALSE)</f>
        <v>2</v>
      </c>
      <c r="C300" s="913" t="str">
        <f>IF(NIS2_valinta!F386&lt;&gt;"","X","")</f>
        <v/>
      </c>
      <c r="D300" s="358" t="str">
        <f t="shared" si="30"/>
        <v/>
      </c>
      <c r="E300" s="358">
        <f>VLOOKUP(A300,Data!C:I,7,FALSE)</f>
        <v>0</v>
      </c>
      <c r="F300" s="438" t="str">
        <f t="shared" si="31"/>
        <v>2</v>
      </c>
      <c r="G300" s="438" t="str">
        <f t="shared" si="32"/>
        <v>20</v>
      </c>
    </row>
    <row r="301" spans="1:7" x14ac:dyDescent="0.25">
      <c r="A301" t="s">
        <v>2545</v>
      </c>
      <c r="B301" s="358">
        <f>VLOOKUP(A301,Data!C:E,3,FALSE)</f>
        <v>2</v>
      </c>
      <c r="C301" s="913" t="str">
        <f>IF(NIS2_valinta!F387&lt;&gt;"","X","")</f>
        <v/>
      </c>
      <c r="D301" s="358" t="str">
        <f t="shared" si="30"/>
        <v/>
      </c>
      <c r="E301" s="358">
        <f>VLOOKUP(A301,Data!C:I,7,FALSE)</f>
        <v>0</v>
      </c>
      <c r="F301" s="438" t="str">
        <f t="shared" si="31"/>
        <v>2</v>
      </c>
      <c r="G301" s="438" t="str">
        <f t="shared" si="32"/>
        <v>20</v>
      </c>
    </row>
    <row r="302" spans="1:7" x14ac:dyDescent="0.25">
      <c r="A302" t="s">
        <v>2546</v>
      </c>
      <c r="B302" s="358">
        <f>VLOOKUP(A302,Data!C:E,3,FALSE)</f>
        <v>2</v>
      </c>
      <c r="C302" s="913" t="str">
        <f>IF(NIS2_valinta!F388&lt;&gt;"","X","")</f>
        <v/>
      </c>
      <c r="D302" s="358" t="str">
        <f t="shared" si="30"/>
        <v/>
      </c>
      <c r="E302" s="358">
        <f>VLOOKUP(A302,Data!C:I,7,FALSE)</f>
        <v>0</v>
      </c>
      <c r="F302" s="438" t="str">
        <f t="shared" si="31"/>
        <v>2</v>
      </c>
      <c r="G302" s="438" t="str">
        <f t="shared" si="32"/>
        <v>20</v>
      </c>
    </row>
    <row r="303" spans="1:7" x14ac:dyDescent="0.25">
      <c r="A303" t="s">
        <v>2547</v>
      </c>
      <c r="B303" s="358">
        <f>VLOOKUP(A303,Data!C:E,3,FALSE)</f>
        <v>3</v>
      </c>
      <c r="C303" s="913" t="str">
        <f>IF(NIS2_valinta!F389&lt;&gt;"","X","")</f>
        <v/>
      </c>
      <c r="D303" s="358" t="str">
        <f t="shared" si="30"/>
        <v/>
      </c>
      <c r="E303" s="358">
        <f>VLOOKUP(A303,Data!C:I,7,FALSE)</f>
        <v>0</v>
      </c>
      <c r="F303" s="438" t="str">
        <f t="shared" si="31"/>
        <v>3</v>
      </c>
      <c r="G303" s="438" t="str">
        <f t="shared" si="32"/>
        <v>30</v>
      </c>
    </row>
    <row r="304" spans="1:7" x14ac:dyDescent="0.25">
      <c r="A304" t="s">
        <v>2550</v>
      </c>
      <c r="B304" s="358">
        <f>VLOOKUP(A304,Data!C:E,3,FALSE)</f>
        <v>1</v>
      </c>
      <c r="C304" s="913" t="str">
        <f>IF(NIS2_valinta!F390&lt;&gt;"","X","")</f>
        <v/>
      </c>
      <c r="D304" s="358" t="str">
        <f t="shared" si="30"/>
        <v/>
      </c>
      <c r="E304" s="358">
        <f>VLOOKUP(A304,Data!C:I,7,FALSE)</f>
        <v>0</v>
      </c>
      <c r="F304" s="438" t="str">
        <f t="shared" si="31"/>
        <v>1</v>
      </c>
      <c r="G304" s="438" t="str">
        <f t="shared" si="32"/>
        <v>10</v>
      </c>
    </row>
    <row r="305" spans="1:7" x14ac:dyDescent="0.25">
      <c r="A305" t="s">
        <v>2551</v>
      </c>
      <c r="B305" s="358">
        <f>VLOOKUP(A305,Data!C:E,3,FALSE)</f>
        <v>1</v>
      </c>
      <c r="C305" s="913" t="str">
        <f>IF(NIS2_valinta!F391&lt;&gt;"","X","")</f>
        <v/>
      </c>
      <c r="D305" s="358" t="str">
        <f t="shared" si="30"/>
        <v/>
      </c>
      <c r="E305" s="358">
        <f>VLOOKUP(A305,Data!C:I,7,FALSE)</f>
        <v>0</v>
      </c>
      <c r="F305" s="438" t="str">
        <f t="shared" si="31"/>
        <v>1</v>
      </c>
      <c r="G305" s="438" t="str">
        <f t="shared" si="32"/>
        <v>10</v>
      </c>
    </row>
    <row r="306" spans="1:7" x14ac:dyDescent="0.25">
      <c r="A306" t="s">
        <v>2552</v>
      </c>
      <c r="B306" s="358">
        <f>VLOOKUP(A306,Data!C:E,3,FALSE)</f>
        <v>2</v>
      </c>
      <c r="C306" s="913" t="str">
        <f>IF(NIS2_valinta!F392&lt;&gt;"","X","")</f>
        <v/>
      </c>
      <c r="D306" s="358" t="str">
        <f t="shared" si="30"/>
        <v/>
      </c>
      <c r="E306" s="358">
        <f>VLOOKUP(A306,Data!C:I,7,FALSE)</f>
        <v>0</v>
      </c>
      <c r="F306" s="438" t="str">
        <f t="shared" si="31"/>
        <v>2</v>
      </c>
      <c r="G306" s="438" t="str">
        <f t="shared" si="32"/>
        <v>20</v>
      </c>
    </row>
    <row r="307" spans="1:7" x14ac:dyDescent="0.25">
      <c r="A307" t="s">
        <v>2553</v>
      </c>
      <c r="B307" s="358">
        <f>VLOOKUP(A307,Data!C:E,3,FALSE)</f>
        <v>2</v>
      </c>
      <c r="C307" s="913" t="str">
        <f>IF(NIS2_valinta!F393&lt;&gt;"","X","")</f>
        <v/>
      </c>
      <c r="D307" s="358" t="str">
        <f t="shared" si="30"/>
        <v/>
      </c>
      <c r="E307" s="358">
        <f>VLOOKUP(A307,Data!C:I,7,FALSE)</f>
        <v>0</v>
      </c>
      <c r="F307" s="438" t="str">
        <f t="shared" si="31"/>
        <v>2</v>
      </c>
      <c r="G307" s="438" t="str">
        <f t="shared" si="32"/>
        <v>20</v>
      </c>
    </row>
    <row r="308" spans="1:7" x14ac:dyDescent="0.25">
      <c r="A308" t="s">
        <v>2554</v>
      </c>
      <c r="B308" s="358">
        <f>VLOOKUP(A308,Data!C:E,3,FALSE)</f>
        <v>2</v>
      </c>
      <c r="C308" s="913" t="str">
        <f>IF(NIS2_valinta!F394&lt;&gt;"","X","")</f>
        <v/>
      </c>
      <c r="D308" s="358" t="str">
        <f t="shared" si="30"/>
        <v/>
      </c>
      <c r="E308" s="358">
        <f>VLOOKUP(A308,Data!C:I,7,FALSE)</f>
        <v>0</v>
      </c>
      <c r="F308" s="438" t="str">
        <f t="shared" si="31"/>
        <v>2</v>
      </c>
      <c r="G308" s="438" t="str">
        <f t="shared" si="32"/>
        <v>20</v>
      </c>
    </row>
    <row r="309" spans="1:7" x14ac:dyDescent="0.25">
      <c r="A309" t="s">
        <v>2555</v>
      </c>
      <c r="B309" s="358">
        <f>VLOOKUP(A309,Data!C:E,3,FALSE)</f>
        <v>2</v>
      </c>
      <c r="C309" s="913" t="str">
        <f>IF(NIS2_valinta!F395&lt;&gt;"","X","")</f>
        <v/>
      </c>
      <c r="D309" s="358" t="str">
        <f t="shared" si="30"/>
        <v/>
      </c>
      <c r="E309" s="358">
        <f>VLOOKUP(A309,Data!C:I,7,FALSE)</f>
        <v>0</v>
      </c>
      <c r="F309" s="438" t="str">
        <f t="shared" si="31"/>
        <v>2</v>
      </c>
      <c r="G309" s="438" t="str">
        <f t="shared" si="32"/>
        <v>20</v>
      </c>
    </row>
    <row r="310" spans="1:7" x14ac:dyDescent="0.25">
      <c r="A310" t="s">
        <v>2556</v>
      </c>
      <c r="B310" s="358">
        <f>VLOOKUP(A310,Data!C:E,3,FALSE)</f>
        <v>2</v>
      </c>
      <c r="C310" s="913" t="str">
        <f>IF(NIS2_valinta!F396&lt;&gt;"","X","")</f>
        <v/>
      </c>
      <c r="D310" s="358" t="str">
        <f t="shared" si="30"/>
        <v/>
      </c>
      <c r="E310" s="358">
        <f>VLOOKUP(A310,Data!C:I,7,FALSE)</f>
        <v>0</v>
      </c>
      <c r="F310" s="438" t="str">
        <f t="shared" si="31"/>
        <v>2</v>
      </c>
      <c r="G310" s="438" t="str">
        <f t="shared" si="32"/>
        <v>20</v>
      </c>
    </row>
    <row r="311" spans="1:7" x14ac:dyDescent="0.25">
      <c r="A311" t="s">
        <v>2557</v>
      </c>
      <c r="B311" s="358">
        <f>VLOOKUP(A311,Data!C:E,3,FALSE)</f>
        <v>3</v>
      </c>
      <c r="C311" s="913" t="str">
        <f>IF(NIS2_valinta!F397&lt;&gt;"","X","")</f>
        <v/>
      </c>
      <c r="D311" s="358" t="str">
        <f t="shared" si="30"/>
        <v/>
      </c>
      <c r="E311" s="358">
        <f>VLOOKUP(A311,Data!C:I,7,FALSE)</f>
        <v>0</v>
      </c>
      <c r="F311" s="438" t="str">
        <f t="shared" si="31"/>
        <v>3</v>
      </c>
      <c r="G311" s="438" t="str">
        <f t="shared" si="32"/>
        <v>30</v>
      </c>
    </row>
    <row r="312" spans="1:7" x14ac:dyDescent="0.25">
      <c r="A312" t="s">
        <v>2558</v>
      </c>
      <c r="B312" s="358">
        <f>VLOOKUP(A312,Data!C:E,3,FALSE)</f>
        <v>3</v>
      </c>
      <c r="C312" s="913" t="str">
        <f>IF(NIS2_valinta!F398&lt;&gt;"","X","")</f>
        <v/>
      </c>
      <c r="D312" s="358" t="str">
        <f t="shared" si="30"/>
        <v/>
      </c>
      <c r="E312" s="358">
        <f>VLOOKUP(A312,Data!C:I,7,FALSE)</f>
        <v>0</v>
      </c>
      <c r="F312" s="438" t="str">
        <f t="shared" si="31"/>
        <v>3</v>
      </c>
      <c r="G312" s="438" t="str">
        <f t="shared" si="32"/>
        <v>30</v>
      </c>
    </row>
    <row r="313" spans="1:7" x14ac:dyDescent="0.25">
      <c r="A313" t="s">
        <v>2559</v>
      </c>
      <c r="B313" s="358">
        <f>VLOOKUP(A313,Data!C:E,3,FALSE)</f>
        <v>3</v>
      </c>
      <c r="C313" s="913" t="str">
        <f>IF(NIS2_valinta!F399&lt;&gt;"","X","")</f>
        <v/>
      </c>
      <c r="D313" s="358" t="str">
        <f t="shared" si="30"/>
        <v/>
      </c>
      <c r="E313" s="358">
        <f>VLOOKUP(A313,Data!C:I,7,FALSE)</f>
        <v>0</v>
      </c>
      <c r="F313" s="438" t="str">
        <f t="shared" si="31"/>
        <v>3</v>
      </c>
      <c r="G313" s="438" t="str">
        <f t="shared" si="32"/>
        <v>30</v>
      </c>
    </row>
    <row r="314" spans="1:7" x14ac:dyDescent="0.25">
      <c r="A314" t="s">
        <v>2560</v>
      </c>
      <c r="B314" s="358">
        <f>VLOOKUP(A314,Data!C:E,3,FALSE)</f>
        <v>3</v>
      </c>
      <c r="C314" s="913" t="str">
        <f>IF(NIS2_valinta!F400&lt;&gt;"","X","")</f>
        <v/>
      </c>
      <c r="D314" s="358" t="str">
        <f t="shared" si="30"/>
        <v/>
      </c>
      <c r="E314" s="358">
        <f>VLOOKUP(A314,Data!C:I,7,FALSE)</f>
        <v>0</v>
      </c>
      <c r="F314" s="438" t="str">
        <f t="shared" si="31"/>
        <v>3</v>
      </c>
      <c r="G314" s="438" t="str">
        <f t="shared" si="32"/>
        <v>30</v>
      </c>
    </row>
    <row r="315" spans="1:7" x14ac:dyDescent="0.25">
      <c r="A315" t="s">
        <v>2561</v>
      </c>
      <c r="B315" s="358">
        <f>VLOOKUP(A315,Data!C:E,3,FALSE)</f>
        <v>3</v>
      </c>
      <c r="C315" s="913" t="str">
        <f>IF(NIS2_valinta!F401&lt;&gt;"","X","")</f>
        <v/>
      </c>
      <c r="D315" s="358" t="str">
        <f t="shared" si="30"/>
        <v/>
      </c>
      <c r="E315" s="358">
        <f>VLOOKUP(A315,Data!C:I,7,FALSE)</f>
        <v>0</v>
      </c>
      <c r="F315" s="438" t="str">
        <f t="shared" si="31"/>
        <v>3</v>
      </c>
      <c r="G315" s="438" t="str">
        <f t="shared" si="32"/>
        <v>30</v>
      </c>
    </row>
    <row r="316" spans="1:7" x14ac:dyDescent="0.25">
      <c r="A316" t="s">
        <v>2562</v>
      </c>
      <c r="B316" s="358">
        <f>VLOOKUP(A316,Data!C:E,3,FALSE)</f>
        <v>3</v>
      </c>
      <c r="C316" s="913" t="str">
        <f>IF(NIS2_valinta!F402&lt;&gt;"","X","")</f>
        <v/>
      </c>
      <c r="D316" s="358" t="str">
        <f t="shared" si="30"/>
        <v/>
      </c>
      <c r="E316" s="358">
        <f>VLOOKUP(A316,Data!C:I,7,FALSE)</f>
        <v>0</v>
      </c>
      <c r="F316" s="438" t="str">
        <f t="shared" si="31"/>
        <v>3</v>
      </c>
      <c r="G316" s="438" t="str">
        <f t="shared" si="32"/>
        <v>30</v>
      </c>
    </row>
    <row r="317" spans="1:7" x14ac:dyDescent="0.25">
      <c r="A317" t="s">
        <v>2565</v>
      </c>
      <c r="B317" s="358">
        <f>VLOOKUP(A317,Data!C:E,3,FALSE)</f>
        <v>2</v>
      </c>
      <c r="C317" s="913" t="str">
        <f>IF(NIS2_valinta!F403&lt;&gt;"","X","")</f>
        <v/>
      </c>
      <c r="D317" s="358" t="str">
        <f t="shared" si="30"/>
        <v/>
      </c>
      <c r="E317" s="358">
        <f>VLOOKUP(A317,Data!C:I,7,FALSE)</f>
        <v>0</v>
      </c>
      <c r="F317" s="438" t="str">
        <f t="shared" si="31"/>
        <v>2</v>
      </c>
      <c r="G317" s="438" t="str">
        <f t="shared" si="32"/>
        <v>20</v>
      </c>
    </row>
    <row r="318" spans="1:7" x14ac:dyDescent="0.25">
      <c r="A318" t="s">
        <v>2566</v>
      </c>
      <c r="B318" s="358">
        <f>VLOOKUP(A318,Data!C:E,3,FALSE)</f>
        <v>2</v>
      </c>
      <c r="C318" s="913" t="str">
        <f>IF(NIS2_valinta!F404&lt;&gt;"","X","")</f>
        <v/>
      </c>
      <c r="D318" s="358" t="str">
        <f t="shared" si="30"/>
        <v/>
      </c>
      <c r="E318" s="358">
        <f>VLOOKUP(A318,Data!C:I,7,FALSE)</f>
        <v>0</v>
      </c>
      <c r="F318" s="438" t="str">
        <f t="shared" si="31"/>
        <v>2</v>
      </c>
      <c r="G318" s="438" t="str">
        <f t="shared" si="32"/>
        <v>20</v>
      </c>
    </row>
    <row r="319" spans="1:7" x14ac:dyDescent="0.25">
      <c r="A319" t="s">
        <v>2567</v>
      </c>
      <c r="B319" s="358">
        <f>VLOOKUP(A319,Data!C:E,3,FALSE)</f>
        <v>3</v>
      </c>
      <c r="C319" s="913" t="str">
        <f>IF(NIS2_valinta!F405&lt;&gt;"","X","")</f>
        <v/>
      </c>
      <c r="D319" s="358" t="str">
        <f t="shared" si="30"/>
        <v/>
      </c>
      <c r="E319" s="358">
        <f>VLOOKUP(A319,Data!C:I,7,FALSE)</f>
        <v>0</v>
      </c>
      <c r="F319" s="438" t="str">
        <f t="shared" si="31"/>
        <v>3</v>
      </c>
      <c r="G319" s="438" t="str">
        <f t="shared" si="32"/>
        <v>30</v>
      </c>
    </row>
    <row r="320" spans="1:7" x14ac:dyDescent="0.25">
      <c r="A320" t="s">
        <v>2568</v>
      </c>
      <c r="B320" s="358">
        <f>VLOOKUP(A320,Data!C:E,3,FALSE)</f>
        <v>3</v>
      </c>
      <c r="C320" s="913" t="str">
        <f>IF(NIS2_valinta!F406&lt;&gt;"","X","")</f>
        <v/>
      </c>
      <c r="D320" s="358" t="str">
        <f t="shared" si="30"/>
        <v/>
      </c>
      <c r="E320" s="358">
        <f>VLOOKUP(A320,Data!C:I,7,FALSE)</f>
        <v>0</v>
      </c>
      <c r="F320" s="438" t="str">
        <f t="shared" si="31"/>
        <v>3</v>
      </c>
      <c r="G320" s="438" t="str">
        <f t="shared" si="32"/>
        <v>30</v>
      </c>
    </row>
    <row r="321" spans="1:7" x14ac:dyDescent="0.25">
      <c r="A321" t="s">
        <v>2569</v>
      </c>
      <c r="B321" s="358">
        <f>VLOOKUP(A321,Data!C:E,3,FALSE)</f>
        <v>3</v>
      </c>
      <c r="C321" s="913" t="str">
        <f>IF(NIS2_valinta!F407&lt;&gt;"","X","")</f>
        <v/>
      </c>
      <c r="D321" s="358" t="str">
        <f t="shared" si="30"/>
        <v/>
      </c>
      <c r="E321" s="358">
        <f>VLOOKUP(A321,Data!C:I,7,FALSE)</f>
        <v>0</v>
      </c>
      <c r="F321" s="438" t="str">
        <f t="shared" si="31"/>
        <v>3</v>
      </c>
      <c r="G321" s="438" t="str">
        <f t="shared" si="32"/>
        <v>30</v>
      </c>
    </row>
    <row r="322" spans="1:7" x14ac:dyDescent="0.25">
      <c r="A322" t="s">
        <v>2570</v>
      </c>
      <c r="B322" s="358">
        <f>VLOOKUP(A322,Data!C:E,3,FALSE)</f>
        <v>3</v>
      </c>
      <c r="C322" s="913" t="str">
        <f>IF(NIS2_valinta!F408&lt;&gt;"","X","")</f>
        <v/>
      </c>
      <c r="D322" s="358" t="str">
        <f t="shared" si="30"/>
        <v/>
      </c>
      <c r="E322" s="358">
        <f>VLOOKUP(A322,Data!C:I,7,FALSE)</f>
        <v>0</v>
      </c>
      <c r="F322" s="438" t="str">
        <f t="shared" si="31"/>
        <v>3</v>
      </c>
      <c r="G322" s="438" t="str">
        <f t="shared" si="32"/>
        <v>30</v>
      </c>
    </row>
    <row r="323" spans="1:7" x14ac:dyDescent="0.25">
      <c r="A323" t="s">
        <v>173</v>
      </c>
      <c r="B323" s="358">
        <f>VLOOKUP(A323,Data!C:E,3,FALSE)</f>
        <v>1</v>
      </c>
      <c r="C323" s="913" t="str">
        <f>IF(NIS2_valinta!F409&lt;&gt;"","X","")</f>
        <v/>
      </c>
      <c r="D323" s="358" t="str">
        <f t="shared" ref="D323:D384" si="33">IF(C323="","",_xlfn.CONCAT("NIS-",MID(A323,1,4),"-"))</f>
        <v/>
      </c>
      <c r="E323" s="358">
        <f>VLOOKUP(A323,Data!C:I,7,FALSE)</f>
        <v>0</v>
      </c>
      <c r="F323" s="438" t="str">
        <f t="shared" ref="F323:F384" si="34">CONCATENATE($D323,$B323)</f>
        <v>1</v>
      </c>
      <c r="G323" s="438" t="str">
        <f t="shared" ref="G323:G384" si="35">_xlfn.IFNA(CONCATENATE(F323,$E323),CONCATENATE(F323,$E323,0))</f>
        <v>10</v>
      </c>
    </row>
    <row r="324" spans="1:7" x14ac:dyDescent="0.25">
      <c r="A324" t="s">
        <v>174</v>
      </c>
      <c r="B324" s="358">
        <f>VLOOKUP(A324,Data!C:E,3,FALSE)</f>
        <v>1</v>
      </c>
      <c r="C324" s="913" t="str">
        <f>IF(NIS2_valinta!F410&lt;&gt;"","X","")</f>
        <v/>
      </c>
      <c r="D324" s="358" t="str">
        <f t="shared" si="33"/>
        <v/>
      </c>
      <c r="E324" s="358">
        <f>VLOOKUP(A324,Data!C:I,7,FALSE)</f>
        <v>0</v>
      </c>
      <c r="F324" s="438" t="str">
        <f t="shared" si="34"/>
        <v>1</v>
      </c>
      <c r="G324" s="438" t="str">
        <f t="shared" si="35"/>
        <v>10</v>
      </c>
    </row>
    <row r="325" spans="1:7" x14ac:dyDescent="0.25">
      <c r="A325" t="s">
        <v>175</v>
      </c>
      <c r="B325" s="358">
        <f>VLOOKUP(A325,Data!C:E,3,FALSE)</f>
        <v>1</v>
      </c>
      <c r="C325" s="913" t="str">
        <f>IF(NIS2_valinta!F411&lt;&gt;"","X","")</f>
        <v/>
      </c>
      <c r="D325" s="358" t="str">
        <f t="shared" si="33"/>
        <v/>
      </c>
      <c r="E325" s="358">
        <f>VLOOKUP(A325,Data!C:I,7,FALSE)</f>
        <v>0</v>
      </c>
      <c r="F325" s="438" t="str">
        <f t="shared" si="34"/>
        <v>1</v>
      </c>
      <c r="G325" s="438" t="str">
        <f t="shared" si="35"/>
        <v>10</v>
      </c>
    </row>
    <row r="326" spans="1:7" x14ac:dyDescent="0.25">
      <c r="A326" t="s">
        <v>176</v>
      </c>
      <c r="B326" s="358">
        <f>VLOOKUP(A326,Data!C:E,3,FALSE)</f>
        <v>1</v>
      </c>
      <c r="C326" s="913" t="str">
        <f>IF(NIS2_valinta!F412&lt;&gt;"","X","")</f>
        <v/>
      </c>
      <c r="D326" s="358" t="str">
        <f t="shared" si="33"/>
        <v/>
      </c>
      <c r="E326" s="358">
        <f>VLOOKUP(A326,Data!C:I,7,FALSE)</f>
        <v>0</v>
      </c>
      <c r="F326" s="438" t="str">
        <f t="shared" si="34"/>
        <v>1</v>
      </c>
      <c r="G326" s="438" t="str">
        <f t="shared" si="35"/>
        <v>10</v>
      </c>
    </row>
    <row r="327" spans="1:7" x14ac:dyDescent="0.25">
      <c r="A327" t="s">
        <v>177</v>
      </c>
      <c r="B327" s="358">
        <f>VLOOKUP(A327,Data!C:E,3,FALSE)</f>
        <v>2</v>
      </c>
      <c r="C327" s="913" t="str">
        <f>IF(NIS2_valinta!F413&lt;&gt;"","X","")</f>
        <v/>
      </c>
      <c r="D327" s="358" t="str">
        <f t="shared" si="33"/>
        <v/>
      </c>
      <c r="E327" s="358">
        <f>VLOOKUP(A327,Data!C:I,7,FALSE)</f>
        <v>0</v>
      </c>
      <c r="F327" s="438" t="str">
        <f t="shared" si="34"/>
        <v>2</v>
      </c>
      <c r="G327" s="438" t="str">
        <f t="shared" si="35"/>
        <v>20</v>
      </c>
    </row>
    <row r="328" spans="1:7" x14ac:dyDescent="0.25">
      <c r="A328" t="s">
        <v>178</v>
      </c>
      <c r="B328" s="358">
        <f>VLOOKUP(A328,Data!C:E,3,FALSE)</f>
        <v>2</v>
      </c>
      <c r="C328" s="913" t="str">
        <f>IF(NIS2_valinta!F414&lt;&gt;"","X","")</f>
        <v/>
      </c>
      <c r="D328" s="358" t="str">
        <f t="shared" si="33"/>
        <v/>
      </c>
      <c r="E328" s="358">
        <f>VLOOKUP(A328,Data!C:I,7,FALSE)</f>
        <v>0</v>
      </c>
      <c r="F328" s="438" t="str">
        <f t="shared" si="34"/>
        <v>2</v>
      </c>
      <c r="G328" s="438" t="str">
        <f t="shared" si="35"/>
        <v>20</v>
      </c>
    </row>
    <row r="329" spans="1:7" x14ac:dyDescent="0.25">
      <c r="A329" t="s">
        <v>179</v>
      </c>
      <c r="B329" s="358">
        <f>VLOOKUP(A329,Data!C:E,3,FALSE)</f>
        <v>2</v>
      </c>
      <c r="C329" s="913" t="str">
        <f>IF(NIS2_valinta!F415&lt;&gt;"","X","")</f>
        <v/>
      </c>
      <c r="D329" s="358" t="str">
        <f t="shared" si="33"/>
        <v/>
      </c>
      <c r="E329" s="358">
        <f>VLOOKUP(A329,Data!C:I,7,FALSE)</f>
        <v>0</v>
      </c>
      <c r="F329" s="438" t="str">
        <f t="shared" si="34"/>
        <v>2</v>
      </c>
      <c r="G329" s="438" t="str">
        <f t="shared" si="35"/>
        <v>20</v>
      </c>
    </row>
    <row r="330" spans="1:7" x14ac:dyDescent="0.25">
      <c r="A330" t="s">
        <v>180</v>
      </c>
      <c r="B330" s="358">
        <f>VLOOKUP(A330,Data!C:E,3,FALSE)</f>
        <v>2</v>
      </c>
      <c r="C330" s="913" t="str">
        <f>IF(NIS2_valinta!F416&lt;&gt;"","X","")</f>
        <v/>
      </c>
      <c r="D330" s="358" t="str">
        <f t="shared" si="33"/>
        <v/>
      </c>
      <c r="E330" s="358">
        <f>VLOOKUP(A330,Data!C:I,7,FALSE)</f>
        <v>0</v>
      </c>
      <c r="F330" s="438" t="str">
        <f t="shared" si="34"/>
        <v>2</v>
      </c>
      <c r="G330" s="438" t="str">
        <f t="shared" si="35"/>
        <v>20</v>
      </c>
    </row>
    <row r="331" spans="1:7" x14ac:dyDescent="0.25">
      <c r="A331" t="s">
        <v>181</v>
      </c>
      <c r="B331" s="358">
        <f>VLOOKUP(A331,Data!C:E,3,FALSE)</f>
        <v>2</v>
      </c>
      <c r="C331" s="913" t="str">
        <f>IF(NIS2_valinta!F417&lt;&gt;"","X","")</f>
        <v/>
      </c>
      <c r="D331" s="358" t="str">
        <f t="shared" si="33"/>
        <v/>
      </c>
      <c r="E331" s="358">
        <f>VLOOKUP(A331,Data!C:I,7,FALSE)</f>
        <v>0</v>
      </c>
      <c r="F331" s="438" t="str">
        <f t="shared" si="34"/>
        <v>2</v>
      </c>
      <c r="G331" s="438" t="str">
        <f t="shared" si="35"/>
        <v>20</v>
      </c>
    </row>
    <row r="332" spans="1:7" x14ac:dyDescent="0.25">
      <c r="A332" t="s">
        <v>182</v>
      </c>
      <c r="B332" s="358">
        <f>VLOOKUP(A332,Data!C:E,3,FALSE)</f>
        <v>3</v>
      </c>
      <c r="C332" s="913" t="str">
        <f>IF(NIS2_valinta!F418&lt;&gt;"","X","")</f>
        <v/>
      </c>
      <c r="D332" s="358" t="str">
        <f t="shared" si="33"/>
        <v/>
      </c>
      <c r="E332" s="358">
        <f>VLOOKUP(A332,Data!C:I,7,FALSE)</f>
        <v>0</v>
      </c>
      <c r="F332" s="438" t="str">
        <f t="shared" si="34"/>
        <v>3</v>
      </c>
      <c r="G332" s="438" t="str">
        <f t="shared" si="35"/>
        <v>30</v>
      </c>
    </row>
    <row r="333" spans="1:7" x14ac:dyDescent="0.25">
      <c r="A333" t="s">
        <v>183</v>
      </c>
      <c r="B333" s="358">
        <f>VLOOKUP(A333,Data!C:E,3,FALSE)</f>
        <v>3</v>
      </c>
      <c r="C333" s="913" t="str">
        <f>IF(NIS2_valinta!F419&lt;&gt;"","X","")</f>
        <v/>
      </c>
      <c r="D333" s="358" t="str">
        <f t="shared" si="33"/>
        <v/>
      </c>
      <c r="E333" s="358">
        <f>VLOOKUP(A333,Data!C:I,7,FALSE)</f>
        <v>0</v>
      </c>
      <c r="F333" s="438" t="str">
        <f t="shared" si="34"/>
        <v>3</v>
      </c>
      <c r="G333" s="438" t="str">
        <f t="shared" si="35"/>
        <v>30</v>
      </c>
    </row>
    <row r="334" spans="1:7" x14ac:dyDescent="0.25">
      <c r="A334" t="s">
        <v>185</v>
      </c>
      <c r="B334" s="358">
        <f>VLOOKUP(A334,Data!C:E,3,FALSE)</f>
        <v>3</v>
      </c>
      <c r="C334" s="913" t="str">
        <f>IF(NIS2_valinta!F420&lt;&gt;"","X","")</f>
        <v/>
      </c>
      <c r="D334" s="358" t="str">
        <f t="shared" si="33"/>
        <v/>
      </c>
      <c r="E334" s="358">
        <f>VLOOKUP(A334,Data!C:I,7,FALSE)</f>
        <v>0</v>
      </c>
      <c r="F334" s="438" t="str">
        <f t="shared" si="34"/>
        <v>3</v>
      </c>
      <c r="G334" s="438" t="str">
        <f t="shared" si="35"/>
        <v>30</v>
      </c>
    </row>
    <row r="335" spans="1:7" x14ac:dyDescent="0.25">
      <c r="A335" t="s">
        <v>2571</v>
      </c>
      <c r="B335" s="358">
        <f>VLOOKUP(A335,Data!C:E,3,FALSE)</f>
        <v>3</v>
      </c>
      <c r="C335" s="913" t="str">
        <f>IF(NIS2_valinta!F421&lt;&gt;"","X","")</f>
        <v/>
      </c>
      <c r="D335" s="358" t="str">
        <f t="shared" si="33"/>
        <v/>
      </c>
      <c r="E335" s="358">
        <f>VLOOKUP(A335,Data!C:I,7,FALSE)</f>
        <v>0</v>
      </c>
      <c r="F335" s="438" t="str">
        <f t="shared" si="34"/>
        <v>3</v>
      </c>
      <c r="G335" s="438" t="str">
        <f t="shared" si="35"/>
        <v>30</v>
      </c>
    </row>
    <row r="336" spans="1:7" x14ac:dyDescent="0.25">
      <c r="A336" t="s">
        <v>187</v>
      </c>
      <c r="B336" s="358">
        <f>VLOOKUP(A336,Data!C:E,3,FALSE)</f>
        <v>1</v>
      </c>
      <c r="C336" s="913" t="str">
        <f>IF(NIS2_valinta!F422&lt;&gt;"","X","")</f>
        <v/>
      </c>
      <c r="D336" s="358" t="str">
        <f t="shared" si="33"/>
        <v/>
      </c>
      <c r="E336" s="358">
        <f>VLOOKUP(A336,Data!C:I,7,FALSE)</f>
        <v>0</v>
      </c>
      <c r="F336" s="438" t="str">
        <f t="shared" si="34"/>
        <v>1</v>
      </c>
      <c r="G336" s="438" t="str">
        <f t="shared" si="35"/>
        <v>10</v>
      </c>
    </row>
    <row r="337" spans="1:7" x14ac:dyDescent="0.25">
      <c r="A337" t="s">
        <v>188</v>
      </c>
      <c r="B337" s="358">
        <f>VLOOKUP(A337,Data!C:E,3,FALSE)</f>
        <v>1</v>
      </c>
      <c r="C337" s="913" t="str">
        <f>IF(NIS2_valinta!F423&lt;&gt;"","X","")</f>
        <v/>
      </c>
      <c r="D337" s="358" t="str">
        <f t="shared" si="33"/>
        <v/>
      </c>
      <c r="E337" s="358">
        <f>VLOOKUP(A337,Data!C:I,7,FALSE)</f>
        <v>0</v>
      </c>
      <c r="F337" s="438" t="str">
        <f t="shared" si="34"/>
        <v>1</v>
      </c>
      <c r="G337" s="438" t="str">
        <f t="shared" si="35"/>
        <v>10</v>
      </c>
    </row>
    <row r="338" spans="1:7" x14ac:dyDescent="0.25">
      <c r="A338" t="s">
        <v>189</v>
      </c>
      <c r="B338" s="358">
        <f>VLOOKUP(A338,Data!C:E,3,FALSE)</f>
        <v>1</v>
      </c>
      <c r="C338" s="913" t="str">
        <f>IF(NIS2_valinta!F424&lt;&gt;"","X","")</f>
        <v/>
      </c>
      <c r="D338" s="358" t="str">
        <f t="shared" si="33"/>
        <v/>
      </c>
      <c r="E338" s="358">
        <f>VLOOKUP(A338,Data!C:I,7,FALSE)</f>
        <v>0</v>
      </c>
      <c r="F338" s="438" t="str">
        <f t="shared" si="34"/>
        <v>1</v>
      </c>
      <c r="G338" s="438" t="str">
        <f t="shared" si="35"/>
        <v>10</v>
      </c>
    </row>
    <row r="339" spans="1:7" x14ac:dyDescent="0.25">
      <c r="A339" t="s">
        <v>190</v>
      </c>
      <c r="B339" s="358">
        <f>VLOOKUP(A339,Data!C:E,3,FALSE)</f>
        <v>1</v>
      </c>
      <c r="C339" s="913" t="str">
        <f>IF(NIS2_valinta!F425&lt;&gt;"","X","")</f>
        <v/>
      </c>
      <c r="D339" s="358" t="str">
        <f t="shared" si="33"/>
        <v/>
      </c>
      <c r="E339" s="358">
        <f>VLOOKUP(A339,Data!C:I,7,FALSE)</f>
        <v>0</v>
      </c>
      <c r="F339" s="438" t="str">
        <f t="shared" si="34"/>
        <v>1</v>
      </c>
      <c r="G339" s="438" t="str">
        <f t="shared" si="35"/>
        <v>10</v>
      </c>
    </row>
    <row r="340" spans="1:7" x14ac:dyDescent="0.25">
      <c r="A340" t="s">
        <v>191</v>
      </c>
      <c r="B340" s="358">
        <f>VLOOKUP(A340,Data!C:E,3,FALSE)</f>
        <v>2</v>
      </c>
      <c r="C340" s="913" t="str">
        <f>IF(NIS2_valinta!F426&lt;&gt;"","X","")</f>
        <v/>
      </c>
      <c r="D340" s="358" t="str">
        <f t="shared" si="33"/>
        <v/>
      </c>
      <c r="E340" s="358">
        <f>VLOOKUP(A340,Data!C:I,7,FALSE)</f>
        <v>0</v>
      </c>
      <c r="F340" s="438" t="str">
        <f t="shared" si="34"/>
        <v>2</v>
      </c>
      <c r="G340" s="438" t="str">
        <f t="shared" si="35"/>
        <v>20</v>
      </c>
    </row>
    <row r="341" spans="1:7" x14ac:dyDescent="0.25">
      <c r="A341" t="s">
        <v>192</v>
      </c>
      <c r="B341" s="358">
        <f>VLOOKUP(A341,Data!C:E,3,FALSE)</f>
        <v>2</v>
      </c>
      <c r="C341" s="913" t="str">
        <f>IF(NIS2_valinta!F427&lt;&gt;"","X","")</f>
        <v/>
      </c>
      <c r="D341" s="358" t="str">
        <f t="shared" si="33"/>
        <v/>
      </c>
      <c r="E341" s="358">
        <f>VLOOKUP(A341,Data!C:I,7,FALSE)</f>
        <v>0</v>
      </c>
      <c r="F341" s="438" t="str">
        <f t="shared" si="34"/>
        <v>2</v>
      </c>
      <c r="G341" s="438" t="str">
        <f t="shared" si="35"/>
        <v>20</v>
      </c>
    </row>
    <row r="342" spans="1:7" x14ac:dyDescent="0.25">
      <c r="A342" t="s">
        <v>193</v>
      </c>
      <c r="B342" s="358">
        <f>VLOOKUP(A342,Data!C:E,3,FALSE)</f>
        <v>2</v>
      </c>
      <c r="C342" s="913" t="str">
        <f>IF(NIS2_valinta!F428&lt;&gt;"","X","")</f>
        <v/>
      </c>
      <c r="D342" s="358" t="str">
        <f t="shared" si="33"/>
        <v/>
      </c>
      <c r="E342" s="358">
        <f>VLOOKUP(A342,Data!C:I,7,FALSE)</f>
        <v>0</v>
      </c>
      <c r="F342" s="438" t="str">
        <f t="shared" si="34"/>
        <v>2</v>
      </c>
      <c r="G342" s="438" t="str">
        <f t="shared" si="35"/>
        <v>20</v>
      </c>
    </row>
    <row r="343" spans="1:7" x14ac:dyDescent="0.25">
      <c r="A343" t="s">
        <v>194</v>
      </c>
      <c r="B343" s="358">
        <f>VLOOKUP(A343,Data!C:E,3,FALSE)</f>
        <v>2</v>
      </c>
      <c r="C343" s="913" t="str">
        <f>IF(NIS2_valinta!F429&lt;&gt;"","X","")</f>
        <v/>
      </c>
      <c r="D343" s="358" t="str">
        <f t="shared" si="33"/>
        <v/>
      </c>
      <c r="E343" s="358">
        <f>VLOOKUP(A343,Data!C:I,7,FALSE)</f>
        <v>0</v>
      </c>
      <c r="F343" s="438" t="str">
        <f t="shared" si="34"/>
        <v>2</v>
      </c>
      <c r="G343" s="438" t="str">
        <f t="shared" si="35"/>
        <v>20</v>
      </c>
    </row>
    <row r="344" spans="1:7" x14ac:dyDescent="0.25">
      <c r="A344" t="s">
        <v>195</v>
      </c>
      <c r="B344" s="358">
        <f>VLOOKUP(A344,Data!C:E,3,FALSE)</f>
        <v>3</v>
      </c>
      <c r="C344" s="913" t="str">
        <f>IF(NIS2_valinta!F430&lt;&gt;"","X","")</f>
        <v/>
      </c>
      <c r="D344" s="358" t="str">
        <f t="shared" si="33"/>
        <v/>
      </c>
      <c r="E344" s="358">
        <f>VLOOKUP(A344,Data!C:I,7,FALSE)</f>
        <v>0</v>
      </c>
      <c r="F344" s="438" t="str">
        <f t="shared" si="34"/>
        <v>3</v>
      </c>
      <c r="G344" s="438" t="str">
        <f t="shared" si="35"/>
        <v>30</v>
      </c>
    </row>
    <row r="345" spans="1:7" x14ac:dyDescent="0.25">
      <c r="A345" t="s">
        <v>197</v>
      </c>
      <c r="B345" s="358">
        <f>VLOOKUP(A345,Data!C:E,3,FALSE)</f>
        <v>3</v>
      </c>
      <c r="C345" s="913" t="str">
        <f>IF(NIS2_valinta!F431&lt;&gt;"","X","")</f>
        <v/>
      </c>
      <c r="D345" s="358" t="str">
        <f t="shared" si="33"/>
        <v/>
      </c>
      <c r="E345" s="358">
        <f>VLOOKUP(A345,Data!C:I,7,FALSE)</f>
        <v>0</v>
      </c>
      <c r="F345" s="438" t="str">
        <f t="shared" si="34"/>
        <v>3</v>
      </c>
      <c r="G345" s="438" t="str">
        <f t="shared" si="35"/>
        <v>30</v>
      </c>
    </row>
    <row r="346" spans="1:7" x14ac:dyDescent="0.25">
      <c r="A346" t="s">
        <v>199</v>
      </c>
      <c r="B346" s="358">
        <f>VLOOKUP(A346,Data!C:E,3,FALSE)</f>
        <v>3</v>
      </c>
      <c r="C346" s="913" t="str">
        <f>IF(NIS2_valinta!F432&lt;&gt;"","X","")</f>
        <v/>
      </c>
      <c r="D346" s="358" t="str">
        <f t="shared" si="33"/>
        <v/>
      </c>
      <c r="E346" s="358">
        <f>VLOOKUP(A346,Data!C:I,7,FALSE)</f>
        <v>0</v>
      </c>
      <c r="F346" s="438" t="str">
        <f t="shared" si="34"/>
        <v>3</v>
      </c>
      <c r="G346" s="438" t="str">
        <f t="shared" si="35"/>
        <v>30</v>
      </c>
    </row>
    <row r="347" spans="1:7" x14ac:dyDescent="0.25">
      <c r="A347" t="s">
        <v>203</v>
      </c>
      <c r="B347" s="358">
        <f>VLOOKUP(A347,Data!C:E,3,FALSE)</f>
        <v>2</v>
      </c>
      <c r="C347" s="913" t="str">
        <f>IF(NIS2_valinta!F433&lt;&gt;"","X","")</f>
        <v/>
      </c>
      <c r="D347" s="358" t="str">
        <f t="shared" si="33"/>
        <v/>
      </c>
      <c r="E347" s="358">
        <f>VLOOKUP(A347,Data!C:I,7,FALSE)</f>
        <v>0</v>
      </c>
      <c r="F347" s="438" t="str">
        <f t="shared" si="34"/>
        <v>2</v>
      </c>
      <c r="G347" s="438" t="str">
        <f t="shared" si="35"/>
        <v>20</v>
      </c>
    </row>
    <row r="348" spans="1:7" x14ac:dyDescent="0.25">
      <c r="A348" t="s">
        <v>204</v>
      </c>
      <c r="B348" s="358">
        <f>VLOOKUP(A348,Data!C:E,3,FALSE)</f>
        <v>2</v>
      </c>
      <c r="C348" s="913" t="str">
        <f>IF(NIS2_valinta!F434&lt;&gt;"","X","")</f>
        <v/>
      </c>
      <c r="D348" s="358" t="str">
        <f t="shared" si="33"/>
        <v/>
      </c>
      <c r="E348" s="358">
        <f>VLOOKUP(A348,Data!C:I,7,FALSE)</f>
        <v>0</v>
      </c>
      <c r="F348" s="438" t="str">
        <f t="shared" si="34"/>
        <v>2</v>
      </c>
      <c r="G348" s="438" t="str">
        <f t="shared" si="35"/>
        <v>20</v>
      </c>
    </row>
    <row r="349" spans="1:7" x14ac:dyDescent="0.25">
      <c r="A349" t="s">
        <v>205</v>
      </c>
      <c r="B349" s="358">
        <f>VLOOKUP(A349,Data!C:E,3,FALSE)</f>
        <v>3</v>
      </c>
      <c r="C349" s="913" t="str">
        <f>IF(NIS2_valinta!F435&lt;&gt;"","X","")</f>
        <v/>
      </c>
      <c r="D349" s="358" t="str">
        <f t="shared" si="33"/>
        <v/>
      </c>
      <c r="E349" s="358">
        <f>VLOOKUP(A349,Data!C:I,7,FALSE)</f>
        <v>0</v>
      </c>
      <c r="F349" s="438" t="str">
        <f t="shared" si="34"/>
        <v>3</v>
      </c>
      <c r="G349" s="438" t="str">
        <f t="shared" si="35"/>
        <v>30</v>
      </c>
    </row>
    <row r="350" spans="1:7" x14ac:dyDescent="0.25">
      <c r="A350" t="s">
        <v>206</v>
      </c>
      <c r="B350" s="358">
        <f>VLOOKUP(A350,Data!C:E,3,FALSE)</f>
        <v>3</v>
      </c>
      <c r="C350" s="913" t="str">
        <f>IF(NIS2_valinta!F436&lt;&gt;"","X","")</f>
        <v/>
      </c>
      <c r="D350" s="358" t="str">
        <f t="shared" si="33"/>
        <v/>
      </c>
      <c r="E350" s="358">
        <f>VLOOKUP(A350,Data!C:I,7,FALSE)</f>
        <v>0</v>
      </c>
      <c r="F350" s="438" t="str">
        <f t="shared" si="34"/>
        <v>3</v>
      </c>
      <c r="G350" s="438" t="str">
        <f t="shared" si="35"/>
        <v>30</v>
      </c>
    </row>
    <row r="351" spans="1:7" x14ac:dyDescent="0.25">
      <c r="A351" t="s">
        <v>207</v>
      </c>
      <c r="B351" s="358">
        <f>VLOOKUP(A351,Data!C:E,3,FALSE)</f>
        <v>3</v>
      </c>
      <c r="C351" s="913" t="str">
        <f>IF(NIS2_valinta!F437&lt;&gt;"","X","")</f>
        <v/>
      </c>
      <c r="D351" s="358" t="str">
        <f t="shared" si="33"/>
        <v/>
      </c>
      <c r="E351" s="358">
        <f>VLOOKUP(A351,Data!C:I,7,FALSE)</f>
        <v>0</v>
      </c>
      <c r="F351" s="438" t="str">
        <f t="shared" si="34"/>
        <v>3</v>
      </c>
      <c r="G351" s="438" t="str">
        <f t="shared" si="35"/>
        <v>30</v>
      </c>
    </row>
    <row r="352" spans="1:7" x14ac:dyDescent="0.25">
      <c r="A352" t="s">
        <v>208</v>
      </c>
      <c r="B352" s="358">
        <f>VLOOKUP(A352,Data!C:E,3,FALSE)</f>
        <v>3</v>
      </c>
      <c r="C352" s="913" t="str">
        <f>IF(NIS2_valinta!F438&lt;&gt;"","X","")</f>
        <v/>
      </c>
      <c r="D352" s="358" t="str">
        <f t="shared" si="33"/>
        <v/>
      </c>
      <c r="E352" s="358">
        <f>VLOOKUP(A352,Data!C:I,7,FALSE)</f>
        <v>0</v>
      </c>
      <c r="F352" s="438" t="str">
        <f t="shared" si="34"/>
        <v>3</v>
      </c>
      <c r="G352" s="438" t="str">
        <f t="shared" si="35"/>
        <v>30</v>
      </c>
    </row>
    <row r="353" spans="1:7" x14ac:dyDescent="0.25">
      <c r="A353" t="s">
        <v>272</v>
      </c>
      <c r="B353" s="358">
        <f>VLOOKUP(A353,Data!C:E,3,FALSE)</f>
        <v>1</v>
      </c>
      <c r="C353" s="913" t="str">
        <f>IF(NIS2_valinta!F439&lt;&gt;"","X","")</f>
        <v/>
      </c>
      <c r="D353" s="358" t="str">
        <f t="shared" si="33"/>
        <v/>
      </c>
      <c r="E353" s="358">
        <f>VLOOKUP(A353,Data!C:I,7,FALSE)</f>
        <v>0</v>
      </c>
      <c r="F353" s="438" t="str">
        <f t="shared" si="34"/>
        <v>1</v>
      </c>
      <c r="G353" s="438" t="str">
        <f t="shared" si="35"/>
        <v>10</v>
      </c>
    </row>
    <row r="354" spans="1:7" x14ac:dyDescent="0.25">
      <c r="A354" t="s">
        <v>273</v>
      </c>
      <c r="B354" s="358">
        <f>VLOOKUP(A354,Data!C:E,3,FALSE)</f>
        <v>1</v>
      </c>
      <c r="C354" s="913" t="str">
        <f>IF(NIS2_valinta!F440&lt;&gt;"","X","")</f>
        <v/>
      </c>
      <c r="D354" s="358" t="str">
        <f t="shared" si="33"/>
        <v/>
      </c>
      <c r="E354" s="358">
        <f>VLOOKUP(A354,Data!C:I,7,FALSE)</f>
        <v>0</v>
      </c>
      <c r="F354" s="438" t="str">
        <f t="shared" si="34"/>
        <v>1</v>
      </c>
      <c r="G354" s="438" t="str">
        <f t="shared" si="35"/>
        <v>10</v>
      </c>
    </row>
    <row r="355" spans="1:7" x14ac:dyDescent="0.25">
      <c r="A355" t="s">
        <v>274</v>
      </c>
      <c r="B355" s="358">
        <f>VLOOKUP(A355,Data!C:E,3,FALSE)</f>
        <v>2</v>
      </c>
      <c r="C355" s="913" t="str">
        <f>IF(NIS2_valinta!F441&lt;&gt;"","X","")</f>
        <v/>
      </c>
      <c r="D355" s="358" t="str">
        <f t="shared" si="33"/>
        <v/>
      </c>
      <c r="E355" s="358">
        <f>VLOOKUP(A355,Data!C:I,7,FALSE)</f>
        <v>0</v>
      </c>
      <c r="F355" s="438" t="str">
        <f t="shared" si="34"/>
        <v>2</v>
      </c>
      <c r="G355" s="438" t="str">
        <f t="shared" si="35"/>
        <v>20</v>
      </c>
    </row>
    <row r="356" spans="1:7" x14ac:dyDescent="0.25">
      <c r="A356" t="s">
        <v>275</v>
      </c>
      <c r="B356" s="358">
        <f>VLOOKUP(A356,Data!C:E,3,FALSE)</f>
        <v>2</v>
      </c>
      <c r="C356" s="913" t="str">
        <f>IF(NIS2_valinta!F442&lt;&gt;"","X","")</f>
        <v/>
      </c>
      <c r="D356" s="358" t="str">
        <f t="shared" si="33"/>
        <v/>
      </c>
      <c r="E356" s="358">
        <f>VLOOKUP(A356,Data!C:I,7,FALSE)</f>
        <v>0</v>
      </c>
      <c r="F356" s="438" t="str">
        <f t="shared" si="34"/>
        <v>2</v>
      </c>
      <c r="G356" s="438" t="str">
        <f t="shared" si="35"/>
        <v>20</v>
      </c>
    </row>
    <row r="357" spans="1:7" x14ac:dyDescent="0.25">
      <c r="A357" t="s">
        <v>276</v>
      </c>
      <c r="B357" s="358">
        <f>VLOOKUP(A357,Data!C:E,3,FALSE)</f>
        <v>2</v>
      </c>
      <c r="C357" s="913" t="str">
        <f>IF(NIS2_valinta!F443&lt;&gt;"","X","")</f>
        <v/>
      </c>
      <c r="D357" s="358" t="str">
        <f t="shared" si="33"/>
        <v/>
      </c>
      <c r="E357" s="358">
        <f>VLOOKUP(A357,Data!C:I,7,FALSE)</f>
        <v>0</v>
      </c>
      <c r="F357" s="438" t="str">
        <f t="shared" si="34"/>
        <v>2</v>
      </c>
      <c r="G357" s="438" t="str">
        <f t="shared" si="35"/>
        <v>20</v>
      </c>
    </row>
    <row r="358" spans="1:7" x14ac:dyDescent="0.25">
      <c r="A358" t="s">
        <v>277</v>
      </c>
      <c r="B358" s="358">
        <f>VLOOKUP(A358,Data!C:E,3,FALSE)</f>
        <v>3</v>
      </c>
      <c r="C358" s="913" t="str">
        <f>IF(NIS2_valinta!F444&lt;&gt;"","X","")</f>
        <v/>
      </c>
      <c r="D358" s="358" t="str">
        <f t="shared" si="33"/>
        <v/>
      </c>
      <c r="E358" s="358">
        <f>VLOOKUP(A358,Data!C:I,7,FALSE)</f>
        <v>0</v>
      </c>
      <c r="F358" s="438" t="str">
        <f t="shared" si="34"/>
        <v>3</v>
      </c>
      <c r="G358" s="438" t="str">
        <f t="shared" si="35"/>
        <v>30</v>
      </c>
    </row>
    <row r="359" spans="1:7" x14ac:dyDescent="0.25">
      <c r="A359" t="s">
        <v>2572</v>
      </c>
      <c r="B359" s="358">
        <f>VLOOKUP(A359,Data!C:E,3,FALSE)</f>
        <v>3</v>
      </c>
      <c r="C359" s="913" t="str">
        <f>IF(NIS2_valinta!F445&lt;&gt;"","X","")</f>
        <v/>
      </c>
      <c r="D359" s="358" t="str">
        <f t="shared" si="33"/>
        <v/>
      </c>
      <c r="E359" s="358">
        <f>VLOOKUP(A359,Data!C:I,7,FALSE)</f>
        <v>0</v>
      </c>
      <c r="F359" s="438" t="str">
        <f t="shared" si="34"/>
        <v>3</v>
      </c>
      <c r="G359" s="438" t="str">
        <f t="shared" si="35"/>
        <v>30</v>
      </c>
    </row>
    <row r="360" spans="1:7" x14ac:dyDescent="0.25">
      <c r="A360" t="s">
        <v>278</v>
      </c>
      <c r="B360" s="358">
        <f>VLOOKUP(A360,Data!C:E,3,FALSE)</f>
        <v>1</v>
      </c>
      <c r="C360" s="913" t="str">
        <f>IF(NIS2_valinta!F446&lt;&gt;"","X","")</f>
        <v/>
      </c>
      <c r="D360" s="358" t="str">
        <f t="shared" si="33"/>
        <v/>
      </c>
      <c r="E360" s="358">
        <f>VLOOKUP(A360,Data!C:I,7,FALSE)</f>
        <v>0</v>
      </c>
      <c r="F360" s="438" t="str">
        <f t="shared" si="34"/>
        <v>1</v>
      </c>
      <c r="G360" s="438" t="str">
        <f t="shared" si="35"/>
        <v>10</v>
      </c>
    </row>
    <row r="361" spans="1:7" x14ac:dyDescent="0.25">
      <c r="A361" t="s">
        <v>279</v>
      </c>
      <c r="B361" s="358">
        <f>VLOOKUP(A361,Data!C:E,3,FALSE)</f>
        <v>2</v>
      </c>
      <c r="C361" s="913" t="str">
        <f>IF(NIS2_valinta!F447&lt;&gt;"","X","")</f>
        <v/>
      </c>
      <c r="D361" s="358" t="str">
        <f t="shared" si="33"/>
        <v/>
      </c>
      <c r="E361" s="358">
        <f>VLOOKUP(A361,Data!C:I,7,FALSE)</f>
        <v>0</v>
      </c>
      <c r="F361" s="438" t="str">
        <f t="shared" si="34"/>
        <v>2</v>
      </c>
      <c r="G361" s="438" t="str">
        <f t="shared" si="35"/>
        <v>20</v>
      </c>
    </row>
    <row r="362" spans="1:7" x14ac:dyDescent="0.25">
      <c r="A362" t="s">
        <v>280</v>
      </c>
      <c r="B362" s="358">
        <f>VLOOKUP(A362,Data!C:E,3,FALSE)</f>
        <v>2</v>
      </c>
      <c r="C362" s="913" t="str">
        <f>IF(NIS2_valinta!F448&lt;&gt;"","X","")</f>
        <v/>
      </c>
      <c r="D362" s="358" t="str">
        <f t="shared" si="33"/>
        <v/>
      </c>
      <c r="E362" s="358">
        <f>VLOOKUP(A362,Data!C:I,7,FALSE)</f>
        <v>0</v>
      </c>
      <c r="F362" s="438" t="str">
        <f t="shared" si="34"/>
        <v>2</v>
      </c>
      <c r="G362" s="438" t="str">
        <f t="shared" si="35"/>
        <v>20</v>
      </c>
    </row>
    <row r="363" spans="1:7" x14ac:dyDescent="0.25">
      <c r="A363" t="s">
        <v>281</v>
      </c>
      <c r="B363" s="358">
        <f>VLOOKUP(A363,Data!C:E,3,FALSE)</f>
        <v>2</v>
      </c>
      <c r="C363" s="913" t="str">
        <f>IF(NIS2_valinta!F449&lt;&gt;"","X","")</f>
        <v/>
      </c>
      <c r="D363" s="358" t="str">
        <f t="shared" si="33"/>
        <v/>
      </c>
      <c r="E363" s="358">
        <f>VLOOKUP(A363,Data!C:I,7,FALSE)</f>
        <v>0</v>
      </c>
      <c r="F363" s="438" t="str">
        <f t="shared" si="34"/>
        <v>2</v>
      </c>
      <c r="G363" s="438" t="str">
        <f t="shared" si="35"/>
        <v>20</v>
      </c>
    </row>
    <row r="364" spans="1:7" x14ac:dyDescent="0.25">
      <c r="A364" t="s">
        <v>282</v>
      </c>
      <c r="B364" s="358">
        <f>VLOOKUP(A364,Data!C:E,3,FALSE)</f>
        <v>3</v>
      </c>
      <c r="C364" s="913" t="str">
        <f>IF(NIS2_valinta!F450&lt;&gt;"","X","")</f>
        <v/>
      </c>
      <c r="D364" s="358" t="str">
        <f t="shared" si="33"/>
        <v/>
      </c>
      <c r="E364" s="358">
        <f>VLOOKUP(A364,Data!C:I,7,FALSE)</f>
        <v>0</v>
      </c>
      <c r="F364" s="438" t="str">
        <f t="shared" si="34"/>
        <v>3</v>
      </c>
      <c r="G364" s="438" t="str">
        <f t="shared" si="35"/>
        <v>30</v>
      </c>
    </row>
    <row r="365" spans="1:7" x14ac:dyDescent="0.25">
      <c r="A365" t="s">
        <v>283</v>
      </c>
      <c r="B365" s="358">
        <f>VLOOKUP(A365,Data!C:E,3,FALSE)</f>
        <v>3</v>
      </c>
      <c r="C365" s="913" t="str">
        <f>IF(NIS2_valinta!F451&lt;&gt;"","X","")</f>
        <v/>
      </c>
      <c r="D365" s="358" t="str">
        <f t="shared" si="33"/>
        <v/>
      </c>
      <c r="E365" s="358">
        <f>VLOOKUP(A365,Data!C:I,7,FALSE)</f>
        <v>0</v>
      </c>
      <c r="F365" s="438" t="str">
        <f t="shared" si="34"/>
        <v>3</v>
      </c>
      <c r="G365" s="438" t="str">
        <f t="shared" si="35"/>
        <v>30</v>
      </c>
    </row>
    <row r="366" spans="1:7" x14ac:dyDescent="0.25">
      <c r="A366" t="s">
        <v>2573</v>
      </c>
      <c r="B366" s="358">
        <f>VLOOKUP(A366,Data!C:E,3,FALSE)</f>
        <v>3</v>
      </c>
      <c r="C366" s="913" t="str">
        <f>IF(NIS2_valinta!F452&lt;&gt;"","X","")</f>
        <v/>
      </c>
      <c r="D366" s="358" t="str">
        <f t="shared" si="33"/>
        <v/>
      </c>
      <c r="E366" s="358">
        <f>VLOOKUP(A366,Data!C:I,7,FALSE)</f>
        <v>0</v>
      </c>
      <c r="F366" s="438" t="str">
        <f t="shared" si="34"/>
        <v>3</v>
      </c>
      <c r="G366" s="438" t="str">
        <f t="shared" si="35"/>
        <v>30</v>
      </c>
    </row>
    <row r="367" spans="1:7" x14ac:dyDescent="0.25">
      <c r="A367" t="s">
        <v>284</v>
      </c>
      <c r="B367" s="358">
        <f>VLOOKUP(A367,Data!C:E,3,FALSE)</f>
        <v>1</v>
      </c>
      <c r="C367" s="913" t="str">
        <f>IF(NIS2_valinta!F453&lt;&gt;"","X","")</f>
        <v/>
      </c>
      <c r="D367" s="358" t="str">
        <f t="shared" si="33"/>
        <v/>
      </c>
      <c r="E367" s="358">
        <f>VLOOKUP(A367,Data!C:I,7,FALSE)</f>
        <v>0</v>
      </c>
      <c r="F367" s="438" t="str">
        <f t="shared" si="34"/>
        <v>1</v>
      </c>
      <c r="G367" s="438" t="str">
        <f t="shared" si="35"/>
        <v>10</v>
      </c>
    </row>
    <row r="368" spans="1:7" x14ac:dyDescent="0.25">
      <c r="A368" t="s">
        <v>285</v>
      </c>
      <c r="B368" s="358">
        <f>VLOOKUP(A368,Data!C:E,3,FALSE)</f>
        <v>1</v>
      </c>
      <c r="C368" s="913" t="str">
        <f>IF(NIS2_valinta!F454&lt;&gt;"","X","")</f>
        <v/>
      </c>
      <c r="D368" s="358" t="str">
        <f t="shared" si="33"/>
        <v/>
      </c>
      <c r="E368" s="358">
        <f>VLOOKUP(A368,Data!C:I,7,FALSE)</f>
        <v>0</v>
      </c>
      <c r="F368" s="438" t="str">
        <f t="shared" si="34"/>
        <v>1</v>
      </c>
      <c r="G368" s="438" t="str">
        <f t="shared" si="35"/>
        <v>10</v>
      </c>
    </row>
    <row r="369" spans="1:7" x14ac:dyDescent="0.25">
      <c r="A369" t="s">
        <v>286</v>
      </c>
      <c r="B369" s="358">
        <f>VLOOKUP(A369,Data!C:E,3,FALSE)</f>
        <v>2</v>
      </c>
      <c r="C369" s="913" t="str">
        <f>IF(NIS2_valinta!F455&lt;&gt;"","X","")</f>
        <v/>
      </c>
      <c r="D369" s="358" t="str">
        <f t="shared" si="33"/>
        <v/>
      </c>
      <c r="E369" s="358">
        <f>VLOOKUP(A369,Data!C:I,7,FALSE)</f>
        <v>0</v>
      </c>
      <c r="F369" s="438" t="str">
        <f t="shared" si="34"/>
        <v>2</v>
      </c>
      <c r="G369" s="438" t="str">
        <f t="shared" si="35"/>
        <v>20</v>
      </c>
    </row>
    <row r="370" spans="1:7" x14ac:dyDescent="0.25">
      <c r="A370" t="s">
        <v>287</v>
      </c>
      <c r="B370" s="358">
        <f>VLOOKUP(A370,Data!C:E,3,FALSE)</f>
        <v>2</v>
      </c>
      <c r="C370" s="913" t="str">
        <f>IF(NIS2_valinta!F456&lt;&gt;"","X","")</f>
        <v/>
      </c>
      <c r="D370" s="358" t="str">
        <f t="shared" si="33"/>
        <v/>
      </c>
      <c r="E370" s="358">
        <f>VLOOKUP(A370,Data!C:I,7,FALSE)</f>
        <v>0</v>
      </c>
      <c r="F370" s="438" t="str">
        <f t="shared" si="34"/>
        <v>2</v>
      </c>
      <c r="G370" s="438" t="str">
        <f t="shared" si="35"/>
        <v>20</v>
      </c>
    </row>
    <row r="371" spans="1:7" x14ac:dyDescent="0.25">
      <c r="A371" t="s">
        <v>288</v>
      </c>
      <c r="B371" s="358">
        <f>VLOOKUP(A371,Data!C:E,3,FALSE)</f>
        <v>3</v>
      </c>
      <c r="C371" s="913" t="str">
        <f>IF(NIS2_valinta!F457&lt;&gt;"","X","")</f>
        <v/>
      </c>
      <c r="D371" s="358" t="str">
        <f t="shared" si="33"/>
        <v/>
      </c>
      <c r="E371" s="358">
        <f>VLOOKUP(A371,Data!C:I,7,FALSE)</f>
        <v>0</v>
      </c>
      <c r="F371" s="438" t="str">
        <f t="shared" si="34"/>
        <v>3</v>
      </c>
      <c r="G371" s="438" t="str">
        <f t="shared" si="35"/>
        <v>30</v>
      </c>
    </row>
    <row r="372" spans="1:7" x14ac:dyDescent="0.25">
      <c r="A372" t="s">
        <v>289</v>
      </c>
      <c r="B372" s="358">
        <f>VLOOKUP(A372,Data!C:E,3,FALSE)</f>
        <v>3</v>
      </c>
      <c r="C372" s="913" t="str">
        <f>IF(NIS2_valinta!F458&lt;&gt;"","X","")</f>
        <v/>
      </c>
      <c r="D372" s="358" t="str">
        <f t="shared" si="33"/>
        <v/>
      </c>
      <c r="E372" s="358">
        <f>VLOOKUP(A372,Data!C:I,7,FALSE)</f>
        <v>0</v>
      </c>
      <c r="F372" s="438" t="str">
        <f t="shared" si="34"/>
        <v>3</v>
      </c>
      <c r="G372" s="438" t="str">
        <f t="shared" si="35"/>
        <v>30</v>
      </c>
    </row>
    <row r="373" spans="1:7" x14ac:dyDescent="0.25">
      <c r="A373" t="s">
        <v>290</v>
      </c>
      <c r="B373" s="358">
        <f>VLOOKUP(A373,Data!C:E,3,FALSE)</f>
        <v>1</v>
      </c>
      <c r="C373" s="913" t="str">
        <f>IF(NIS2_valinta!F459&lt;&gt;"","X","")</f>
        <v/>
      </c>
      <c r="D373" s="358" t="str">
        <f t="shared" si="33"/>
        <v/>
      </c>
      <c r="E373" s="358">
        <f>VLOOKUP(A373,Data!C:I,7,FALSE)</f>
        <v>0</v>
      </c>
      <c r="F373" s="438" t="str">
        <f t="shared" si="34"/>
        <v>1</v>
      </c>
      <c r="G373" s="438" t="str">
        <f t="shared" si="35"/>
        <v>10</v>
      </c>
    </row>
    <row r="374" spans="1:7" x14ac:dyDescent="0.25">
      <c r="A374" t="s">
        <v>291</v>
      </c>
      <c r="B374" s="358">
        <f>VLOOKUP(A374,Data!C:E,3,FALSE)</f>
        <v>1</v>
      </c>
      <c r="C374" s="913" t="str">
        <f>IF(NIS2_valinta!F460&lt;&gt;"","X","")</f>
        <v/>
      </c>
      <c r="D374" s="358" t="str">
        <f t="shared" si="33"/>
        <v/>
      </c>
      <c r="E374" s="358">
        <f>VLOOKUP(A374,Data!C:I,7,FALSE)</f>
        <v>0</v>
      </c>
      <c r="F374" s="438" t="str">
        <f t="shared" si="34"/>
        <v>1</v>
      </c>
      <c r="G374" s="438" t="str">
        <f t="shared" si="35"/>
        <v>10</v>
      </c>
    </row>
    <row r="375" spans="1:7" x14ac:dyDescent="0.25">
      <c r="A375" t="s">
        <v>292</v>
      </c>
      <c r="B375" s="358">
        <f>VLOOKUP(A375,Data!C:E,3,FALSE)</f>
        <v>2</v>
      </c>
      <c r="C375" s="913" t="str">
        <f>IF(NIS2_valinta!F461&lt;&gt;"","X","")</f>
        <v/>
      </c>
      <c r="D375" s="358" t="str">
        <f t="shared" si="33"/>
        <v/>
      </c>
      <c r="E375" s="358">
        <f>VLOOKUP(A375,Data!C:I,7,FALSE)</f>
        <v>0</v>
      </c>
      <c r="F375" s="438" t="str">
        <f t="shared" si="34"/>
        <v>2</v>
      </c>
      <c r="G375" s="438" t="str">
        <f t="shared" si="35"/>
        <v>20</v>
      </c>
    </row>
    <row r="376" spans="1:7" x14ac:dyDescent="0.25">
      <c r="A376" t="s">
        <v>293</v>
      </c>
      <c r="B376" s="358">
        <f>VLOOKUP(A376,Data!C:E,3,FALSE)</f>
        <v>2</v>
      </c>
      <c r="C376" s="913" t="str">
        <f>IF(NIS2_valinta!F462&lt;&gt;"","X","")</f>
        <v/>
      </c>
      <c r="D376" s="358" t="str">
        <f t="shared" si="33"/>
        <v/>
      </c>
      <c r="E376" s="358">
        <f>VLOOKUP(A376,Data!C:I,7,FALSE)</f>
        <v>0</v>
      </c>
      <c r="F376" s="438" t="str">
        <f t="shared" si="34"/>
        <v>2</v>
      </c>
      <c r="G376" s="438" t="str">
        <f t="shared" si="35"/>
        <v>20</v>
      </c>
    </row>
    <row r="377" spans="1:7" x14ac:dyDescent="0.25">
      <c r="A377" t="s">
        <v>294</v>
      </c>
      <c r="B377" s="358">
        <f>VLOOKUP(A377,Data!C:E,3,FALSE)</f>
        <v>3</v>
      </c>
      <c r="C377" s="913" t="str">
        <f>IF(NIS2_valinta!F463&lt;&gt;"","X","")</f>
        <v/>
      </c>
      <c r="D377" s="358" t="str">
        <f t="shared" si="33"/>
        <v/>
      </c>
      <c r="E377" s="358">
        <f>VLOOKUP(A377,Data!C:I,7,FALSE)</f>
        <v>0</v>
      </c>
      <c r="F377" s="438" t="str">
        <f t="shared" si="34"/>
        <v>3</v>
      </c>
      <c r="G377" s="438" t="str">
        <f t="shared" si="35"/>
        <v>30</v>
      </c>
    </row>
    <row r="378" spans="1:7" x14ac:dyDescent="0.25">
      <c r="A378" t="s">
        <v>2574</v>
      </c>
      <c r="B378" s="358">
        <f>VLOOKUP(A378,Data!C:E,3,FALSE)</f>
        <v>3</v>
      </c>
      <c r="C378" s="913" t="str">
        <f>IF(NIS2_valinta!F464&lt;&gt;"","X","")</f>
        <v/>
      </c>
      <c r="D378" s="358" t="str">
        <f t="shared" si="33"/>
        <v/>
      </c>
      <c r="E378" s="358">
        <f>VLOOKUP(A378,Data!C:I,7,FALSE)</f>
        <v>0</v>
      </c>
      <c r="F378" s="438" t="str">
        <f t="shared" si="34"/>
        <v>3</v>
      </c>
      <c r="G378" s="438" t="str">
        <f t="shared" si="35"/>
        <v>30</v>
      </c>
    </row>
    <row r="379" spans="1:7" x14ac:dyDescent="0.25">
      <c r="A379" t="s">
        <v>295</v>
      </c>
      <c r="B379" s="358">
        <f>VLOOKUP(A379,Data!C:E,3,FALSE)</f>
        <v>2</v>
      </c>
      <c r="C379" s="913" t="str">
        <f>IF(NIS2_valinta!F465&lt;&gt;"","X","")</f>
        <v/>
      </c>
      <c r="D379" s="358" t="str">
        <f t="shared" si="33"/>
        <v/>
      </c>
      <c r="E379" s="358">
        <f>VLOOKUP(A379,Data!C:I,7,FALSE)</f>
        <v>0</v>
      </c>
      <c r="F379" s="438" t="str">
        <f t="shared" si="34"/>
        <v>2</v>
      </c>
      <c r="G379" s="438" t="str">
        <f t="shared" si="35"/>
        <v>20</v>
      </c>
    </row>
    <row r="380" spans="1:7" x14ac:dyDescent="0.25">
      <c r="A380" t="s">
        <v>296</v>
      </c>
      <c r="B380" s="358">
        <f>VLOOKUP(A380,Data!C:E,3,FALSE)</f>
        <v>2</v>
      </c>
      <c r="C380" s="913" t="str">
        <f>IF(NIS2_valinta!F466&lt;&gt;"","X","")</f>
        <v/>
      </c>
      <c r="D380" s="358" t="str">
        <f t="shared" si="33"/>
        <v/>
      </c>
      <c r="E380" s="358">
        <f>VLOOKUP(A380,Data!C:I,7,FALSE)</f>
        <v>0</v>
      </c>
      <c r="F380" s="438" t="str">
        <f t="shared" si="34"/>
        <v>2</v>
      </c>
      <c r="G380" s="438" t="str">
        <f t="shared" si="35"/>
        <v>20</v>
      </c>
    </row>
    <row r="381" spans="1:7" x14ac:dyDescent="0.25">
      <c r="A381" t="s">
        <v>297</v>
      </c>
      <c r="B381" s="358">
        <f>VLOOKUP(A381,Data!C:E,3,FALSE)</f>
        <v>3</v>
      </c>
      <c r="C381" s="913" t="str">
        <f>IF(NIS2_valinta!F467&lt;&gt;"","X","")</f>
        <v/>
      </c>
      <c r="D381" s="358" t="str">
        <f t="shared" si="33"/>
        <v/>
      </c>
      <c r="E381" s="358">
        <f>VLOOKUP(A381,Data!C:I,7,FALSE)</f>
        <v>0</v>
      </c>
      <c r="F381" s="438" t="str">
        <f t="shared" si="34"/>
        <v>3</v>
      </c>
      <c r="G381" s="438" t="str">
        <f t="shared" si="35"/>
        <v>30</v>
      </c>
    </row>
    <row r="382" spans="1:7" x14ac:dyDescent="0.25">
      <c r="A382" t="s">
        <v>298</v>
      </c>
      <c r="B382" s="358">
        <f>VLOOKUP(A382,Data!C:E,3,FALSE)</f>
        <v>3</v>
      </c>
      <c r="C382" s="913" t="str">
        <f>IF(NIS2_valinta!F468&lt;&gt;"","X","")</f>
        <v/>
      </c>
      <c r="D382" s="358" t="str">
        <f t="shared" si="33"/>
        <v/>
      </c>
      <c r="E382" s="358">
        <f>VLOOKUP(A382,Data!C:I,7,FALSE)</f>
        <v>0</v>
      </c>
      <c r="F382" s="438" t="str">
        <f t="shared" si="34"/>
        <v>3</v>
      </c>
      <c r="G382" s="438" t="str">
        <f t="shared" si="35"/>
        <v>30</v>
      </c>
    </row>
    <row r="383" spans="1:7" x14ac:dyDescent="0.25">
      <c r="A383" t="s">
        <v>299</v>
      </c>
      <c r="B383" s="358">
        <f>VLOOKUP(A383,Data!C:E,3,FALSE)</f>
        <v>3</v>
      </c>
      <c r="C383" s="913" t="str">
        <f>IF(NIS2_valinta!F469&lt;&gt;"","X","")</f>
        <v/>
      </c>
      <c r="D383" s="358" t="str">
        <f t="shared" si="33"/>
        <v/>
      </c>
      <c r="E383" s="358">
        <f>VLOOKUP(A383,Data!C:I,7,FALSE)</f>
        <v>0</v>
      </c>
      <c r="F383" s="438" t="str">
        <f t="shared" si="34"/>
        <v>3</v>
      </c>
      <c r="G383" s="438" t="str">
        <f t="shared" si="35"/>
        <v>30</v>
      </c>
    </row>
    <row r="384" spans="1:7" x14ac:dyDescent="0.25">
      <c r="A384" t="s">
        <v>300</v>
      </c>
      <c r="B384" s="358">
        <f>VLOOKUP(A384,Data!C:E,3,FALSE)</f>
        <v>3</v>
      </c>
      <c r="C384" s="913" t="str">
        <f>IF(NIS2_valinta!F470&lt;&gt;"","X","")</f>
        <v/>
      </c>
      <c r="D384" s="358" t="str">
        <f t="shared" si="33"/>
        <v/>
      </c>
      <c r="E384" s="358">
        <f>VLOOKUP(A384,Data!C:I,7,FALSE)</f>
        <v>0</v>
      </c>
      <c r="F384" s="438" t="str">
        <f t="shared" si="34"/>
        <v>3</v>
      </c>
      <c r="G384" s="438" t="str">
        <f t="shared" si="35"/>
        <v>30</v>
      </c>
    </row>
    <row r="385" spans="5:7" x14ac:dyDescent="0.25">
      <c r="E385" s="358"/>
      <c r="F385" s="438"/>
      <c r="G385" s="438"/>
    </row>
    <row r="386" spans="5:7" x14ac:dyDescent="0.25">
      <c r="E386" s="358"/>
      <c r="F386" s="438"/>
      <c r="G386" s="438"/>
    </row>
    <row r="387" spans="5:7" x14ac:dyDescent="0.25">
      <c r="E387" s="358"/>
      <c r="F387" s="438"/>
      <c r="G387" s="438"/>
    </row>
    <row r="388" spans="5:7" x14ac:dyDescent="0.25">
      <c r="E388" s="358"/>
      <c r="F388" s="438"/>
      <c r="G388" s="438"/>
    </row>
    <row r="389" spans="5:7" x14ac:dyDescent="0.25">
      <c r="E389" s="358"/>
      <c r="F389" s="438"/>
      <c r="G389" s="438"/>
    </row>
    <row r="390" spans="5:7" x14ac:dyDescent="0.25">
      <c r="E390" s="358"/>
      <c r="F390" s="438"/>
      <c r="G390" s="438"/>
    </row>
    <row r="391" spans="5:7" x14ac:dyDescent="0.25">
      <c r="E391" s="358"/>
      <c r="F391" s="438"/>
      <c r="G391" s="438"/>
    </row>
    <row r="392" spans="5:7" x14ac:dyDescent="0.25">
      <c r="E392" s="358"/>
      <c r="F392" s="438"/>
      <c r="G392" s="438"/>
    </row>
    <row r="393" spans="5:7" x14ac:dyDescent="0.25">
      <c r="E393" s="358"/>
      <c r="F393" s="438"/>
      <c r="G393" s="438"/>
    </row>
    <row r="394" spans="5:7" x14ac:dyDescent="0.25">
      <c r="E394" s="358"/>
      <c r="F394" s="438"/>
      <c r="G394" s="438"/>
    </row>
    <row r="395" spans="5:7" x14ac:dyDescent="0.25">
      <c r="E395" s="358"/>
      <c r="F395" s="438"/>
      <c r="G395" s="438"/>
    </row>
    <row r="396" spans="5:7" x14ac:dyDescent="0.25">
      <c r="E396" s="358"/>
      <c r="F396" s="438"/>
      <c r="G396" s="438"/>
    </row>
    <row r="397" spans="5:7" x14ac:dyDescent="0.25">
      <c r="E397" s="358"/>
      <c r="F397" s="438"/>
      <c r="G397" s="438"/>
    </row>
    <row r="398" spans="5:7" x14ac:dyDescent="0.25">
      <c r="E398" s="358"/>
      <c r="F398" s="438"/>
      <c r="G398" s="438"/>
    </row>
    <row r="399" spans="5:7" x14ac:dyDescent="0.25">
      <c r="E399" s="358"/>
      <c r="F399" s="438"/>
      <c r="G399" s="438"/>
    </row>
    <row r="400" spans="5:7" x14ac:dyDescent="0.25">
      <c r="E400" s="358"/>
      <c r="F400" s="438"/>
      <c r="G400" s="438"/>
    </row>
    <row r="401" spans="5:7" x14ac:dyDescent="0.25">
      <c r="E401" s="358"/>
      <c r="F401" s="438"/>
      <c r="G401" s="438"/>
    </row>
    <row r="402" spans="5:7" x14ac:dyDescent="0.25">
      <c r="E402" s="358"/>
      <c r="F402" s="438"/>
      <c r="G402" s="438"/>
    </row>
    <row r="403" spans="5:7" x14ac:dyDescent="0.25">
      <c r="E403" s="358"/>
      <c r="F403" s="438"/>
      <c r="G403" s="438"/>
    </row>
    <row r="404" spans="5:7" x14ac:dyDescent="0.25">
      <c r="E404" s="358"/>
      <c r="F404" s="438"/>
      <c r="G404" s="438"/>
    </row>
    <row r="405" spans="5:7" x14ac:dyDescent="0.25">
      <c r="E405" s="358"/>
      <c r="F405" s="438"/>
      <c r="G405" s="438"/>
    </row>
    <row r="406" spans="5:7" x14ac:dyDescent="0.25">
      <c r="E406" s="358"/>
      <c r="F406" s="438"/>
      <c r="G406" s="438"/>
    </row>
    <row r="407" spans="5:7" x14ac:dyDescent="0.25">
      <c r="E407" s="358"/>
      <c r="F407" s="438"/>
      <c r="G407" s="438"/>
    </row>
    <row r="408" spans="5:7" x14ac:dyDescent="0.25">
      <c r="E408" s="358"/>
      <c r="F408" s="438"/>
      <c r="G408" s="438"/>
    </row>
    <row r="409" spans="5:7" x14ac:dyDescent="0.25">
      <c r="E409" s="358"/>
      <c r="F409" s="438"/>
      <c r="G409" s="438"/>
    </row>
    <row r="410" spans="5:7" x14ac:dyDescent="0.25">
      <c r="E410" s="358"/>
      <c r="F410" s="438"/>
      <c r="G410" s="438"/>
    </row>
    <row r="411" spans="5:7" x14ac:dyDescent="0.25">
      <c r="E411" s="358"/>
      <c r="F411" s="438"/>
      <c r="G411" s="438"/>
    </row>
    <row r="412" spans="5:7" x14ac:dyDescent="0.25">
      <c r="E412" s="358"/>
      <c r="F412" s="438"/>
      <c r="G412" s="438"/>
    </row>
    <row r="413" spans="5:7" x14ac:dyDescent="0.25">
      <c r="E413" s="358"/>
      <c r="F413" s="438"/>
      <c r="G413" s="438"/>
    </row>
    <row r="414" spans="5:7" x14ac:dyDescent="0.25">
      <c r="E414" s="358"/>
      <c r="F414" s="438"/>
      <c r="G414" s="438"/>
    </row>
    <row r="415" spans="5:7" x14ac:dyDescent="0.25">
      <c r="E415" s="358"/>
      <c r="F415" s="438"/>
      <c r="G415" s="438"/>
    </row>
    <row r="416" spans="5:7" x14ac:dyDescent="0.25">
      <c r="E416" s="358"/>
      <c r="F416" s="438"/>
      <c r="G416" s="438"/>
    </row>
    <row r="417" spans="5:7" x14ac:dyDescent="0.25">
      <c r="E417" s="358"/>
      <c r="F417" s="438"/>
      <c r="G417" s="438"/>
    </row>
    <row r="418" spans="5:7" x14ac:dyDescent="0.25">
      <c r="E418" s="358"/>
      <c r="F418" s="438"/>
      <c r="G418" s="438"/>
    </row>
    <row r="419" spans="5:7" x14ac:dyDescent="0.25">
      <c r="E419" s="358"/>
      <c r="F419" s="438"/>
      <c r="G419" s="438"/>
    </row>
    <row r="420" spans="5:7" x14ac:dyDescent="0.25">
      <c r="E420" s="358"/>
      <c r="F420" s="438"/>
      <c r="G420" s="438"/>
    </row>
    <row r="421" spans="5:7" x14ac:dyDescent="0.25">
      <c r="E421" s="358"/>
      <c r="F421" s="438"/>
      <c r="G421" s="438"/>
    </row>
    <row r="422" spans="5:7" x14ac:dyDescent="0.25">
      <c r="E422" s="358"/>
      <c r="F422" s="438"/>
      <c r="G422" s="438"/>
    </row>
    <row r="423" spans="5:7" x14ac:dyDescent="0.25">
      <c r="E423" s="358"/>
      <c r="F423" s="438"/>
      <c r="G423" s="438"/>
    </row>
    <row r="424" spans="5:7" x14ac:dyDescent="0.25">
      <c r="E424" s="358"/>
      <c r="F424" s="438"/>
      <c r="G424" s="438"/>
    </row>
    <row r="425" spans="5:7" x14ac:dyDescent="0.25">
      <c r="E425" s="358"/>
      <c r="F425" s="438"/>
      <c r="G425" s="438"/>
    </row>
    <row r="426" spans="5:7" x14ac:dyDescent="0.25">
      <c r="E426" s="358"/>
      <c r="F426" s="438"/>
      <c r="G426" s="438"/>
    </row>
    <row r="427" spans="5:7" x14ac:dyDescent="0.25">
      <c r="E427" s="358"/>
      <c r="F427" s="438"/>
      <c r="G427" s="438"/>
    </row>
    <row r="428" spans="5:7" x14ac:dyDescent="0.25">
      <c r="E428" s="358"/>
      <c r="F428" s="438"/>
      <c r="G428" s="438"/>
    </row>
    <row r="429" spans="5:7" x14ac:dyDescent="0.25">
      <c r="E429" s="358"/>
      <c r="F429" s="438"/>
      <c r="G429" s="438"/>
    </row>
    <row r="430" spans="5:7" x14ac:dyDescent="0.25">
      <c r="E430" s="358"/>
      <c r="F430" s="438"/>
      <c r="G430" s="438"/>
    </row>
    <row r="431" spans="5:7" x14ac:dyDescent="0.25">
      <c r="E431" s="358"/>
      <c r="F431" s="438"/>
      <c r="G431" s="438"/>
    </row>
    <row r="432" spans="5:7" x14ac:dyDescent="0.25">
      <c r="E432" s="358"/>
      <c r="F432" s="438"/>
      <c r="G432" s="438"/>
    </row>
    <row r="433" spans="5:7" x14ac:dyDescent="0.25">
      <c r="E433" s="358"/>
      <c r="F433" s="438"/>
      <c r="G433" s="438"/>
    </row>
    <row r="434" spans="5:7" x14ac:dyDescent="0.25">
      <c r="E434" s="358"/>
      <c r="F434" s="438"/>
      <c r="G434" s="438"/>
    </row>
    <row r="435" spans="5:7" x14ac:dyDescent="0.25">
      <c r="E435" s="358"/>
      <c r="F435" s="438"/>
      <c r="G435" s="438"/>
    </row>
    <row r="436" spans="5:7" x14ac:dyDescent="0.25">
      <c r="E436" s="358"/>
      <c r="F436" s="438"/>
      <c r="G436" s="438"/>
    </row>
    <row r="437" spans="5:7" x14ac:dyDescent="0.25">
      <c r="E437" s="358"/>
      <c r="F437" s="438"/>
      <c r="G437" s="438"/>
    </row>
    <row r="438" spans="5:7" x14ac:dyDescent="0.25">
      <c r="E438" s="358"/>
      <c r="F438" s="438"/>
      <c r="G438" s="438"/>
    </row>
    <row r="439" spans="5:7" x14ac:dyDescent="0.25">
      <c r="E439" s="358"/>
      <c r="F439" s="438"/>
      <c r="G439" s="438"/>
    </row>
    <row r="440" spans="5:7" x14ac:dyDescent="0.25">
      <c r="E440" s="358"/>
      <c r="F440" s="438"/>
      <c r="G440" s="438"/>
    </row>
    <row r="441" spans="5:7" x14ac:dyDescent="0.25">
      <c r="E441" s="358"/>
      <c r="F441" s="438"/>
      <c r="G441" s="438"/>
    </row>
    <row r="442" spans="5:7" x14ac:dyDescent="0.25">
      <c r="E442" s="358"/>
      <c r="F442" s="438"/>
      <c r="G442" s="438"/>
    </row>
    <row r="443" spans="5:7" x14ac:dyDescent="0.25">
      <c r="E443" s="358"/>
      <c r="F443" s="438"/>
      <c r="G443" s="438"/>
    </row>
    <row r="444" spans="5:7" x14ac:dyDescent="0.25">
      <c r="E444" s="358"/>
      <c r="F444" s="438"/>
      <c r="G444" s="438"/>
    </row>
    <row r="445" spans="5:7" x14ac:dyDescent="0.25">
      <c r="E445" s="358"/>
      <c r="F445" s="438"/>
      <c r="G445" s="438"/>
    </row>
    <row r="446" spans="5:7" x14ac:dyDescent="0.25">
      <c r="E446" s="358"/>
      <c r="F446" s="438"/>
      <c r="G446" s="438"/>
    </row>
    <row r="447" spans="5:7" x14ac:dyDescent="0.25">
      <c r="E447" s="358"/>
      <c r="F447" s="438"/>
      <c r="G447" s="438"/>
    </row>
    <row r="448" spans="5:7" x14ac:dyDescent="0.25">
      <c r="E448" s="358"/>
      <c r="F448" s="438"/>
      <c r="G448" s="438"/>
    </row>
    <row r="449" spans="5:7" x14ac:dyDescent="0.25">
      <c r="E449" s="358"/>
      <c r="F449" s="438"/>
      <c r="G449" s="438"/>
    </row>
    <row r="450" spans="5:7" x14ac:dyDescent="0.25">
      <c r="E450" s="358"/>
      <c r="F450" s="438"/>
      <c r="G450" s="438"/>
    </row>
    <row r="451" spans="5:7" x14ac:dyDescent="0.25">
      <c r="E451" s="358"/>
      <c r="F451" s="438"/>
      <c r="G451" s="438"/>
    </row>
    <row r="452" spans="5:7" x14ac:dyDescent="0.25">
      <c r="E452" s="358"/>
      <c r="F452" s="438"/>
      <c r="G452" s="438"/>
    </row>
    <row r="453" spans="5:7" x14ac:dyDescent="0.25">
      <c r="E453" s="358"/>
      <c r="F453" s="438"/>
      <c r="G453" s="438"/>
    </row>
    <row r="454" spans="5:7" x14ac:dyDescent="0.25">
      <c r="E454" s="358"/>
      <c r="F454" s="438"/>
      <c r="G454" s="438"/>
    </row>
    <row r="455" spans="5:7" x14ac:dyDescent="0.25">
      <c r="E455" s="358"/>
      <c r="F455" s="438"/>
      <c r="G455" s="438"/>
    </row>
    <row r="456" spans="5:7" x14ac:dyDescent="0.25">
      <c r="E456" s="358"/>
      <c r="F456" s="438"/>
      <c r="G456" s="438"/>
    </row>
    <row r="457" spans="5:7" x14ac:dyDescent="0.25">
      <c r="E457" s="358"/>
      <c r="F457" s="438"/>
      <c r="G457" s="438"/>
    </row>
    <row r="458" spans="5:7" x14ac:dyDescent="0.25">
      <c r="E458" s="358"/>
      <c r="F458" s="438"/>
      <c r="G458" s="438"/>
    </row>
    <row r="459" spans="5:7" x14ac:dyDescent="0.25">
      <c r="E459" s="358"/>
      <c r="F459" s="438"/>
      <c r="G459" s="438"/>
    </row>
    <row r="460" spans="5:7" x14ac:dyDescent="0.25">
      <c r="E460" s="358"/>
      <c r="F460" s="438"/>
      <c r="G460" s="438"/>
    </row>
    <row r="461" spans="5:7" x14ac:dyDescent="0.25">
      <c r="E461" s="358"/>
      <c r="F461" s="438"/>
      <c r="G461" s="438"/>
    </row>
    <row r="462" spans="5:7" x14ac:dyDescent="0.25">
      <c r="E462" s="358"/>
      <c r="F462" s="438"/>
      <c r="G462" s="438"/>
    </row>
    <row r="463" spans="5:7" x14ac:dyDescent="0.25">
      <c r="E463" s="358"/>
      <c r="F463" s="438"/>
      <c r="G463" s="438"/>
    </row>
    <row r="464" spans="5:7" x14ac:dyDescent="0.25">
      <c r="E464" s="358"/>
      <c r="F464" s="438"/>
      <c r="G464" s="438"/>
    </row>
    <row r="465" spans="5:7" x14ac:dyDescent="0.25">
      <c r="E465" s="358"/>
      <c r="F465" s="438"/>
      <c r="G465" s="438"/>
    </row>
    <row r="466" spans="5:7" x14ac:dyDescent="0.25">
      <c r="E466" s="358"/>
      <c r="F466" s="438"/>
      <c r="G466" s="438"/>
    </row>
    <row r="467" spans="5:7" x14ac:dyDescent="0.25">
      <c r="E467" s="358"/>
      <c r="F467" s="438"/>
      <c r="G467" s="438"/>
    </row>
    <row r="468" spans="5:7" x14ac:dyDescent="0.25">
      <c r="E468" s="358"/>
      <c r="F468" s="438"/>
      <c r="G468" s="438"/>
    </row>
    <row r="469" spans="5:7" x14ac:dyDescent="0.25">
      <c r="E469" s="358"/>
      <c r="F469" s="438"/>
      <c r="G469" s="438"/>
    </row>
    <row r="470" spans="5:7" x14ac:dyDescent="0.25">
      <c r="E470" s="358"/>
      <c r="F470" s="438"/>
      <c r="G470" s="438"/>
    </row>
    <row r="471" spans="5:7" x14ac:dyDescent="0.25">
      <c r="E471" s="358"/>
      <c r="F471" s="438"/>
      <c r="G471" s="438"/>
    </row>
    <row r="472" spans="5:7" x14ac:dyDescent="0.25">
      <c r="E472" s="358"/>
      <c r="F472" s="438"/>
      <c r="G472" s="438"/>
    </row>
    <row r="473" spans="5:7" x14ac:dyDescent="0.25">
      <c r="E473" s="358"/>
      <c r="F473" s="438"/>
      <c r="G473" s="438"/>
    </row>
    <row r="474" spans="5:7" x14ac:dyDescent="0.25">
      <c r="E474" s="358"/>
      <c r="F474" s="438"/>
      <c r="G474" s="438"/>
    </row>
    <row r="475" spans="5:7" x14ac:dyDescent="0.25">
      <c r="E475" s="358"/>
      <c r="F475" s="438"/>
      <c r="G475" s="438"/>
    </row>
    <row r="476" spans="5:7" x14ac:dyDescent="0.25">
      <c r="E476" s="358"/>
      <c r="F476" s="438"/>
      <c r="G476" s="438"/>
    </row>
    <row r="477" spans="5:7" x14ac:dyDescent="0.25">
      <c r="E477" s="358"/>
      <c r="F477" s="438"/>
      <c r="G477" s="438"/>
    </row>
    <row r="478" spans="5:7" x14ac:dyDescent="0.25">
      <c r="E478" s="358"/>
      <c r="F478" s="438"/>
      <c r="G478" s="438"/>
    </row>
    <row r="479" spans="5:7" x14ac:dyDescent="0.25">
      <c r="E479" s="358"/>
      <c r="F479" s="438"/>
      <c r="G479" s="438"/>
    </row>
    <row r="480" spans="5:7" x14ac:dyDescent="0.25">
      <c r="E480" s="358"/>
      <c r="F480" s="438"/>
      <c r="G480" s="438"/>
    </row>
    <row r="481" spans="5:7" x14ac:dyDescent="0.25">
      <c r="E481" s="358"/>
      <c r="F481" s="438"/>
      <c r="G481" s="438"/>
    </row>
    <row r="482" spans="5:7" x14ac:dyDescent="0.25">
      <c r="E482" s="358"/>
      <c r="F482" s="438"/>
      <c r="G482" s="438"/>
    </row>
    <row r="483" spans="5:7" x14ac:dyDescent="0.25">
      <c r="E483" s="358"/>
      <c r="F483" s="438"/>
      <c r="G483" s="438"/>
    </row>
    <row r="484" spans="5:7" x14ac:dyDescent="0.25">
      <c r="E484" s="358"/>
      <c r="F484" s="438"/>
      <c r="G484" s="438"/>
    </row>
    <row r="485" spans="5:7" x14ac:dyDescent="0.25">
      <c r="E485" s="358"/>
      <c r="F485" s="438"/>
      <c r="G485" s="438"/>
    </row>
    <row r="486" spans="5:7" x14ac:dyDescent="0.25">
      <c r="E486" s="358"/>
      <c r="F486" s="438"/>
      <c r="G486" s="438"/>
    </row>
    <row r="487" spans="5:7" x14ac:dyDescent="0.25">
      <c r="E487" s="358"/>
      <c r="F487" s="438"/>
      <c r="G487" s="438"/>
    </row>
    <row r="488" spans="5:7" x14ac:dyDescent="0.25">
      <c r="E488" s="358"/>
      <c r="F488" s="438"/>
      <c r="G488" s="438"/>
    </row>
    <row r="489" spans="5:7" x14ac:dyDescent="0.25">
      <c r="E489" s="358"/>
      <c r="F489" s="438"/>
      <c r="G489" s="438"/>
    </row>
    <row r="490" spans="5:7" x14ac:dyDescent="0.25">
      <c r="E490" s="358"/>
      <c r="F490" s="438"/>
      <c r="G490" s="438"/>
    </row>
    <row r="491" spans="5:7" x14ac:dyDescent="0.25">
      <c r="E491" s="358"/>
      <c r="F491" s="438"/>
      <c r="G491" s="438"/>
    </row>
    <row r="492" spans="5:7" x14ac:dyDescent="0.25">
      <c r="E492" s="358"/>
      <c r="F492" s="438"/>
      <c r="G492" s="438"/>
    </row>
    <row r="493" spans="5:7" x14ac:dyDescent="0.25">
      <c r="E493" s="358"/>
      <c r="F493" s="438"/>
      <c r="G493" s="438"/>
    </row>
    <row r="494" spans="5:7" x14ac:dyDescent="0.25">
      <c r="E494" s="358"/>
      <c r="F494" s="438"/>
      <c r="G494" s="438"/>
    </row>
    <row r="495" spans="5:7" x14ac:dyDescent="0.25">
      <c r="E495" s="358"/>
      <c r="F495" s="438"/>
      <c r="G495" s="438"/>
    </row>
    <row r="496" spans="5:7" x14ac:dyDescent="0.25">
      <c r="E496" s="358"/>
      <c r="F496" s="438"/>
      <c r="G496" s="438"/>
    </row>
    <row r="497" spans="5:7" x14ac:dyDescent="0.25">
      <c r="E497" s="358"/>
      <c r="F497" s="438"/>
      <c r="G497" s="438"/>
    </row>
    <row r="498" spans="5:7" x14ac:dyDescent="0.25">
      <c r="E498" s="358"/>
      <c r="F498" s="438"/>
      <c r="G498" s="438"/>
    </row>
    <row r="499" spans="5:7" x14ac:dyDescent="0.25">
      <c r="E499" s="358"/>
      <c r="F499" s="438"/>
      <c r="G499" s="438"/>
    </row>
    <row r="500" spans="5:7" x14ac:dyDescent="0.25">
      <c r="E500" s="358"/>
      <c r="F500" s="438"/>
      <c r="G500" s="438"/>
    </row>
    <row r="501" spans="5:7" x14ac:dyDescent="0.25">
      <c r="E501" s="358"/>
      <c r="F501" s="438"/>
      <c r="G501" s="438"/>
    </row>
    <row r="502" spans="5:7" x14ac:dyDescent="0.25">
      <c r="E502" s="358"/>
      <c r="F502" s="438"/>
      <c r="G502" s="438"/>
    </row>
    <row r="503" spans="5:7" x14ac:dyDescent="0.25">
      <c r="E503" s="358"/>
      <c r="F503" s="438"/>
      <c r="G503" s="438"/>
    </row>
    <row r="504" spans="5:7" x14ac:dyDescent="0.25">
      <c r="E504" s="358"/>
      <c r="F504" s="438"/>
      <c r="G504" s="438"/>
    </row>
    <row r="505" spans="5:7" x14ac:dyDescent="0.25">
      <c r="E505" s="358"/>
      <c r="F505" s="438"/>
      <c r="G505" s="438"/>
    </row>
    <row r="506" spans="5:7" x14ac:dyDescent="0.25">
      <c r="E506" s="358"/>
      <c r="F506" s="438"/>
      <c r="G506" s="438"/>
    </row>
    <row r="507" spans="5:7" x14ac:dyDescent="0.25">
      <c r="E507" s="358"/>
      <c r="F507" s="438"/>
      <c r="G507" s="438"/>
    </row>
    <row r="508" spans="5:7" x14ac:dyDescent="0.25">
      <c r="E508" s="358"/>
      <c r="F508" s="438"/>
      <c r="G508" s="438"/>
    </row>
    <row r="509" spans="5:7" x14ac:dyDescent="0.25">
      <c r="E509" s="358"/>
      <c r="F509" s="438"/>
      <c r="G509" s="438"/>
    </row>
    <row r="510" spans="5:7" x14ac:dyDescent="0.25">
      <c r="E510" s="358"/>
      <c r="F510" s="438"/>
      <c r="G510" s="438"/>
    </row>
    <row r="511" spans="5:7" x14ac:dyDescent="0.25">
      <c r="E511" s="358"/>
      <c r="F511" s="438"/>
      <c r="G511" s="438"/>
    </row>
    <row r="512" spans="5:7" x14ac:dyDescent="0.25">
      <c r="E512" s="358"/>
      <c r="F512" s="438"/>
      <c r="G512" s="438"/>
    </row>
    <row r="513" spans="5:7" x14ac:dyDescent="0.25">
      <c r="E513" s="358"/>
      <c r="F513" s="438"/>
      <c r="G513" s="438"/>
    </row>
    <row r="514" spans="5:7" x14ac:dyDescent="0.25">
      <c r="E514" s="358"/>
      <c r="F514" s="438"/>
      <c r="G514" s="438"/>
    </row>
    <row r="515" spans="5:7" x14ac:dyDescent="0.25">
      <c r="E515" s="358"/>
      <c r="F515" s="438"/>
      <c r="G515" s="438"/>
    </row>
    <row r="516" spans="5:7" x14ac:dyDescent="0.25">
      <c r="E516" s="358"/>
      <c r="F516" s="438"/>
      <c r="G516" s="438"/>
    </row>
    <row r="517" spans="5:7" x14ac:dyDescent="0.25">
      <c r="E517" s="358"/>
      <c r="F517" s="438"/>
      <c r="G517" s="438"/>
    </row>
    <row r="518" spans="5:7" x14ac:dyDescent="0.25">
      <c r="E518" s="358"/>
      <c r="F518" s="438"/>
      <c r="G518" s="438"/>
    </row>
    <row r="519" spans="5:7" x14ac:dyDescent="0.25">
      <c r="E519" s="358"/>
      <c r="F519" s="438"/>
      <c r="G519" s="438"/>
    </row>
    <row r="520" spans="5:7" x14ac:dyDescent="0.25">
      <c r="E520" s="358"/>
      <c r="F520" s="438"/>
      <c r="G520" s="438"/>
    </row>
    <row r="521" spans="5:7" x14ac:dyDescent="0.25">
      <c r="E521" s="358"/>
      <c r="F521" s="438"/>
      <c r="G521" s="438"/>
    </row>
    <row r="522" spans="5:7" x14ac:dyDescent="0.25">
      <c r="E522" s="358"/>
      <c r="F522" s="438"/>
      <c r="G522" s="438"/>
    </row>
    <row r="523" spans="5:7" x14ac:dyDescent="0.25">
      <c r="E523" s="358"/>
      <c r="F523" s="438"/>
      <c r="G523" s="438"/>
    </row>
    <row r="524" spans="5:7" x14ac:dyDescent="0.25">
      <c r="E524" s="358"/>
      <c r="F524" s="438"/>
      <c r="G524" s="438"/>
    </row>
    <row r="525" spans="5:7" x14ac:dyDescent="0.25">
      <c r="E525" s="358"/>
      <c r="F525" s="438"/>
      <c r="G525" s="438"/>
    </row>
    <row r="526" spans="5:7" x14ac:dyDescent="0.25">
      <c r="E526" s="358"/>
      <c r="F526" s="438"/>
      <c r="G526" s="438"/>
    </row>
    <row r="527" spans="5:7" x14ac:dyDescent="0.25">
      <c r="E527" s="358"/>
      <c r="F527" s="438"/>
      <c r="G527" s="438"/>
    </row>
    <row r="528" spans="5:7" x14ac:dyDescent="0.25">
      <c r="E528" s="358"/>
      <c r="F528" s="438"/>
      <c r="G528" s="438"/>
    </row>
    <row r="529" spans="5:7" x14ac:dyDescent="0.25">
      <c r="E529" s="358"/>
      <c r="F529" s="438"/>
      <c r="G529" s="438"/>
    </row>
    <row r="530" spans="5:7" x14ac:dyDescent="0.25">
      <c r="E530" s="358"/>
      <c r="F530" s="438"/>
      <c r="G530" s="438"/>
    </row>
    <row r="531" spans="5:7" x14ac:dyDescent="0.25">
      <c r="E531" s="358"/>
      <c r="F531" s="438"/>
      <c r="G531" s="438"/>
    </row>
    <row r="532" spans="5:7" x14ac:dyDescent="0.25">
      <c r="E532" s="358"/>
      <c r="F532" s="438"/>
      <c r="G532" s="438"/>
    </row>
    <row r="533" spans="5:7" x14ac:dyDescent="0.25">
      <c r="E533" s="358"/>
      <c r="F533" s="438"/>
      <c r="G533" s="438"/>
    </row>
    <row r="534" spans="5:7" x14ac:dyDescent="0.25">
      <c r="E534" s="358"/>
      <c r="F534" s="438"/>
      <c r="G534" s="438"/>
    </row>
    <row r="535" spans="5:7" x14ac:dyDescent="0.25">
      <c r="E535" s="358"/>
      <c r="F535" s="438"/>
      <c r="G535" s="438"/>
    </row>
    <row r="536" spans="5:7" x14ac:dyDescent="0.25">
      <c r="E536" s="358"/>
      <c r="F536" s="438"/>
      <c r="G536" s="438"/>
    </row>
    <row r="537" spans="5:7" x14ac:dyDescent="0.25">
      <c r="E537" s="358"/>
      <c r="F537" s="438"/>
      <c r="G537" s="438"/>
    </row>
    <row r="538" spans="5:7" x14ac:dyDescent="0.25">
      <c r="E538" s="358"/>
      <c r="F538" s="438"/>
      <c r="G538" s="438"/>
    </row>
    <row r="539" spans="5:7" x14ac:dyDescent="0.25">
      <c r="E539" s="358"/>
      <c r="F539" s="438"/>
      <c r="G539" s="438"/>
    </row>
    <row r="540" spans="5:7" x14ac:dyDescent="0.25">
      <c r="E540" s="358"/>
      <c r="F540" s="438"/>
      <c r="G540" s="438"/>
    </row>
    <row r="541" spans="5:7" x14ac:dyDescent="0.25">
      <c r="E541" s="358"/>
      <c r="F541" s="438"/>
      <c r="G541" s="438"/>
    </row>
    <row r="542" spans="5:7" x14ac:dyDescent="0.25">
      <c r="E542" s="358"/>
      <c r="F542" s="438"/>
      <c r="G542" s="438"/>
    </row>
    <row r="543" spans="5:7" x14ac:dyDescent="0.25">
      <c r="E543" s="358"/>
      <c r="F543" s="438"/>
      <c r="G543" s="438"/>
    </row>
    <row r="544" spans="5:7" x14ac:dyDescent="0.25">
      <c r="E544" s="358"/>
      <c r="F544" s="438"/>
      <c r="G544" s="438"/>
    </row>
    <row r="545" spans="5:7" x14ac:dyDescent="0.25">
      <c r="E545" s="358"/>
      <c r="F545" s="438"/>
      <c r="G545" s="438"/>
    </row>
    <row r="546" spans="5:7" x14ac:dyDescent="0.25">
      <c r="E546" s="358"/>
      <c r="F546" s="438"/>
      <c r="G546" s="438"/>
    </row>
    <row r="547" spans="5:7" x14ac:dyDescent="0.25">
      <c r="E547" s="358"/>
      <c r="F547" s="438"/>
      <c r="G547" s="438"/>
    </row>
    <row r="548" spans="5:7" x14ac:dyDescent="0.25">
      <c r="E548" s="358"/>
      <c r="F548" s="438"/>
      <c r="G548" s="438"/>
    </row>
    <row r="549" spans="5:7" x14ac:dyDescent="0.25">
      <c r="E549" s="358"/>
      <c r="F549" s="438"/>
      <c r="G549" s="438"/>
    </row>
    <row r="550" spans="5:7" x14ac:dyDescent="0.25">
      <c r="E550" s="358"/>
      <c r="F550" s="438"/>
      <c r="G550" s="438"/>
    </row>
    <row r="551" spans="5:7" x14ac:dyDescent="0.25">
      <c r="E551" s="358"/>
      <c r="F551" s="438"/>
      <c r="G551" s="438"/>
    </row>
    <row r="552" spans="5:7" x14ac:dyDescent="0.25">
      <c r="E552" s="358"/>
      <c r="F552" s="438"/>
      <c r="G552" s="438"/>
    </row>
    <row r="553" spans="5:7" x14ac:dyDescent="0.25">
      <c r="E553" s="358"/>
      <c r="F553" s="438"/>
      <c r="G553" s="438"/>
    </row>
    <row r="554" spans="5:7" x14ac:dyDescent="0.25">
      <c r="E554" s="358"/>
      <c r="F554" s="438"/>
      <c r="G554" s="438"/>
    </row>
    <row r="555" spans="5:7" x14ac:dyDescent="0.25">
      <c r="E555" s="358"/>
      <c r="F555" s="438"/>
      <c r="G555" s="438"/>
    </row>
    <row r="556" spans="5:7" x14ac:dyDescent="0.25">
      <c r="E556" s="358"/>
      <c r="F556" s="438"/>
      <c r="G556" s="438"/>
    </row>
    <row r="557" spans="5:7" x14ac:dyDescent="0.25">
      <c r="E557" s="358"/>
      <c r="F557" s="438"/>
      <c r="G557" s="438"/>
    </row>
    <row r="558" spans="5:7" x14ac:dyDescent="0.25">
      <c r="E558" s="358"/>
      <c r="F558" s="438"/>
      <c r="G558" s="438"/>
    </row>
    <row r="559" spans="5:7" x14ac:dyDescent="0.25">
      <c r="E559" s="358"/>
      <c r="F559" s="438"/>
      <c r="G559" s="438"/>
    </row>
    <row r="560" spans="5:7" x14ac:dyDescent="0.25">
      <c r="E560" s="358"/>
      <c r="F560" s="438"/>
      <c r="G560" s="438"/>
    </row>
    <row r="561" spans="5:7" x14ac:dyDescent="0.25">
      <c r="E561" s="358"/>
      <c r="F561" s="438"/>
      <c r="G561" s="438"/>
    </row>
    <row r="562" spans="5:7" x14ac:dyDescent="0.25">
      <c r="E562" s="358"/>
      <c r="F562" s="438"/>
      <c r="G562" s="438"/>
    </row>
    <row r="563" spans="5:7" x14ac:dyDescent="0.25">
      <c r="E563" s="358"/>
      <c r="F563" s="438"/>
      <c r="G563" s="438"/>
    </row>
    <row r="564" spans="5:7" x14ac:dyDescent="0.25">
      <c r="E564" s="358"/>
      <c r="F564" s="438"/>
      <c r="G564" s="438"/>
    </row>
    <row r="565" spans="5:7" x14ac:dyDescent="0.25">
      <c r="E565" s="358"/>
      <c r="F565" s="438"/>
      <c r="G565" s="438"/>
    </row>
    <row r="566" spans="5:7" x14ac:dyDescent="0.25">
      <c r="E566" s="358"/>
      <c r="F566" s="438"/>
      <c r="G566" s="438"/>
    </row>
    <row r="567" spans="5:7" x14ac:dyDescent="0.25">
      <c r="E567" s="358"/>
      <c r="F567" s="438"/>
      <c r="G567" s="438"/>
    </row>
    <row r="568" spans="5:7" x14ac:dyDescent="0.25">
      <c r="E568" s="358"/>
      <c r="F568" s="438"/>
      <c r="G568" s="438"/>
    </row>
    <row r="569" spans="5:7" x14ac:dyDescent="0.25">
      <c r="E569" s="358"/>
      <c r="F569" s="438"/>
      <c r="G569" s="438"/>
    </row>
    <row r="570" spans="5:7" x14ac:dyDescent="0.25">
      <c r="E570" s="358"/>
      <c r="F570" s="438"/>
      <c r="G570" s="438"/>
    </row>
    <row r="571" spans="5:7" x14ac:dyDescent="0.25">
      <c r="E571" s="358"/>
      <c r="F571" s="438"/>
      <c r="G571" s="438"/>
    </row>
    <row r="572" spans="5:7" x14ac:dyDescent="0.25">
      <c r="E572" s="358"/>
      <c r="F572" s="438"/>
      <c r="G572" s="438"/>
    </row>
    <row r="573" spans="5:7" x14ac:dyDescent="0.25">
      <c r="E573" s="358"/>
      <c r="F573" s="438"/>
      <c r="G573" s="438"/>
    </row>
    <row r="574" spans="5:7" x14ac:dyDescent="0.25">
      <c r="E574" s="358"/>
      <c r="F574" s="438"/>
      <c r="G574" s="438"/>
    </row>
    <row r="575" spans="5:7" x14ac:dyDescent="0.25">
      <c r="E575" s="358"/>
      <c r="F575" s="438"/>
      <c r="G575" s="438"/>
    </row>
    <row r="576" spans="5:7" x14ac:dyDescent="0.25">
      <c r="E576" s="358"/>
      <c r="F576" s="438"/>
      <c r="G576" s="438"/>
    </row>
    <row r="577" spans="5:7" x14ac:dyDescent="0.25">
      <c r="E577" s="358"/>
      <c r="F577" s="438"/>
      <c r="G577" s="438"/>
    </row>
    <row r="578" spans="5:7" x14ac:dyDescent="0.25">
      <c r="E578" s="358"/>
      <c r="F578" s="438"/>
      <c r="G578" s="438"/>
    </row>
    <row r="579" spans="5:7" x14ac:dyDescent="0.25">
      <c r="E579" s="358"/>
      <c r="F579" s="438"/>
      <c r="G579" s="438"/>
    </row>
    <row r="580" spans="5:7" x14ac:dyDescent="0.25">
      <c r="E580" s="358"/>
      <c r="F580" s="438"/>
      <c r="G580" s="438"/>
    </row>
    <row r="581" spans="5:7" x14ac:dyDescent="0.25">
      <c r="E581" s="358"/>
      <c r="F581" s="438"/>
      <c r="G581" s="438"/>
    </row>
    <row r="582" spans="5:7" x14ac:dyDescent="0.25">
      <c r="E582" s="358"/>
      <c r="F582" s="438"/>
      <c r="G582" s="438"/>
    </row>
    <row r="583" spans="5:7" x14ac:dyDescent="0.25">
      <c r="E583" s="358"/>
      <c r="F583" s="438"/>
      <c r="G583" s="438"/>
    </row>
    <row r="584" spans="5:7" x14ac:dyDescent="0.25">
      <c r="E584" s="358"/>
      <c r="F584" s="438"/>
      <c r="G584" s="438"/>
    </row>
    <row r="585" spans="5:7" x14ac:dyDescent="0.25">
      <c r="E585" s="358"/>
      <c r="F585" s="438"/>
      <c r="G585" s="438"/>
    </row>
    <row r="586" spans="5:7" x14ac:dyDescent="0.25">
      <c r="E586" s="358"/>
      <c r="F586" s="438"/>
      <c r="G586" s="438"/>
    </row>
    <row r="587" spans="5:7" x14ac:dyDescent="0.25">
      <c r="E587" s="358"/>
      <c r="F587" s="438"/>
      <c r="G587" s="438"/>
    </row>
    <row r="588" spans="5:7" x14ac:dyDescent="0.25">
      <c r="E588" s="358"/>
      <c r="F588" s="438"/>
      <c r="G588" s="438"/>
    </row>
    <row r="589" spans="5:7" x14ac:dyDescent="0.25">
      <c r="E589" s="358"/>
      <c r="F589" s="438"/>
      <c r="G589" s="438"/>
    </row>
    <row r="590" spans="5:7" x14ac:dyDescent="0.25">
      <c r="E590" s="358"/>
      <c r="F590" s="438"/>
      <c r="G590" s="438"/>
    </row>
    <row r="591" spans="5:7" x14ac:dyDescent="0.25">
      <c r="E591" s="358"/>
      <c r="F591" s="438"/>
      <c r="G591" s="438"/>
    </row>
    <row r="592" spans="5:7" x14ac:dyDescent="0.25">
      <c r="E592" s="358"/>
      <c r="F592" s="438"/>
      <c r="G592" s="438"/>
    </row>
    <row r="593" spans="5:7" x14ac:dyDescent="0.25">
      <c r="E593" s="358"/>
      <c r="F593" s="438"/>
      <c r="G593" s="438"/>
    </row>
    <row r="594" spans="5:7" x14ac:dyDescent="0.25">
      <c r="E594" s="358"/>
      <c r="F594" s="438"/>
      <c r="G594" s="438"/>
    </row>
    <row r="595" spans="5:7" x14ac:dyDescent="0.25">
      <c r="E595" s="358"/>
      <c r="F595" s="438"/>
      <c r="G595" s="438"/>
    </row>
    <row r="596" spans="5:7" x14ac:dyDescent="0.25">
      <c r="E596" s="358"/>
      <c r="F596" s="438"/>
      <c r="G596" s="438"/>
    </row>
    <row r="597" spans="5:7" x14ac:dyDescent="0.25">
      <c r="E597" s="358"/>
      <c r="F597" s="438"/>
      <c r="G597" s="438"/>
    </row>
    <row r="598" spans="5:7" x14ac:dyDescent="0.25">
      <c r="E598" s="358"/>
      <c r="F598" s="438"/>
      <c r="G598" s="438"/>
    </row>
    <row r="599" spans="5:7" x14ac:dyDescent="0.25">
      <c r="E599" s="358"/>
      <c r="F599" s="438"/>
      <c r="G599" s="438"/>
    </row>
    <row r="600" spans="5:7" x14ac:dyDescent="0.25">
      <c r="E600" s="358"/>
      <c r="F600" s="438"/>
      <c r="G600" s="438"/>
    </row>
    <row r="601" spans="5:7" x14ac:dyDescent="0.25">
      <c r="E601" s="358"/>
      <c r="F601" s="438"/>
      <c r="G601" s="438"/>
    </row>
    <row r="602" spans="5:7" x14ac:dyDescent="0.25">
      <c r="E602" s="358"/>
      <c r="F602" s="438"/>
      <c r="G602" s="438"/>
    </row>
    <row r="603" spans="5:7" x14ac:dyDescent="0.25">
      <c r="E603" s="358"/>
      <c r="F603" s="438"/>
      <c r="G603" s="438"/>
    </row>
    <row r="604" spans="5:7" x14ac:dyDescent="0.25">
      <c r="E604" s="358"/>
      <c r="F604" s="438"/>
      <c r="G604" s="438"/>
    </row>
    <row r="605" spans="5:7" x14ac:dyDescent="0.25">
      <c r="E605" s="358"/>
      <c r="F605" s="438"/>
      <c r="G605" s="438"/>
    </row>
    <row r="606" spans="5:7" x14ac:dyDescent="0.25">
      <c r="E606" s="358"/>
      <c r="F606" s="438"/>
      <c r="G606" s="438"/>
    </row>
    <row r="607" spans="5:7" x14ac:dyDescent="0.25">
      <c r="E607" s="358"/>
      <c r="F607" s="438"/>
      <c r="G607" s="438"/>
    </row>
    <row r="608" spans="5:7" x14ac:dyDescent="0.25">
      <c r="E608" s="358"/>
      <c r="F608" s="438"/>
      <c r="G608" s="438"/>
    </row>
    <row r="609" spans="5:7" x14ac:dyDescent="0.25">
      <c r="E609" s="358"/>
      <c r="F609" s="438"/>
      <c r="G609" s="438"/>
    </row>
    <row r="610" spans="5:7" x14ac:dyDescent="0.25">
      <c r="E610" s="358"/>
      <c r="F610" s="438"/>
      <c r="G610" s="438"/>
    </row>
    <row r="611" spans="5:7" x14ac:dyDescent="0.25">
      <c r="E611" s="358"/>
      <c r="F611" s="438"/>
      <c r="G611" s="438"/>
    </row>
    <row r="612" spans="5:7" x14ac:dyDescent="0.25">
      <c r="E612" s="358"/>
      <c r="F612" s="438"/>
      <c r="G612" s="438"/>
    </row>
    <row r="613" spans="5:7" x14ac:dyDescent="0.25">
      <c r="E613" s="358"/>
      <c r="F613" s="438"/>
      <c r="G613" s="438"/>
    </row>
    <row r="614" spans="5:7" x14ac:dyDescent="0.25">
      <c r="E614" s="358"/>
      <c r="F614" s="438"/>
      <c r="G614" s="438"/>
    </row>
    <row r="615" spans="5:7" x14ac:dyDescent="0.25">
      <c r="E615" s="358"/>
      <c r="F615" s="438"/>
      <c r="G615" s="438"/>
    </row>
    <row r="616" spans="5:7" x14ac:dyDescent="0.25">
      <c r="E616" s="358"/>
      <c r="F616" s="438"/>
      <c r="G616" s="438"/>
    </row>
    <row r="617" spans="5:7" x14ac:dyDescent="0.25">
      <c r="E617" s="358"/>
      <c r="F617" s="438"/>
      <c r="G617" s="438"/>
    </row>
    <row r="618" spans="5:7" x14ac:dyDescent="0.25">
      <c r="E618" s="358"/>
      <c r="F618" s="438"/>
      <c r="G618" s="438"/>
    </row>
    <row r="619" spans="5:7" x14ac:dyDescent="0.25">
      <c r="E619" s="358"/>
      <c r="F619" s="438"/>
      <c r="G619" s="438"/>
    </row>
    <row r="620" spans="5:7" x14ac:dyDescent="0.25">
      <c r="E620" s="358"/>
      <c r="F620" s="438"/>
      <c r="G620" s="438"/>
    </row>
    <row r="621" spans="5:7" x14ac:dyDescent="0.25">
      <c r="E621" s="358"/>
      <c r="F621" s="438"/>
      <c r="G621" s="438"/>
    </row>
    <row r="622" spans="5:7" x14ac:dyDescent="0.25">
      <c r="E622" s="358"/>
      <c r="F622" s="438"/>
      <c r="G622" s="438"/>
    </row>
    <row r="623" spans="5:7" x14ac:dyDescent="0.25">
      <c r="E623" s="358"/>
      <c r="F623" s="438"/>
      <c r="G623" s="438"/>
    </row>
    <row r="624" spans="5:7" x14ac:dyDescent="0.25">
      <c r="E624" s="358"/>
      <c r="F624" s="438"/>
      <c r="G624" s="438"/>
    </row>
    <row r="625" spans="5:7" x14ac:dyDescent="0.25">
      <c r="E625" s="358"/>
      <c r="F625" s="438"/>
      <c r="G625" s="438"/>
    </row>
    <row r="626" spans="5:7" x14ac:dyDescent="0.25">
      <c r="E626" s="358"/>
      <c r="F626" s="438"/>
      <c r="G626" s="438"/>
    </row>
    <row r="627" spans="5:7" x14ac:dyDescent="0.25">
      <c r="E627" s="358"/>
      <c r="F627" s="438"/>
      <c r="G627" s="438"/>
    </row>
    <row r="628" spans="5:7" x14ac:dyDescent="0.25">
      <c r="E628" s="358"/>
      <c r="F628" s="438"/>
      <c r="G628" s="438"/>
    </row>
    <row r="629" spans="5:7" x14ac:dyDescent="0.25">
      <c r="E629" s="358"/>
      <c r="F629" s="438"/>
      <c r="G629" s="438"/>
    </row>
    <row r="630" spans="5:7" x14ac:dyDescent="0.25">
      <c r="E630" s="358"/>
      <c r="F630" s="438"/>
      <c r="G630" s="438"/>
    </row>
    <row r="631" spans="5:7" x14ac:dyDescent="0.25">
      <c r="E631" s="358"/>
      <c r="F631" s="438"/>
      <c r="G631" s="438"/>
    </row>
    <row r="632" spans="5:7" x14ac:dyDescent="0.25">
      <c r="E632" s="358"/>
      <c r="F632" s="438"/>
      <c r="G632" s="438"/>
    </row>
    <row r="633" spans="5:7" x14ac:dyDescent="0.25">
      <c r="E633" s="358"/>
      <c r="F633" s="438"/>
      <c r="G633" s="438"/>
    </row>
    <row r="634" spans="5:7" x14ac:dyDescent="0.25">
      <c r="E634" s="358"/>
      <c r="F634" s="438"/>
      <c r="G634" s="438"/>
    </row>
    <row r="635" spans="5:7" x14ac:dyDescent="0.25">
      <c r="E635" s="358"/>
      <c r="F635" s="438"/>
      <c r="G635" s="438"/>
    </row>
    <row r="636" spans="5:7" x14ac:dyDescent="0.25">
      <c r="E636" s="358"/>
      <c r="F636" s="438"/>
      <c r="G636" s="438"/>
    </row>
    <row r="637" spans="5:7" x14ac:dyDescent="0.25">
      <c r="E637" s="358"/>
      <c r="F637" s="438"/>
      <c r="G637" s="438"/>
    </row>
    <row r="638" spans="5:7" x14ac:dyDescent="0.25">
      <c r="E638" s="358"/>
      <c r="F638" s="438"/>
      <c r="G638" s="438"/>
    </row>
    <row r="639" spans="5:7" x14ac:dyDescent="0.25">
      <c r="E639" s="358"/>
      <c r="F639" s="438"/>
      <c r="G639" s="438"/>
    </row>
    <row r="640" spans="5:7" x14ac:dyDescent="0.25">
      <c r="E640" s="358"/>
      <c r="F640" s="438"/>
      <c r="G640" s="438"/>
    </row>
    <row r="641" spans="5:7" x14ac:dyDescent="0.25">
      <c r="E641" s="358"/>
      <c r="F641" s="438"/>
      <c r="G641" s="438"/>
    </row>
    <row r="642" spans="5:7" x14ac:dyDescent="0.25">
      <c r="E642" s="358"/>
      <c r="F642" s="438"/>
      <c r="G642" s="438"/>
    </row>
    <row r="643" spans="5:7" x14ac:dyDescent="0.25">
      <c r="E643" s="358"/>
      <c r="F643" s="438"/>
      <c r="G643" s="438"/>
    </row>
    <row r="644" spans="5:7" x14ac:dyDescent="0.25">
      <c r="E644" s="358"/>
      <c r="F644" s="438"/>
      <c r="G644" s="438"/>
    </row>
    <row r="645" spans="5:7" x14ac:dyDescent="0.25">
      <c r="E645" s="358"/>
      <c r="F645" s="438"/>
      <c r="G645" s="438"/>
    </row>
    <row r="646" spans="5:7" x14ac:dyDescent="0.25">
      <c r="E646" s="358"/>
      <c r="F646" s="438"/>
      <c r="G646" s="438"/>
    </row>
    <row r="647" spans="5:7" x14ac:dyDescent="0.25">
      <c r="E647" s="358"/>
      <c r="F647" s="438"/>
      <c r="G647" s="438"/>
    </row>
    <row r="648" spans="5:7" x14ac:dyDescent="0.25">
      <c r="E648" s="358"/>
      <c r="F648" s="438"/>
      <c r="G648" s="438"/>
    </row>
    <row r="649" spans="5:7" x14ac:dyDescent="0.25">
      <c r="E649" s="358"/>
      <c r="F649" s="438"/>
      <c r="G649" s="438"/>
    </row>
    <row r="650" spans="5:7" x14ac:dyDescent="0.25">
      <c r="E650" s="358"/>
      <c r="F650" s="438"/>
      <c r="G650" s="438"/>
    </row>
    <row r="651" spans="5:7" x14ac:dyDescent="0.25">
      <c r="E651" s="358"/>
      <c r="F651" s="438"/>
      <c r="G651" s="438"/>
    </row>
    <row r="652" spans="5:7" x14ac:dyDescent="0.25">
      <c r="E652" s="358"/>
      <c r="F652" s="438"/>
      <c r="G652" s="438"/>
    </row>
    <row r="653" spans="5:7" x14ac:dyDescent="0.25">
      <c r="E653" s="358"/>
      <c r="F653" s="438"/>
      <c r="G653" s="438"/>
    </row>
    <row r="654" spans="5:7" x14ac:dyDescent="0.25">
      <c r="E654" s="358"/>
      <c r="F654" s="438"/>
      <c r="G654" s="438"/>
    </row>
    <row r="655" spans="5:7" x14ac:dyDescent="0.25">
      <c r="E655" s="358"/>
      <c r="F655" s="438"/>
      <c r="G655" s="438"/>
    </row>
    <row r="656" spans="5:7" x14ac:dyDescent="0.25">
      <c r="E656" s="358"/>
      <c r="F656" s="438"/>
      <c r="G656" s="438"/>
    </row>
    <row r="657" spans="5:7" x14ac:dyDescent="0.25">
      <c r="E657" s="358"/>
      <c r="F657" s="438"/>
      <c r="G657" s="438"/>
    </row>
    <row r="658" spans="5:7" x14ac:dyDescent="0.25">
      <c r="E658" s="358"/>
      <c r="F658" s="438"/>
      <c r="G658" s="438"/>
    </row>
    <row r="659" spans="5:7" x14ac:dyDescent="0.25">
      <c r="E659" s="358"/>
      <c r="F659" s="438"/>
      <c r="G659" s="438"/>
    </row>
    <row r="660" spans="5:7" x14ac:dyDescent="0.25">
      <c r="E660" s="358"/>
      <c r="F660" s="438"/>
      <c r="G660" s="438"/>
    </row>
    <row r="661" spans="5:7" x14ac:dyDescent="0.25">
      <c r="E661" s="358"/>
      <c r="F661" s="438"/>
      <c r="G661" s="438"/>
    </row>
    <row r="662" spans="5:7" x14ac:dyDescent="0.25">
      <c r="E662" s="358"/>
      <c r="F662" s="438"/>
      <c r="G662" s="438"/>
    </row>
    <row r="663" spans="5:7" x14ac:dyDescent="0.25">
      <c r="E663" s="358"/>
      <c r="F663" s="438"/>
      <c r="G663" s="438"/>
    </row>
    <row r="664" spans="5:7" x14ac:dyDescent="0.25">
      <c r="E664" s="358"/>
      <c r="F664" s="438"/>
      <c r="G664" s="438"/>
    </row>
    <row r="665" spans="5:7" x14ac:dyDescent="0.25">
      <c r="E665" s="358"/>
      <c r="F665" s="438"/>
      <c r="G665" s="438"/>
    </row>
    <row r="666" spans="5:7" x14ac:dyDescent="0.25">
      <c r="E666" s="358"/>
      <c r="F666" s="438"/>
      <c r="G666" s="438"/>
    </row>
    <row r="667" spans="5:7" x14ac:dyDescent="0.25">
      <c r="E667" s="358"/>
      <c r="F667" s="438"/>
      <c r="G667" s="438"/>
    </row>
    <row r="668" spans="5:7" x14ac:dyDescent="0.25">
      <c r="E668" s="358"/>
      <c r="F668" s="438"/>
      <c r="G668" s="438"/>
    </row>
    <row r="669" spans="5:7" x14ac:dyDescent="0.25">
      <c r="E669" s="358"/>
      <c r="F669" s="438"/>
      <c r="G669" s="438"/>
    </row>
    <row r="670" spans="5:7" x14ac:dyDescent="0.25">
      <c r="E670" s="358"/>
      <c r="F670" s="438"/>
      <c r="G670" s="438"/>
    </row>
    <row r="671" spans="5:7" x14ac:dyDescent="0.25">
      <c r="E671" s="358"/>
      <c r="F671" s="438"/>
      <c r="G671" s="438"/>
    </row>
    <row r="672" spans="5:7" x14ac:dyDescent="0.25">
      <c r="E672" s="358"/>
      <c r="F672" s="438"/>
      <c r="G672" s="438"/>
    </row>
    <row r="673" spans="5:7" x14ac:dyDescent="0.25">
      <c r="E673" s="358"/>
      <c r="F673" s="438"/>
      <c r="G673" s="438"/>
    </row>
    <row r="674" spans="5:7" x14ac:dyDescent="0.25">
      <c r="E674" s="358"/>
      <c r="F674" s="438"/>
      <c r="G674" s="438"/>
    </row>
    <row r="675" spans="5:7" x14ac:dyDescent="0.25">
      <c r="E675" s="358"/>
      <c r="F675" s="438"/>
      <c r="G675" s="438"/>
    </row>
    <row r="676" spans="5:7" x14ac:dyDescent="0.25">
      <c r="E676" s="358"/>
      <c r="F676" s="438"/>
      <c r="G676" s="438"/>
    </row>
    <row r="677" spans="5:7" x14ac:dyDescent="0.25">
      <c r="E677" s="358"/>
      <c r="F677" s="438"/>
      <c r="G677" s="438"/>
    </row>
    <row r="678" spans="5:7" x14ac:dyDescent="0.25">
      <c r="E678" s="358"/>
      <c r="F678" s="438"/>
      <c r="G678" s="438"/>
    </row>
    <row r="679" spans="5:7" x14ac:dyDescent="0.25">
      <c r="E679" s="358"/>
      <c r="F679" s="438"/>
      <c r="G679" s="438"/>
    </row>
    <row r="680" spans="5:7" x14ac:dyDescent="0.25">
      <c r="E680" s="358"/>
      <c r="F680" s="438"/>
      <c r="G680" s="438"/>
    </row>
    <row r="681" spans="5:7" x14ac:dyDescent="0.25">
      <c r="E681" s="358"/>
      <c r="F681" s="438"/>
      <c r="G681" s="438"/>
    </row>
    <row r="682" spans="5:7" x14ac:dyDescent="0.25">
      <c r="E682" s="358"/>
      <c r="F682" s="438"/>
      <c r="G682" s="438"/>
    </row>
    <row r="683" spans="5:7" x14ac:dyDescent="0.25">
      <c r="E683" s="358"/>
      <c r="F683" s="438"/>
      <c r="G683" s="438"/>
    </row>
    <row r="684" spans="5:7" x14ac:dyDescent="0.25">
      <c r="E684" s="358"/>
      <c r="F684" s="438"/>
      <c r="G684" s="438"/>
    </row>
    <row r="685" spans="5:7" x14ac:dyDescent="0.25">
      <c r="E685" s="358"/>
      <c r="F685" s="438"/>
      <c r="G685" s="438"/>
    </row>
    <row r="686" spans="5:7" x14ac:dyDescent="0.25">
      <c r="E686" s="358"/>
      <c r="F686" s="438"/>
      <c r="G686" s="438"/>
    </row>
    <row r="687" spans="5:7" x14ac:dyDescent="0.25">
      <c r="E687" s="358"/>
      <c r="F687" s="438"/>
      <c r="G687" s="438"/>
    </row>
    <row r="688" spans="5:7" x14ac:dyDescent="0.25">
      <c r="E688" s="358"/>
      <c r="F688" s="438"/>
      <c r="G688" s="438"/>
    </row>
    <row r="689" spans="5:7" x14ac:dyDescent="0.25">
      <c r="E689" s="358"/>
      <c r="F689" s="438"/>
      <c r="G689" s="438"/>
    </row>
    <row r="690" spans="5:7" x14ac:dyDescent="0.25">
      <c r="E690" s="358"/>
      <c r="F690" s="438"/>
      <c r="G690" s="438"/>
    </row>
    <row r="691" spans="5:7" x14ac:dyDescent="0.25">
      <c r="E691" s="358"/>
      <c r="F691" s="438"/>
      <c r="G691" s="438"/>
    </row>
    <row r="692" spans="5:7" x14ac:dyDescent="0.25">
      <c r="E692" s="358"/>
      <c r="F692" s="438"/>
      <c r="G692" s="438"/>
    </row>
    <row r="693" spans="5:7" x14ac:dyDescent="0.25">
      <c r="E693" s="358"/>
      <c r="F693" s="438"/>
      <c r="G693" s="438"/>
    </row>
    <row r="694" spans="5:7" x14ac:dyDescent="0.25">
      <c r="E694" s="358"/>
      <c r="F694" s="438"/>
      <c r="G694" s="438"/>
    </row>
    <row r="695" spans="5:7" x14ac:dyDescent="0.25">
      <c r="E695" s="358"/>
      <c r="F695" s="438"/>
      <c r="G695" s="438"/>
    </row>
    <row r="696" spans="5:7" x14ac:dyDescent="0.25">
      <c r="E696" s="358"/>
      <c r="F696" s="438"/>
      <c r="G696" s="438"/>
    </row>
    <row r="697" spans="5:7" x14ac:dyDescent="0.25">
      <c r="E697" s="358"/>
      <c r="F697" s="438"/>
      <c r="G697" s="438"/>
    </row>
    <row r="698" spans="5:7" x14ac:dyDescent="0.25">
      <c r="E698" s="358"/>
      <c r="F698" s="438"/>
      <c r="G698" s="438"/>
    </row>
    <row r="699" spans="5:7" x14ac:dyDescent="0.25">
      <c r="E699" s="358"/>
      <c r="F699" s="438"/>
      <c r="G699" s="438"/>
    </row>
    <row r="700" spans="5:7" x14ac:dyDescent="0.25">
      <c r="E700" s="358"/>
      <c r="F700" s="438"/>
      <c r="G700" s="438"/>
    </row>
    <row r="701" spans="5:7" x14ac:dyDescent="0.25">
      <c r="E701" s="358"/>
      <c r="F701" s="438"/>
      <c r="G701" s="438"/>
    </row>
    <row r="702" spans="5:7" x14ac:dyDescent="0.25">
      <c r="E702" s="358"/>
      <c r="F702" s="438"/>
      <c r="G702" s="438"/>
    </row>
    <row r="703" spans="5:7" x14ac:dyDescent="0.25">
      <c r="E703" s="358"/>
      <c r="F703" s="438"/>
      <c r="G703" s="438"/>
    </row>
    <row r="704" spans="5:7" x14ac:dyDescent="0.25">
      <c r="E704" s="358"/>
      <c r="F704" s="438"/>
      <c r="G704" s="438"/>
    </row>
    <row r="705" spans="5:7" x14ac:dyDescent="0.25">
      <c r="E705" s="358"/>
      <c r="F705" s="438"/>
      <c r="G705" s="438"/>
    </row>
    <row r="706" spans="5:7" x14ac:dyDescent="0.25">
      <c r="E706" s="358"/>
      <c r="F706" s="438"/>
      <c r="G706" s="438"/>
    </row>
    <row r="707" spans="5:7" x14ac:dyDescent="0.25">
      <c r="E707" s="358"/>
      <c r="F707" s="438"/>
      <c r="G707" s="438"/>
    </row>
    <row r="708" spans="5:7" x14ac:dyDescent="0.25">
      <c r="E708" s="358"/>
      <c r="F708" s="438"/>
      <c r="G708" s="438"/>
    </row>
    <row r="709" spans="5:7" x14ac:dyDescent="0.25">
      <c r="E709" s="358"/>
      <c r="F709" s="438"/>
      <c r="G709" s="438"/>
    </row>
    <row r="710" spans="5:7" x14ac:dyDescent="0.25">
      <c r="E710" s="358"/>
      <c r="F710" s="438"/>
      <c r="G710" s="438"/>
    </row>
    <row r="711" spans="5:7" x14ac:dyDescent="0.25">
      <c r="E711" s="358"/>
      <c r="F711" s="438"/>
      <c r="G711" s="438"/>
    </row>
    <row r="712" spans="5:7" x14ac:dyDescent="0.25">
      <c r="E712" s="358"/>
      <c r="F712" s="438"/>
      <c r="G712" s="438"/>
    </row>
    <row r="713" spans="5:7" x14ac:dyDescent="0.25">
      <c r="E713" s="358"/>
      <c r="F713" s="438"/>
      <c r="G713" s="438"/>
    </row>
    <row r="714" spans="5:7" x14ac:dyDescent="0.25">
      <c r="E714" s="358"/>
      <c r="F714" s="438"/>
      <c r="G714" s="438"/>
    </row>
    <row r="715" spans="5:7" x14ac:dyDescent="0.25">
      <c r="E715" s="358"/>
      <c r="F715" s="438"/>
      <c r="G715" s="438"/>
    </row>
    <row r="716" spans="5:7" x14ac:dyDescent="0.25">
      <c r="E716" s="358"/>
      <c r="F716" s="438"/>
      <c r="G716" s="438"/>
    </row>
    <row r="717" spans="5:7" x14ac:dyDescent="0.25">
      <c r="E717" s="358"/>
      <c r="F717" s="438"/>
      <c r="G717" s="438"/>
    </row>
    <row r="718" spans="5:7" x14ac:dyDescent="0.25">
      <c r="E718" s="358"/>
      <c r="F718" s="438"/>
      <c r="G718" s="438"/>
    </row>
    <row r="719" spans="5:7" x14ac:dyDescent="0.25">
      <c r="E719" s="358"/>
      <c r="F719" s="438"/>
      <c r="G719" s="438"/>
    </row>
    <row r="720" spans="5:7" x14ac:dyDescent="0.25">
      <c r="E720" s="358"/>
      <c r="F720" s="438"/>
      <c r="G720" s="438"/>
    </row>
    <row r="721" spans="5:7" x14ac:dyDescent="0.25">
      <c r="E721" s="358"/>
      <c r="F721" s="438"/>
      <c r="G721" s="438"/>
    </row>
    <row r="722" spans="5:7" x14ac:dyDescent="0.25">
      <c r="E722" s="358"/>
      <c r="F722" s="438"/>
      <c r="G722" s="438"/>
    </row>
    <row r="723" spans="5:7" x14ac:dyDescent="0.25">
      <c r="E723" s="358"/>
      <c r="F723" s="438"/>
      <c r="G723" s="438"/>
    </row>
    <row r="724" spans="5:7" x14ac:dyDescent="0.25">
      <c r="E724" s="358"/>
      <c r="F724" s="438"/>
      <c r="G724" s="438"/>
    </row>
    <row r="725" spans="5:7" x14ac:dyDescent="0.25">
      <c r="E725" s="358"/>
      <c r="F725" s="438"/>
      <c r="G725" s="438"/>
    </row>
    <row r="726" spans="5:7" x14ac:dyDescent="0.25">
      <c r="E726" s="358"/>
      <c r="F726" s="438"/>
      <c r="G726" s="438"/>
    </row>
    <row r="727" spans="5:7" x14ac:dyDescent="0.25">
      <c r="E727" s="358"/>
      <c r="F727" s="438"/>
      <c r="G727" s="438"/>
    </row>
    <row r="728" spans="5:7" x14ac:dyDescent="0.25">
      <c r="E728" s="358"/>
      <c r="F728" s="438"/>
      <c r="G728" s="438"/>
    </row>
    <row r="729" spans="5:7" x14ac:dyDescent="0.25">
      <c r="E729" s="358"/>
      <c r="F729" s="438"/>
      <c r="G729" s="438"/>
    </row>
    <row r="730" spans="5:7" x14ac:dyDescent="0.25">
      <c r="E730" s="358"/>
      <c r="F730" s="438"/>
      <c r="G730" s="438"/>
    </row>
    <row r="731" spans="5:7" x14ac:dyDescent="0.25">
      <c r="E731" s="358"/>
      <c r="F731" s="438"/>
      <c r="G731" s="438"/>
    </row>
    <row r="732" spans="5:7" x14ac:dyDescent="0.25">
      <c r="E732" s="358"/>
      <c r="F732" s="438"/>
      <c r="G732" s="438"/>
    </row>
    <row r="733" spans="5:7" x14ac:dyDescent="0.25">
      <c r="E733" s="358"/>
      <c r="F733" s="438"/>
      <c r="G733" s="438"/>
    </row>
    <row r="734" spans="5:7" x14ac:dyDescent="0.25">
      <c r="E734" s="358"/>
      <c r="F734" s="438"/>
      <c r="G734" s="438"/>
    </row>
    <row r="735" spans="5:7" x14ac:dyDescent="0.25">
      <c r="E735" s="358"/>
      <c r="F735" s="438"/>
      <c r="G735" s="438"/>
    </row>
    <row r="736" spans="5:7" x14ac:dyDescent="0.25">
      <c r="E736" s="358"/>
      <c r="F736" s="438"/>
      <c r="G736" s="438"/>
    </row>
    <row r="737" spans="5:7" x14ac:dyDescent="0.25">
      <c r="E737" s="358"/>
      <c r="F737" s="438"/>
      <c r="G737" s="438"/>
    </row>
    <row r="738" spans="5:7" x14ac:dyDescent="0.25">
      <c r="E738" s="358"/>
      <c r="F738" s="438"/>
      <c r="G738" s="438"/>
    </row>
    <row r="739" spans="5:7" x14ac:dyDescent="0.25">
      <c r="E739" s="358"/>
      <c r="F739" s="438"/>
      <c r="G739" s="438"/>
    </row>
    <row r="740" spans="5:7" x14ac:dyDescent="0.25">
      <c r="E740" s="358"/>
      <c r="F740" s="438"/>
      <c r="G740" s="438"/>
    </row>
    <row r="741" spans="5:7" x14ac:dyDescent="0.25">
      <c r="E741" s="358"/>
      <c r="F741" s="438"/>
      <c r="G741" s="438"/>
    </row>
    <row r="742" spans="5:7" x14ac:dyDescent="0.25">
      <c r="E742" s="358"/>
      <c r="F742" s="438"/>
      <c r="G742" s="438"/>
    </row>
    <row r="743" spans="5:7" x14ac:dyDescent="0.25">
      <c r="E743" s="358"/>
      <c r="F743" s="438"/>
      <c r="G743" s="438"/>
    </row>
    <row r="744" spans="5:7" x14ac:dyDescent="0.25">
      <c r="E744" s="358"/>
      <c r="F744" s="438"/>
      <c r="G744" s="438"/>
    </row>
    <row r="745" spans="5:7" x14ac:dyDescent="0.25">
      <c r="E745" s="358"/>
      <c r="F745" s="438"/>
      <c r="G745" s="438"/>
    </row>
    <row r="746" spans="5:7" x14ac:dyDescent="0.25">
      <c r="E746" s="358"/>
      <c r="F746" s="438"/>
      <c r="G746" s="438"/>
    </row>
    <row r="747" spans="5:7" x14ac:dyDescent="0.25">
      <c r="E747" s="358"/>
      <c r="F747" s="438"/>
      <c r="G747" s="438"/>
    </row>
    <row r="748" spans="5:7" x14ac:dyDescent="0.25">
      <c r="E748" s="358"/>
      <c r="F748" s="438"/>
      <c r="G748" s="438"/>
    </row>
    <row r="749" spans="5:7" x14ac:dyDescent="0.25">
      <c r="E749" s="358"/>
      <c r="F749" s="438"/>
      <c r="G749" s="438"/>
    </row>
    <row r="750" spans="5:7" x14ac:dyDescent="0.25">
      <c r="E750" s="358"/>
      <c r="F750" s="438"/>
      <c r="G750" s="438"/>
    </row>
    <row r="751" spans="5:7" x14ac:dyDescent="0.25">
      <c r="E751" s="358"/>
      <c r="F751" s="438"/>
      <c r="G751" s="438"/>
    </row>
    <row r="752" spans="5:7" x14ac:dyDescent="0.25">
      <c r="E752" s="358"/>
      <c r="F752" s="438"/>
      <c r="G752" s="438"/>
    </row>
    <row r="753" spans="5:7" x14ac:dyDescent="0.25">
      <c r="E753" s="358"/>
      <c r="F753" s="438"/>
      <c r="G753" s="438"/>
    </row>
    <row r="754" spans="5:7" x14ac:dyDescent="0.25">
      <c r="E754" s="358"/>
      <c r="F754" s="438"/>
      <c r="G754" s="438"/>
    </row>
    <row r="755" spans="5:7" x14ac:dyDescent="0.25">
      <c r="E755" s="358"/>
      <c r="F755" s="438"/>
      <c r="G755" s="438"/>
    </row>
    <row r="756" spans="5:7" x14ac:dyDescent="0.25">
      <c r="E756" s="358"/>
      <c r="F756" s="438"/>
      <c r="G756" s="438"/>
    </row>
    <row r="757" spans="5:7" x14ac:dyDescent="0.25">
      <c r="E757" s="358"/>
      <c r="F757" s="438"/>
      <c r="G757" s="438"/>
    </row>
    <row r="758" spans="5:7" x14ac:dyDescent="0.25">
      <c r="E758" s="358"/>
      <c r="F758" s="438"/>
      <c r="G758" s="438"/>
    </row>
    <row r="759" spans="5:7" x14ac:dyDescent="0.25">
      <c r="E759" s="358"/>
      <c r="F759" s="438"/>
      <c r="G759" s="438"/>
    </row>
    <row r="760" spans="5:7" x14ac:dyDescent="0.25">
      <c r="E760" s="358"/>
      <c r="F760" s="438"/>
      <c r="G760" s="438"/>
    </row>
    <row r="761" spans="5:7" x14ac:dyDescent="0.25">
      <c r="E761" s="358"/>
      <c r="F761" s="438"/>
      <c r="G761" s="438"/>
    </row>
    <row r="762" spans="5:7" x14ac:dyDescent="0.25">
      <c r="E762" s="358"/>
      <c r="F762" s="438"/>
      <c r="G762" s="438"/>
    </row>
    <row r="763" spans="5:7" x14ac:dyDescent="0.25">
      <c r="E763" s="358"/>
      <c r="F763" s="438"/>
      <c r="G763" s="438"/>
    </row>
    <row r="764" spans="5:7" x14ac:dyDescent="0.25">
      <c r="E764" s="358"/>
      <c r="F764" s="438"/>
      <c r="G764" s="438"/>
    </row>
    <row r="765" spans="5:7" x14ac:dyDescent="0.25">
      <c r="E765" s="358"/>
      <c r="F765" s="438"/>
      <c r="G765" s="438"/>
    </row>
    <row r="766" spans="5:7" x14ac:dyDescent="0.25">
      <c r="E766" s="358"/>
      <c r="F766" s="438"/>
      <c r="G766" s="438"/>
    </row>
    <row r="767" spans="5:7" x14ac:dyDescent="0.25">
      <c r="E767" s="358"/>
      <c r="F767" s="438"/>
      <c r="G767" s="438"/>
    </row>
    <row r="768" spans="5:7" x14ac:dyDescent="0.25">
      <c r="E768" s="358"/>
      <c r="F768" s="438"/>
      <c r="G768" s="438"/>
    </row>
    <row r="769" spans="5:7" x14ac:dyDescent="0.25">
      <c r="E769" s="358"/>
      <c r="F769" s="438"/>
      <c r="G769" s="438"/>
    </row>
    <row r="770" spans="5:7" x14ac:dyDescent="0.25">
      <c r="E770" s="358"/>
      <c r="F770" s="438"/>
      <c r="G770" s="438"/>
    </row>
    <row r="771" spans="5:7" x14ac:dyDescent="0.25">
      <c r="E771" s="358"/>
      <c r="F771" s="438"/>
      <c r="G771" s="438"/>
    </row>
    <row r="772" spans="5:7" x14ac:dyDescent="0.25">
      <c r="E772" s="358"/>
      <c r="F772" s="438"/>
      <c r="G772" s="438"/>
    </row>
    <row r="773" spans="5:7" x14ac:dyDescent="0.25">
      <c r="E773" s="358"/>
      <c r="F773" s="438"/>
      <c r="G773" s="438"/>
    </row>
    <row r="774" spans="5:7" x14ac:dyDescent="0.25">
      <c r="E774" s="358"/>
      <c r="F774" s="438"/>
      <c r="G774" s="438"/>
    </row>
    <row r="775" spans="5:7" x14ac:dyDescent="0.25">
      <c r="E775" s="358"/>
      <c r="F775" s="438"/>
      <c r="G775" s="438"/>
    </row>
    <row r="776" spans="5:7" x14ac:dyDescent="0.25">
      <c r="E776" s="358"/>
      <c r="F776" s="438"/>
      <c r="G776" s="438"/>
    </row>
    <row r="777" spans="5:7" x14ac:dyDescent="0.25">
      <c r="E777" s="358"/>
      <c r="F777" s="438"/>
      <c r="G777" s="438"/>
    </row>
    <row r="778" spans="5:7" x14ac:dyDescent="0.25">
      <c r="E778" s="358"/>
      <c r="F778" s="438"/>
      <c r="G778" s="438"/>
    </row>
    <row r="779" spans="5:7" x14ac:dyDescent="0.25">
      <c r="E779" s="358"/>
      <c r="F779" s="438"/>
      <c r="G779" s="438"/>
    </row>
    <row r="780" spans="5:7" x14ac:dyDescent="0.25">
      <c r="E780" s="358"/>
      <c r="F780" s="438"/>
      <c r="G780" s="438"/>
    </row>
    <row r="781" spans="5:7" x14ac:dyDescent="0.25">
      <c r="E781" s="358"/>
      <c r="F781" s="438"/>
      <c r="G781" s="438"/>
    </row>
    <row r="782" spans="5:7" x14ac:dyDescent="0.25">
      <c r="E782" s="358"/>
      <c r="F782" s="438"/>
      <c r="G782" s="438"/>
    </row>
    <row r="783" spans="5:7" x14ac:dyDescent="0.25">
      <c r="E783" s="358"/>
      <c r="F783" s="438"/>
      <c r="G783" s="438"/>
    </row>
    <row r="784" spans="5:7" x14ac:dyDescent="0.25">
      <c r="E784" s="358"/>
      <c r="F784" s="438"/>
      <c r="G784" s="438"/>
    </row>
    <row r="785" spans="5:7" x14ac:dyDescent="0.25">
      <c r="E785" s="358"/>
      <c r="F785" s="438"/>
      <c r="G785" s="438"/>
    </row>
    <row r="786" spans="5:7" x14ac:dyDescent="0.25">
      <c r="E786" s="358"/>
      <c r="F786" s="438"/>
      <c r="G786" s="438"/>
    </row>
    <row r="787" spans="5:7" x14ac:dyDescent="0.25">
      <c r="E787" s="358"/>
      <c r="F787" s="438"/>
      <c r="G787" s="438"/>
    </row>
    <row r="788" spans="5:7" x14ac:dyDescent="0.25">
      <c r="E788" s="358"/>
      <c r="F788" s="438"/>
      <c r="G788" s="438"/>
    </row>
    <row r="789" spans="5:7" x14ac:dyDescent="0.25">
      <c r="E789" s="358"/>
      <c r="F789" s="438"/>
      <c r="G789" s="438"/>
    </row>
    <row r="790" spans="5:7" x14ac:dyDescent="0.25">
      <c r="E790" s="358"/>
      <c r="F790" s="438"/>
      <c r="G790" s="438"/>
    </row>
    <row r="791" spans="5:7" x14ac:dyDescent="0.25">
      <c r="E791" s="358"/>
      <c r="F791" s="438"/>
      <c r="G791" s="438"/>
    </row>
    <row r="792" spans="5:7" x14ac:dyDescent="0.25">
      <c r="E792" s="358"/>
      <c r="F792" s="438"/>
      <c r="G792" s="438"/>
    </row>
    <row r="793" spans="5:7" x14ac:dyDescent="0.25">
      <c r="E793" s="358"/>
      <c r="F793" s="438"/>
      <c r="G793" s="438"/>
    </row>
    <row r="794" spans="5:7" x14ac:dyDescent="0.25">
      <c r="E794" s="358"/>
      <c r="F794" s="438"/>
      <c r="G794" s="438"/>
    </row>
    <row r="795" spans="5:7" x14ac:dyDescent="0.25">
      <c r="E795" s="358"/>
      <c r="F795" s="438"/>
      <c r="G795" s="438"/>
    </row>
    <row r="796" spans="5:7" x14ac:dyDescent="0.25">
      <c r="E796" s="358"/>
      <c r="F796" s="438"/>
      <c r="G796" s="438"/>
    </row>
    <row r="797" spans="5:7" x14ac:dyDescent="0.25">
      <c r="E797" s="358"/>
      <c r="F797" s="438"/>
      <c r="G797" s="438"/>
    </row>
    <row r="798" spans="5:7" x14ac:dyDescent="0.25">
      <c r="E798" s="358"/>
      <c r="F798" s="438"/>
      <c r="G798" s="438"/>
    </row>
    <row r="799" spans="5:7" x14ac:dyDescent="0.25">
      <c r="E799" s="358"/>
      <c r="F799" s="438"/>
      <c r="G799" s="438"/>
    </row>
    <row r="800" spans="5:7" x14ac:dyDescent="0.25">
      <c r="E800" s="358"/>
      <c r="F800" s="438"/>
      <c r="G800" s="438"/>
    </row>
    <row r="801" spans="5:7" x14ac:dyDescent="0.25">
      <c r="E801" s="358"/>
      <c r="F801" s="438"/>
      <c r="G801" s="438"/>
    </row>
    <row r="802" spans="5:7" x14ac:dyDescent="0.25">
      <c r="E802" s="358"/>
      <c r="F802" s="438"/>
      <c r="G802" s="438"/>
    </row>
    <row r="803" spans="5:7" x14ac:dyDescent="0.25">
      <c r="E803" s="358"/>
      <c r="F803" s="438"/>
      <c r="G803" s="438"/>
    </row>
    <row r="804" spans="5:7" x14ac:dyDescent="0.25">
      <c r="E804" s="358"/>
      <c r="F804" s="438"/>
      <c r="G804" s="438"/>
    </row>
    <row r="805" spans="5:7" x14ac:dyDescent="0.25">
      <c r="E805" s="358"/>
      <c r="F805" s="438"/>
      <c r="G805" s="438"/>
    </row>
    <row r="806" spans="5:7" x14ac:dyDescent="0.25">
      <c r="E806" s="358"/>
      <c r="F806" s="438"/>
      <c r="G806" s="438"/>
    </row>
    <row r="807" spans="5:7" x14ac:dyDescent="0.25">
      <c r="E807" s="358"/>
      <c r="F807" s="438"/>
      <c r="G807" s="438"/>
    </row>
    <row r="808" spans="5:7" x14ac:dyDescent="0.25">
      <c r="E808" s="358"/>
      <c r="F808" s="438"/>
      <c r="G808" s="438"/>
    </row>
    <row r="809" spans="5:7" x14ac:dyDescent="0.25">
      <c r="E809" s="358"/>
      <c r="F809" s="438"/>
      <c r="G809" s="438"/>
    </row>
    <row r="810" spans="5:7" x14ac:dyDescent="0.25">
      <c r="E810" s="358"/>
      <c r="F810" s="438"/>
      <c r="G810" s="438"/>
    </row>
    <row r="811" spans="5:7" x14ac:dyDescent="0.25">
      <c r="E811" s="358"/>
      <c r="F811" s="438"/>
      <c r="G811" s="438"/>
    </row>
    <row r="812" spans="5:7" x14ac:dyDescent="0.25">
      <c r="E812" s="358"/>
      <c r="F812" s="438"/>
      <c r="G812" s="438"/>
    </row>
    <row r="813" spans="5:7" x14ac:dyDescent="0.25">
      <c r="E813" s="358"/>
      <c r="F813" s="438"/>
      <c r="G813" s="438"/>
    </row>
    <row r="814" spans="5:7" x14ac:dyDescent="0.25">
      <c r="E814" s="358"/>
      <c r="F814" s="438"/>
      <c r="G814" s="438"/>
    </row>
    <row r="815" spans="5:7" x14ac:dyDescent="0.25">
      <c r="E815" s="358"/>
      <c r="F815" s="438"/>
      <c r="G815" s="438"/>
    </row>
    <row r="816" spans="5:7" x14ac:dyDescent="0.25">
      <c r="E816" s="358"/>
      <c r="F816" s="438"/>
      <c r="G816" s="438"/>
    </row>
    <row r="817" spans="5:7" x14ac:dyDescent="0.25">
      <c r="E817" s="358"/>
      <c r="F817" s="438"/>
      <c r="G817" s="438"/>
    </row>
    <row r="818" spans="5:7" x14ac:dyDescent="0.25">
      <c r="E818" s="358"/>
      <c r="F818" s="438"/>
      <c r="G818" s="438"/>
    </row>
    <row r="819" spans="5:7" x14ac:dyDescent="0.25">
      <c r="E819" s="358"/>
      <c r="F819" s="438"/>
      <c r="G819" s="438"/>
    </row>
    <row r="820" spans="5:7" x14ac:dyDescent="0.25">
      <c r="E820" s="358"/>
      <c r="F820" s="438"/>
      <c r="G820" s="438"/>
    </row>
    <row r="821" spans="5:7" x14ac:dyDescent="0.25">
      <c r="E821" s="358"/>
      <c r="F821" s="438"/>
      <c r="G821" s="438"/>
    </row>
    <row r="822" spans="5:7" x14ac:dyDescent="0.25">
      <c r="E822" s="358"/>
      <c r="F822" s="438"/>
      <c r="G822" s="438"/>
    </row>
    <row r="823" spans="5:7" x14ac:dyDescent="0.25">
      <c r="E823" s="358"/>
      <c r="F823" s="438"/>
      <c r="G823" s="438"/>
    </row>
    <row r="824" spans="5:7" x14ac:dyDescent="0.25">
      <c r="E824" s="358"/>
      <c r="F824" s="438"/>
      <c r="G824" s="438"/>
    </row>
    <row r="825" spans="5:7" x14ac:dyDescent="0.25">
      <c r="E825" s="358"/>
      <c r="F825" s="438"/>
      <c r="G825" s="438"/>
    </row>
    <row r="826" spans="5:7" x14ac:dyDescent="0.25">
      <c r="E826" s="358"/>
      <c r="F826" s="438"/>
      <c r="G826" s="438"/>
    </row>
    <row r="827" spans="5:7" x14ac:dyDescent="0.25">
      <c r="E827" s="358"/>
      <c r="F827" s="438"/>
      <c r="G827" s="438"/>
    </row>
    <row r="828" spans="5:7" x14ac:dyDescent="0.25">
      <c r="E828" s="358"/>
      <c r="F828" s="438"/>
      <c r="G828" s="438"/>
    </row>
    <row r="829" spans="5:7" x14ac:dyDescent="0.25">
      <c r="E829" s="358"/>
      <c r="F829" s="438"/>
      <c r="G829" s="438"/>
    </row>
    <row r="830" spans="5:7" x14ac:dyDescent="0.25">
      <c r="E830" s="358"/>
      <c r="F830" s="438"/>
      <c r="G830" s="438"/>
    </row>
    <row r="831" spans="5:7" x14ac:dyDescent="0.25">
      <c r="E831" s="358"/>
      <c r="F831" s="438"/>
      <c r="G831" s="438"/>
    </row>
    <row r="832" spans="5:7" x14ac:dyDescent="0.25">
      <c r="E832" s="358"/>
      <c r="F832" s="438"/>
      <c r="G832" s="438"/>
    </row>
    <row r="833" spans="5:7" x14ac:dyDescent="0.25">
      <c r="E833" s="358"/>
      <c r="F833" s="438"/>
      <c r="G833" s="438"/>
    </row>
    <row r="834" spans="5:7" x14ac:dyDescent="0.25">
      <c r="E834" s="358"/>
      <c r="F834" s="438"/>
      <c r="G834" s="438"/>
    </row>
    <row r="835" spans="5:7" x14ac:dyDescent="0.25">
      <c r="E835" s="358"/>
      <c r="F835" s="438"/>
      <c r="G835" s="438"/>
    </row>
    <row r="836" spans="5:7" x14ac:dyDescent="0.25">
      <c r="E836" s="358"/>
      <c r="F836" s="438"/>
      <c r="G836" s="438"/>
    </row>
    <row r="837" spans="5:7" x14ac:dyDescent="0.25">
      <c r="E837" s="358"/>
      <c r="F837" s="438"/>
      <c r="G837" s="438"/>
    </row>
    <row r="838" spans="5:7" x14ac:dyDescent="0.25">
      <c r="E838" s="358"/>
      <c r="F838" s="438"/>
      <c r="G838" s="438"/>
    </row>
    <row r="839" spans="5:7" x14ac:dyDescent="0.25">
      <c r="E839" s="358"/>
      <c r="F839" s="438"/>
      <c r="G839" s="438"/>
    </row>
    <row r="840" spans="5:7" x14ac:dyDescent="0.25">
      <c r="E840" s="358"/>
      <c r="F840" s="438"/>
      <c r="G840" s="438"/>
    </row>
    <row r="841" spans="5:7" x14ac:dyDescent="0.25">
      <c r="E841" s="358"/>
      <c r="F841" s="438"/>
      <c r="G841" s="438"/>
    </row>
    <row r="842" spans="5:7" x14ac:dyDescent="0.25">
      <c r="E842" s="358"/>
      <c r="F842" s="438"/>
      <c r="G842" s="438"/>
    </row>
    <row r="843" spans="5:7" x14ac:dyDescent="0.25">
      <c r="E843" s="358"/>
      <c r="F843" s="438"/>
      <c r="G843" s="438"/>
    </row>
    <row r="844" spans="5:7" x14ac:dyDescent="0.25">
      <c r="E844" s="358"/>
      <c r="F844" s="438"/>
      <c r="G844" s="438"/>
    </row>
    <row r="845" spans="5:7" x14ac:dyDescent="0.25">
      <c r="E845" s="358"/>
      <c r="F845" s="438"/>
      <c r="G845" s="438"/>
    </row>
    <row r="846" spans="5:7" x14ac:dyDescent="0.25">
      <c r="E846" s="358"/>
      <c r="F846" s="438"/>
      <c r="G846" s="438"/>
    </row>
    <row r="847" spans="5:7" x14ac:dyDescent="0.25">
      <c r="E847" s="358"/>
      <c r="F847" s="438"/>
      <c r="G847" s="438"/>
    </row>
  </sheetData>
  <sheetProtection sheet="1" autoFilter="0"/>
  <autoFilter ref="A1:G1" xr:uid="{00000000-0009-0000-0000-00001B000000}"/>
  <mergeCells count="2">
    <mergeCell ref="AA4:AA54"/>
    <mergeCell ref="J3:U10"/>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81">
    <tabColor theme="5"/>
  </sheetPr>
  <dimension ref="A1:J2657"/>
  <sheetViews>
    <sheetView topLeftCell="B1" zoomScale="110" zoomScaleNormal="110" workbookViewId="0">
      <pane ySplit="1" topLeftCell="A239" activePane="bottomLeft" state="frozen"/>
      <selection pane="bottomLeft" activeCell="B261" sqref="B261"/>
    </sheetView>
  </sheetViews>
  <sheetFormatPr defaultColWidth="9.1796875" defaultRowHeight="11.4" x14ac:dyDescent="0.2"/>
  <cols>
    <col min="1" max="1" width="14.453125" style="618" customWidth="1"/>
    <col min="2" max="2" width="48.1796875" style="618" customWidth="1"/>
    <col min="3" max="3" width="50.6328125" style="618" customWidth="1"/>
    <col min="4" max="4" width="52.08984375" style="620" customWidth="1"/>
    <col min="5" max="5" width="125.08984375" style="611" customWidth="1"/>
    <col min="6" max="6" width="6.08984375" style="618" customWidth="1"/>
    <col min="7" max="16384" width="9.1796875" style="618"/>
  </cols>
  <sheetData>
    <row r="1" spans="1:10" x14ac:dyDescent="0.25">
      <c r="A1" s="687" t="s">
        <v>387</v>
      </c>
      <c r="B1" s="686" t="s">
        <v>589</v>
      </c>
      <c r="C1" s="686" t="s">
        <v>588</v>
      </c>
      <c r="D1" s="686" t="s">
        <v>590</v>
      </c>
      <c r="E1" s="686" t="s">
        <v>2724</v>
      </c>
      <c r="F1" s="686" t="s">
        <v>3220</v>
      </c>
    </row>
    <row r="2" spans="1:10" s="617" customFormat="1" ht="12" thickBot="1" x14ac:dyDescent="0.3">
      <c r="A2" s="607" t="s">
        <v>57</v>
      </c>
      <c r="B2" s="608" t="s">
        <v>1071</v>
      </c>
      <c r="C2" s="608" t="s">
        <v>1419</v>
      </c>
      <c r="D2" s="609" t="s">
        <v>1979</v>
      </c>
      <c r="E2" s="608"/>
      <c r="F2" s="608">
        <v>1</v>
      </c>
    </row>
    <row r="3" spans="1:10" ht="148.80000000000001" thickBot="1" x14ac:dyDescent="0.3">
      <c r="A3" s="610" t="s">
        <v>433</v>
      </c>
      <c r="B3" s="611" t="s">
        <v>1218</v>
      </c>
      <c r="C3" s="611" t="s">
        <v>1901</v>
      </c>
      <c r="D3" s="612" t="s">
        <v>1980</v>
      </c>
      <c r="F3" s="611">
        <v>2</v>
      </c>
      <c r="I3" s="915" t="s">
        <v>3584</v>
      </c>
      <c r="J3" s="916" t="s">
        <v>3534</v>
      </c>
    </row>
    <row r="4" spans="1:10" s="617" customFormat="1" x14ac:dyDescent="0.25">
      <c r="A4" s="607" t="s">
        <v>59</v>
      </c>
      <c r="B4" s="608" t="s">
        <v>434</v>
      </c>
      <c r="C4" s="608" t="s">
        <v>1252</v>
      </c>
      <c r="D4" s="609" t="s">
        <v>1981</v>
      </c>
      <c r="E4" s="608"/>
      <c r="F4" s="608">
        <v>3</v>
      </c>
    </row>
    <row r="5" spans="1:10" ht="55.8" customHeight="1" x14ac:dyDescent="0.25">
      <c r="A5" s="610" t="s">
        <v>435</v>
      </c>
      <c r="B5" s="611" t="s">
        <v>436</v>
      </c>
      <c r="C5" s="611" t="s">
        <v>1241</v>
      </c>
      <c r="D5" s="612" t="s">
        <v>1982</v>
      </c>
      <c r="F5" s="611">
        <v>4</v>
      </c>
    </row>
    <row r="6" spans="1:10" ht="160.19999999999999" customHeight="1" x14ac:dyDescent="0.25">
      <c r="A6" s="610" t="s">
        <v>148</v>
      </c>
      <c r="B6" s="611" t="s">
        <v>1072</v>
      </c>
      <c r="C6" s="611" t="s">
        <v>1809</v>
      </c>
      <c r="D6" s="612" t="s">
        <v>1983</v>
      </c>
      <c r="E6" s="611" t="s">
        <v>2725</v>
      </c>
      <c r="F6" s="608">
        <v>5</v>
      </c>
    </row>
    <row r="7" spans="1:10" ht="79.8" x14ac:dyDescent="0.25">
      <c r="A7" s="610" t="s">
        <v>150</v>
      </c>
      <c r="B7" s="611" t="s">
        <v>1073</v>
      </c>
      <c r="C7" s="611" t="s">
        <v>1810</v>
      </c>
      <c r="D7" s="612" t="s">
        <v>1984</v>
      </c>
      <c r="E7" s="611" t="s">
        <v>2726</v>
      </c>
      <c r="F7" s="611">
        <v>6</v>
      </c>
    </row>
    <row r="8" spans="1:10" ht="79.8" x14ac:dyDescent="0.25">
      <c r="A8" s="610" t="s">
        <v>151</v>
      </c>
      <c r="B8" s="611" t="s">
        <v>437</v>
      </c>
      <c r="C8" s="611" t="s">
        <v>1811</v>
      </c>
      <c r="D8" s="612" t="s">
        <v>1985</v>
      </c>
      <c r="E8" s="611" t="s">
        <v>2727</v>
      </c>
      <c r="F8" s="608">
        <v>7</v>
      </c>
    </row>
    <row r="9" spans="1:10" ht="68.400000000000006" x14ac:dyDescent="0.25">
      <c r="A9" s="610" t="s">
        <v>152</v>
      </c>
      <c r="B9" s="611" t="s">
        <v>2575</v>
      </c>
      <c r="C9" s="611" t="s">
        <v>3080</v>
      </c>
      <c r="D9" s="612" t="s">
        <v>3258</v>
      </c>
      <c r="E9" s="611" t="s">
        <v>2728</v>
      </c>
      <c r="F9" s="611">
        <v>8</v>
      </c>
    </row>
    <row r="10" spans="1:10" ht="91.2" x14ac:dyDescent="0.25">
      <c r="A10" s="610" t="s">
        <v>153</v>
      </c>
      <c r="B10" s="611" t="s">
        <v>2576</v>
      </c>
      <c r="C10" s="611" t="s">
        <v>3081</v>
      </c>
      <c r="D10" s="612" t="s">
        <v>3259</v>
      </c>
      <c r="E10" s="611" t="s">
        <v>2729</v>
      </c>
      <c r="F10" s="608">
        <v>9</v>
      </c>
    </row>
    <row r="11" spans="1:10" ht="102.6" x14ac:dyDescent="0.25">
      <c r="A11" s="610" t="s">
        <v>154</v>
      </c>
      <c r="B11" s="611" t="s">
        <v>438</v>
      </c>
      <c r="C11" s="611" t="s">
        <v>1293</v>
      </c>
      <c r="D11" s="612" t="s">
        <v>1986</v>
      </c>
      <c r="E11" s="611" t="s">
        <v>2730</v>
      </c>
      <c r="F11" s="611">
        <v>10</v>
      </c>
    </row>
    <row r="12" spans="1:10" ht="79.8" x14ac:dyDescent="0.25">
      <c r="A12" s="610" t="s">
        <v>155</v>
      </c>
      <c r="B12" s="611" t="s">
        <v>2577</v>
      </c>
      <c r="C12" s="611" t="s">
        <v>3082</v>
      </c>
      <c r="D12" s="612" t="s">
        <v>3260</v>
      </c>
      <c r="E12" s="611" t="s">
        <v>2731</v>
      </c>
      <c r="F12" s="608">
        <v>11</v>
      </c>
    </row>
    <row r="13" spans="1:10" ht="376.2" x14ac:dyDescent="0.25">
      <c r="A13" s="610" t="s">
        <v>2525</v>
      </c>
      <c r="B13" s="611" t="s">
        <v>2578</v>
      </c>
      <c r="C13" s="611" t="s">
        <v>3083</v>
      </c>
      <c r="D13" s="612" t="s">
        <v>1987</v>
      </c>
      <c r="E13" s="611" t="s">
        <v>2732</v>
      </c>
      <c r="F13" s="611">
        <v>12</v>
      </c>
    </row>
    <row r="14" spans="1:10" ht="79.8" x14ac:dyDescent="0.25">
      <c r="A14" s="610" t="s">
        <v>2526</v>
      </c>
      <c r="B14" s="611" t="s">
        <v>2579</v>
      </c>
      <c r="C14" s="611" t="s">
        <v>3084</v>
      </c>
      <c r="D14" s="612" t="s">
        <v>3261</v>
      </c>
      <c r="E14" s="611" t="s">
        <v>2733</v>
      </c>
      <c r="F14" s="608">
        <v>13</v>
      </c>
    </row>
    <row r="15" spans="1:10" ht="114" x14ac:dyDescent="0.25">
      <c r="A15" s="610" t="s">
        <v>2527</v>
      </c>
      <c r="B15" s="611" t="s">
        <v>2580</v>
      </c>
      <c r="C15" s="611" t="s">
        <v>3085</v>
      </c>
      <c r="D15" s="612" t="s">
        <v>3262</v>
      </c>
      <c r="E15" s="611" t="s">
        <v>2734</v>
      </c>
      <c r="F15" s="611">
        <v>14</v>
      </c>
    </row>
    <row r="16" spans="1:10" s="617" customFormat="1" x14ac:dyDescent="0.25">
      <c r="A16" s="607" t="s">
        <v>61</v>
      </c>
      <c r="B16" s="608" t="s">
        <v>1194</v>
      </c>
      <c r="C16" s="608" t="s">
        <v>3198</v>
      </c>
      <c r="D16" s="609" t="s">
        <v>1988</v>
      </c>
      <c r="E16" s="608"/>
      <c r="F16" s="608">
        <v>15</v>
      </c>
    </row>
    <row r="17" spans="1:6" ht="159.6" x14ac:dyDescent="0.25">
      <c r="A17" s="610" t="s">
        <v>439</v>
      </c>
      <c r="B17" s="611" t="s">
        <v>1221</v>
      </c>
      <c r="C17" s="611" t="s">
        <v>3199</v>
      </c>
      <c r="D17" s="612" t="s">
        <v>1989</v>
      </c>
      <c r="F17" s="611">
        <v>16</v>
      </c>
    </row>
    <row r="18" spans="1:6" ht="79.8" x14ac:dyDescent="0.25">
      <c r="A18" s="610" t="s">
        <v>156</v>
      </c>
      <c r="B18" s="611" t="s">
        <v>1074</v>
      </c>
      <c r="C18" s="611" t="s">
        <v>1812</v>
      </c>
      <c r="D18" s="612" t="s">
        <v>1990</v>
      </c>
      <c r="E18" s="611" t="s">
        <v>2735</v>
      </c>
      <c r="F18" s="608">
        <v>17</v>
      </c>
    </row>
    <row r="19" spans="1:6" ht="91.2" x14ac:dyDescent="0.25">
      <c r="A19" s="610" t="s">
        <v>157</v>
      </c>
      <c r="B19" s="611" t="s">
        <v>2581</v>
      </c>
      <c r="C19" s="611" t="s">
        <v>1813</v>
      </c>
      <c r="D19" s="612" t="s">
        <v>1991</v>
      </c>
      <c r="E19" s="611" t="s">
        <v>2736</v>
      </c>
      <c r="F19" s="611">
        <v>18</v>
      </c>
    </row>
    <row r="20" spans="1:6" ht="193.8" x14ac:dyDescent="0.25">
      <c r="A20" s="610" t="s">
        <v>158</v>
      </c>
      <c r="B20" s="611" t="s">
        <v>2582</v>
      </c>
      <c r="C20" s="611" t="s">
        <v>2721</v>
      </c>
      <c r="D20" s="612" t="s">
        <v>1992</v>
      </c>
      <c r="E20" s="611" t="s">
        <v>2737</v>
      </c>
      <c r="F20" s="608">
        <v>19</v>
      </c>
    </row>
    <row r="21" spans="1:6" ht="136.80000000000001" x14ac:dyDescent="0.25">
      <c r="A21" s="610" t="s">
        <v>159</v>
      </c>
      <c r="B21" s="611" t="s">
        <v>1075</v>
      </c>
      <c r="C21" s="611" t="s">
        <v>1294</v>
      </c>
      <c r="D21" s="612" t="s">
        <v>1993</v>
      </c>
      <c r="E21" s="611" t="s">
        <v>2738</v>
      </c>
      <c r="F21" s="611">
        <v>20</v>
      </c>
    </row>
    <row r="22" spans="1:6" ht="114" x14ac:dyDescent="0.25">
      <c r="A22" s="610" t="s">
        <v>160</v>
      </c>
      <c r="B22" s="611" t="s">
        <v>2583</v>
      </c>
      <c r="C22" s="611" t="s">
        <v>2722</v>
      </c>
      <c r="D22" s="612" t="s">
        <v>1994</v>
      </c>
      <c r="E22" s="611" t="s">
        <v>2739</v>
      </c>
      <c r="F22" s="608">
        <v>21</v>
      </c>
    </row>
    <row r="23" spans="1:6" s="620" customFormat="1" ht="102.6" x14ac:dyDescent="0.2">
      <c r="A23" s="610" t="s">
        <v>161</v>
      </c>
      <c r="B23" s="611" t="s">
        <v>1076</v>
      </c>
      <c r="C23" s="611" t="s">
        <v>1295</v>
      </c>
      <c r="D23" s="612" t="s">
        <v>1995</v>
      </c>
      <c r="E23" s="613" t="s">
        <v>2740</v>
      </c>
      <c r="F23" s="611">
        <v>22</v>
      </c>
    </row>
    <row r="24" spans="1:6" s="620" customFormat="1" ht="262.2" x14ac:dyDescent="0.2">
      <c r="A24" s="610" t="s">
        <v>162</v>
      </c>
      <c r="B24" s="611" t="s">
        <v>2584</v>
      </c>
      <c r="C24" s="611" t="s">
        <v>2723</v>
      </c>
      <c r="D24" s="612" t="s">
        <v>1996</v>
      </c>
      <c r="E24" s="613" t="s">
        <v>2741</v>
      </c>
      <c r="F24" s="608">
        <v>23</v>
      </c>
    </row>
    <row r="25" spans="1:6" ht="125.4" x14ac:dyDescent="0.25">
      <c r="A25" s="610" t="s">
        <v>164</v>
      </c>
      <c r="B25" s="611" t="s">
        <v>1077</v>
      </c>
      <c r="C25" s="611" t="s">
        <v>1902</v>
      </c>
      <c r="D25" s="612" t="s">
        <v>1997</v>
      </c>
      <c r="E25" s="611" t="s">
        <v>2742</v>
      </c>
      <c r="F25" s="611">
        <v>24</v>
      </c>
    </row>
    <row r="26" spans="1:6" s="620" customFormat="1" ht="57" x14ac:dyDescent="0.2">
      <c r="A26" s="610" t="s">
        <v>931</v>
      </c>
      <c r="B26" s="611" t="s">
        <v>2585</v>
      </c>
      <c r="C26" s="611" t="s">
        <v>1296</v>
      </c>
      <c r="D26" s="612" t="s">
        <v>1998</v>
      </c>
      <c r="E26" s="613" t="s">
        <v>2743</v>
      </c>
      <c r="F26" s="608">
        <v>25</v>
      </c>
    </row>
    <row r="27" spans="1:6" s="617" customFormat="1" x14ac:dyDescent="0.25">
      <c r="A27" s="607" t="s">
        <v>64</v>
      </c>
      <c r="B27" s="608" t="s">
        <v>1195</v>
      </c>
      <c r="C27" s="608" t="s">
        <v>3200</v>
      </c>
      <c r="D27" s="609" t="s">
        <v>1999</v>
      </c>
      <c r="E27" s="608"/>
      <c r="F27" s="611">
        <v>26</v>
      </c>
    </row>
    <row r="28" spans="1:6" ht="159.6" x14ac:dyDescent="0.25">
      <c r="A28" s="610" t="s">
        <v>440</v>
      </c>
      <c r="B28" s="611" t="s">
        <v>1221</v>
      </c>
      <c r="C28" s="611" t="s">
        <v>3201</v>
      </c>
      <c r="D28" s="612" t="s">
        <v>2000</v>
      </c>
      <c r="F28" s="608">
        <v>27</v>
      </c>
    </row>
    <row r="29" spans="1:6" ht="91.2" x14ac:dyDescent="0.25">
      <c r="A29" s="610" t="s">
        <v>166</v>
      </c>
      <c r="B29" s="611" t="s">
        <v>1078</v>
      </c>
      <c r="C29" s="611" t="s">
        <v>1814</v>
      </c>
      <c r="D29" s="612" t="s">
        <v>2001</v>
      </c>
      <c r="E29" s="611" t="s">
        <v>2744</v>
      </c>
      <c r="F29" s="611">
        <v>28</v>
      </c>
    </row>
    <row r="30" spans="1:6" ht="91.2" x14ac:dyDescent="0.25">
      <c r="A30" s="610" t="s">
        <v>167</v>
      </c>
      <c r="B30" s="611" t="s">
        <v>2586</v>
      </c>
      <c r="C30" s="611" t="s">
        <v>1815</v>
      </c>
      <c r="D30" s="612" t="s">
        <v>2002</v>
      </c>
      <c r="E30" s="611" t="s">
        <v>2745</v>
      </c>
      <c r="F30" s="608">
        <v>29</v>
      </c>
    </row>
    <row r="31" spans="1:6" ht="79.8" x14ac:dyDescent="0.25">
      <c r="A31" s="610" t="s">
        <v>168</v>
      </c>
      <c r="B31" s="611" t="s">
        <v>1079</v>
      </c>
      <c r="C31" s="611" t="s">
        <v>1816</v>
      </c>
      <c r="D31" s="612" t="s">
        <v>2003</v>
      </c>
      <c r="E31" s="611" t="s">
        <v>2746</v>
      </c>
      <c r="F31" s="611">
        <v>30</v>
      </c>
    </row>
    <row r="32" spans="1:6" ht="91.2" x14ac:dyDescent="0.25">
      <c r="A32" s="610" t="s">
        <v>169</v>
      </c>
      <c r="B32" s="611" t="s">
        <v>2587</v>
      </c>
      <c r="C32" s="611" t="s">
        <v>3078</v>
      </c>
      <c r="D32" s="612" t="s">
        <v>2004</v>
      </c>
      <c r="E32" s="611" t="s">
        <v>2747</v>
      </c>
      <c r="F32" s="608">
        <v>31</v>
      </c>
    </row>
    <row r="33" spans="1:6" ht="79.8" x14ac:dyDescent="0.25">
      <c r="A33" s="610" t="s">
        <v>170</v>
      </c>
      <c r="B33" s="611" t="s">
        <v>1080</v>
      </c>
      <c r="C33" s="611" t="s">
        <v>1297</v>
      </c>
      <c r="D33" s="612" t="s">
        <v>2005</v>
      </c>
      <c r="E33" s="611" t="s">
        <v>2748</v>
      </c>
      <c r="F33" s="611">
        <v>32</v>
      </c>
    </row>
    <row r="34" spans="1:6" s="617" customFormat="1" ht="79.8" x14ac:dyDescent="0.25">
      <c r="A34" s="607" t="s">
        <v>171</v>
      </c>
      <c r="B34" s="608" t="s">
        <v>2588</v>
      </c>
      <c r="C34" s="608" t="s">
        <v>3079</v>
      </c>
      <c r="D34" s="609" t="s">
        <v>3263</v>
      </c>
      <c r="E34" s="611" t="s">
        <v>2749</v>
      </c>
      <c r="F34" s="608">
        <v>33</v>
      </c>
    </row>
    <row r="35" spans="1:6" ht="91.2" x14ac:dyDescent="0.25">
      <c r="A35" s="610" t="s">
        <v>172</v>
      </c>
      <c r="B35" s="611" t="s">
        <v>1081</v>
      </c>
      <c r="C35" s="611" t="s">
        <v>1298</v>
      </c>
      <c r="D35" s="612" t="s">
        <v>2006</v>
      </c>
      <c r="E35" s="611" t="s">
        <v>2750</v>
      </c>
      <c r="F35" s="611">
        <v>34</v>
      </c>
    </row>
    <row r="36" spans="1:6" s="620" customFormat="1" ht="148.19999999999999" x14ac:dyDescent="0.2">
      <c r="A36" s="610" t="s">
        <v>932</v>
      </c>
      <c r="B36" s="611" t="s">
        <v>2589</v>
      </c>
      <c r="C36" s="611" t="s">
        <v>1299</v>
      </c>
      <c r="D36" s="612" t="s">
        <v>2007</v>
      </c>
      <c r="E36" s="611" t="s">
        <v>2751</v>
      </c>
      <c r="F36" s="608">
        <v>35</v>
      </c>
    </row>
    <row r="37" spans="1:6" ht="125.4" x14ac:dyDescent="0.25">
      <c r="A37" s="610" t="s">
        <v>933</v>
      </c>
      <c r="B37" s="611" t="s">
        <v>1082</v>
      </c>
      <c r="C37" s="611" t="s">
        <v>1300</v>
      </c>
      <c r="D37" s="612" t="s">
        <v>2008</v>
      </c>
      <c r="E37" s="611" t="s">
        <v>2752</v>
      </c>
      <c r="F37" s="611">
        <v>36</v>
      </c>
    </row>
    <row r="38" spans="1:6" ht="79.8" x14ac:dyDescent="0.25">
      <c r="A38" s="610" t="s">
        <v>2528</v>
      </c>
      <c r="B38" s="611" t="s">
        <v>1083</v>
      </c>
      <c r="C38" s="611" t="s">
        <v>1301</v>
      </c>
      <c r="D38" s="612" t="s">
        <v>2009</v>
      </c>
      <c r="E38" s="611" t="s">
        <v>2753</v>
      </c>
      <c r="F38" s="608">
        <v>37</v>
      </c>
    </row>
    <row r="39" spans="1:6" x14ac:dyDescent="0.25">
      <c r="A39" s="607" t="s">
        <v>984</v>
      </c>
      <c r="B39" s="608" t="s">
        <v>395</v>
      </c>
      <c r="C39" s="608" t="s">
        <v>705</v>
      </c>
      <c r="D39" s="609" t="s">
        <v>2010</v>
      </c>
      <c r="F39" s="611">
        <v>38</v>
      </c>
    </row>
    <row r="40" spans="1:6" ht="68.400000000000006" x14ac:dyDescent="0.25">
      <c r="A40" s="610" t="s">
        <v>1217</v>
      </c>
      <c r="B40" s="611" t="s">
        <v>397</v>
      </c>
      <c r="C40" s="611" t="s">
        <v>825</v>
      </c>
      <c r="D40" s="612" t="s">
        <v>2011</v>
      </c>
      <c r="F40" s="608">
        <v>39</v>
      </c>
    </row>
    <row r="41" spans="1:6" ht="79.8" x14ac:dyDescent="0.25">
      <c r="A41" s="610" t="s">
        <v>934</v>
      </c>
      <c r="B41" s="611" t="s">
        <v>1084</v>
      </c>
      <c r="C41" s="611" t="s">
        <v>1302</v>
      </c>
      <c r="D41" s="612" t="s">
        <v>2012</v>
      </c>
      <c r="E41" s="611" t="s">
        <v>2754</v>
      </c>
      <c r="F41" s="611">
        <v>40</v>
      </c>
    </row>
    <row r="42" spans="1:6" s="617" customFormat="1" ht="193.8" x14ac:dyDescent="0.25">
      <c r="A42" s="610" t="s">
        <v>935</v>
      </c>
      <c r="B42" s="611" t="s">
        <v>441</v>
      </c>
      <c r="C42" s="611" t="s">
        <v>1303</v>
      </c>
      <c r="D42" s="612" t="s">
        <v>2013</v>
      </c>
      <c r="E42" s="611" t="s">
        <v>2755</v>
      </c>
      <c r="F42" s="608">
        <v>41</v>
      </c>
    </row>
    <row r="43" spans="1:6" ht="159.6" x14ac:dyDescent="0.2">
      <c r="A43" s="610" t="s">
        <v>936</v>
      </c>
      <c r="B43" s="611" t="s">
        <v>1085</v>
      </c>
      <c r="C43" s="611" t="s">
        <v>1903</v>
      </c>
      <c r="D43" s="613" t="s">
        <v>2014</v>
      </c>
      <c r="E43" s="611" t="s">
        <v>2756</v>
      </c>
      <c r="F43" s="611">
        <v>42</v>
      </c>
    </row>
    <row r="44" spans="1:6" s="617" customFormat="1" ht="125.4" x14ac:dyDescent="0.25">
      <c r="A44" s="607" t="s">
        <v>937</v>
      </c>
      <c r="B44" s="608" t="s">
        <v>1086</v>
      </c>
      <c r="C44" s="608" t="s">
        <v>1305</v>
      </c>
      <c r="D44" s="609" t="s">
        <v>2016</v>
      </c>
      <c r="E44" s="611" t="s">
        <v>2757</v>
      </c>
      <c r="F44" s="608">
        <v>43</v>
      </c>
    </row>
    <row r="45" spans="1:6" ht="136.80000000000001" x14ac:dyDescent="0.25">
      <c r="A45" s="610" t="s">
        <v>938</v>
      </c>
      <c r="B45" s="611" t="s">
        <v>442</v>
      </c>
      <c r="C45" s="611" t="s">
        <v>1304</v>
      </c>
      <c r="D45" s="612" t="s">
        <v>2015</v>
      </c>
      <c r="E45" s="611" t="s">
        <v>2758</v>
      </c>
      <c r="F45" s="611">
        <v>44</v>
      </c>
    </row>
    <row r="46" spans="1:6" ht="34.200000000000003" x14ac:dyDescent="0.25">
      <c r="A46" s="610" t="s">
        <v>939</v>
      </c>
      <c r="B46" s="611" t="s">
        <v>1087</v>
      </c>
      <c r="C46" s="611" t="s">
        <v>1306</v>
      </c>
      <c r="D46" s="612" t="s">
        <v>2017</v>
      </c>
      <c r="E46" s="611" t="s">
        <v>2759</v>
      </c>
      <c r="F46" s="608">
        <v>45</v>
      </c>
    </row>
    <row r="47" spans="1:6" x14ac:dyDescent="0.25">
      <c r="A47" s="610" t="s">
        <v>75</v>
      </c>
      <c r="B47" s="611" t="s">
        <v>1150</v>
      </c>
      <c r="C47" s="611" t="s">
        <v>3202</v>
      </c>
      <c r="D47" s="612" t="s">
        <v>2018</v>
      </c>
      <c r="F47" s="611">
        <v>46</v>
      </c>
    </row>
    <row r="48" spans="1:6" s="620" customFormat="1" ht="114" x14ac:dyDescent="0.2">
      <c r="A48" s="610" t="s">
        <v>480</v>
      </c>
      <c r="B48" s="611" t="s">
        <v>1234</v>
      </c>
      <c r="C48" s="611" t="s">
        <v>3203</v>
      </c>
      <c r="D48" s="612" t="s">
        <v>2019</v>
      </c>
      <c r="E48" s="611"/>
      <c r="F48" s="608">
        <v>47</v>
      </c>
    </row>
    <row r="49" spans="1:6" ht="22.8" x14ac:dyDescent="0.25">
      <c r="A49" s="610" t="s">
        <v>113</v>
      </c>
      <c r="B49" s="611" t="s">
        <v>481</v>
      </c>
      <c r="C49" s="611" t="s">
        <v>3204</v>
      </c>
      <c r="D49" s="612" t="s">
        <v>2020</v>
      </c>
      <c r="F49" s="611">
        <v>48</v>
      </c>
    </row>
    <row r="50" spans="1:6" ht="193.8" x14ac:dyDescent="0.25">
      <c r="A50" s="610" t="s">
        <v>482</v>
      </c>
      <c r="B50" s="611" t="s">
        <v>1222</v>
      </c>
      <c r="C50" s="611" t="s">
        <v>3205</v>
      </c>
      <c r="D50" s="612" t="s">
        <v>2021</v>
      </c>
      <c r="F50" s="608">
        <v>49</v>
      </c>
    </row>
    <row r="51" spans="1:6" ht="68.400000000000006" x14ac:dyDescent="0.25">
      <c r="A51" s="610" t="s">
        <v>301</v>
      </c>
      <c r="B51" s="611" t="s">
        <v>1151</v>
      </c>
      <c r="C51" s="611" t="s">
        <v>1932</v>
      </c>
      <c r="D51" s="612" t="s">
        <v>2022</v>
      </c>
      <c r="E51" s="611" t="s">
        <v>2760</v>
      </c>
      <c r="F51" s="611">
        <v>50</v>
      </c>
    </row>
    <row r="52" spans="1:6" ht="91.2" x14ac:dyDescent="0.25">
      <c r="A52" s="610" t="s">
        <v>302</v>
      </c>
      <c r="B52" s="611" t="s">
        <v>2590</v>
      </c>
      <c r="C52" s="611" t="s">
        <v>1933</v>
      </c>
      <c r="D52" s="612" t="s">
        <v>2023</v>
      </c>
      <c r="E52" s="611" t="s">
        <v>2761</v>
      </c>
      <c r="F52" s="608">
        <v>51</v>
      </c>
    </row>
    <row r="53" spans="1:6" ht="114" x14ac:dyDescent="0.25">
      <c r="A53" s="610" t="s">
        <v>303</v>
      </c>
      <c r="B53" s="611" t="s">
        <v>483</v>
      </c>
      <c r="C53" s="611" t="s">
        <v>1438</v>
      </c>
      <c r="D53" s="612" t="s">
        <v>2024</v>
      </c>
      <c r="E53" s="611" t="s">
        <v>2762</v>
      </c>
      <c r="F53" s="611">
        <v>52</v>
      </c>
    </row>
    <row r="54" spans="1:6" ht="79.8" x14ac:dyDescent="0.25">
      <c r="A54" s="610" t="s">
        <v>304</v>
      </c>
      <c r="B54" s="611" t="s">
        <v>2591</v>
      </c>
      <c r="C54" s="611" t="s">
        <v>1934</v>
      </c>
      <c r="D54" s="612" t="s">
        <v>2025</v>
      </c>
      <c r="E54" s="611" t="s">
        <v>2763</v>
      </c>
      <c r="F54" s="608">
        <v>53</v>
      </c>
    </row>
    <row r="55" spans="1:6" ht="79.8" x14ac:dyDescent="0.25">
      <c r="A55" s="610" t="s">
        <v>305</v>
      </c>
      <c r="B55" s="611" t="s">
        <v>2592</v>
      </c>
      <c r="C55" s="611" t="s">
        <v>3086</v>
      </c>
      <c r="D55" s="612" t="s">
        <v>3264</v>
      </c>
      <c r="E55" s="611" t="s">
        <v>2764</v>
      </c>
      <c r="F55" s="611">
        <v>54</v>
      </c>
    </row>
    <row r="56" spans="1:6" s="617" customFormat="1" ht="68.400000000000006" x14ac:dyDescent="0.25">
      <c r="A56" s="607" t="s">
        <v>306</v>
      </c>
      <c r="B56" s="608" t="s">
        <v>1152</v>
      </c>
      <c r="C56" s="608" t="s">
        <v>1339</v>
      </c>
      <c r="D56" s="609" t="s">
        <v>2026</v>
      </c>
      <c r="E56" s="611" t="s">
        <v>2765</v>
      </c>
      <c r="F56" s="608">
        <v>55</v>
      </c>
    </row>
    <row r="57" spans="1:6" ht="79.8" x14ac:dyDescent="0.25">
      <c r="A57" s="610" t="s">
        <v>307</v>
      </c>
      <c r="B57" s="611" t="s">
        <v>1153</v>
      </c>
      <c r="C57" s="611" t="s">
        <v>1340</v>
      </c>
      <c r="D57" s="612" t="s">
        <v>2027</v>
      </c>
      <c r="E57" s="611" t="s">
        <v>2766</v>
      </c>
      <c r="F57" s="611">
        <v>56</v>
      </c>
    </row>
    <row r="58" spans="1:6" ht="68.400000000000006" x14ac:dyDescent="0.25">
      <c r="A58" s="610" t="s">
        <v>308</v>
      </c>
      <c r="B58" s="611" t="s">
        <v>484</v>
      </c>
      <c r="C58" s="611" t="s">
        <v>1935</v>
      </c>
      <c r="D58" s="612" t="s">
        <v>2028</v>
      </c>
      <c r="E58" s="611" t="s">
        <v>2767</v>
      </c>
      <c r="F58" s="608">
        <v>57</v>
      </c>
    </row>
    <row r="59" spans="1:6" ht="91.2" x14ac:dyDescent="0.25">
      <c r="A59" s="610" t="s">
        <v>309</v>
      </c>
      <c r="B59" s="611" t="s">
        <v>1154</v>
      </c>
      <c r="C59" s="611" t="s">
        <v>1341</v>
      </c>
      <c r="D59" s="612" t="s">
        <v>2029</v>
      </c>
      <c r="E59" s="611" t="s">
        <v>2768</v>
      </c>
      <c r="F59" s="611">
        <v>58</v>
      </c>
    </row>
    <row r="60" spans="1:6" ht="102.6" x14ac:dyDescent="0.25">
      <c r="A60" s="610" t="s">
        <v>959</v>
      </c>
      <c r="B60" s="611" t="s">
        <v>2593</v>
      </c>
      <c r="C60" s="611" t="s">
        <v>3087</v>
      </c>
      <c r="D60" s="612" t="s">
        <v>3265</v>
      </c>
      <c r="E60" s="611" t="s">
        <v>2769</v>
      </c>
      <c r="F60" s="608">
        <v>59</v>
      </c>
    </row>
    <row r="61" spans="1:6" ht="91.2" x14ac:dyDescent="0.25">
      <c r="A61" s="610" t="s">
        <v>2529</v>
      </c>
      <c r="B61" s="611" t="s">
        <v>2594</v>
      </c>
      <c r="C61" s="611" t="s">
        <v>3088</v>
      </c>
      <c r="D61" s="612" t="s">
        <v>3266</v>
      </c>
      <c r="E61" s="611" t="s">
        <v>2770</v>
      </c>
      <c r="F61" s="611">
        <v>60</v>
      </c>
    </row>
    <row r="62" spans="1:6" ht="22.8" x14ac:dyDescent="0.25">
      <c r="A62" s="610" t="s">
        <v>116</v>
      </c>
      <c r="B62" s="611" t="s">
        <v>1198</v>
      </c>
      <c r="C62" s="611" t="s">
        <v>3206</v>
      </c>
      <c r="D62" s="612" t="s">
        <v>2030</v>
      </c>
      <c r="F62" s="608">
        <v>61</v>
      </c>
    </row>
    <row r="63" spans="1:6" ht="45.6" x14ac:dyDescent="0.25">
      <c r="A63" s="610" t="s">
        <v>485</v>
      </c>
      <c r="B63" s="611" t="s">
        <v>1411</v>
      </c>
      <c r="C63" s="611" t="s">
        <v>3207</v>
      </c>
      <c r="D63" s="612" t="s">
        <v>2031</v>
      </c>
      <c r="F63" s="611">
        <v>62</v>
      </c>
    </row>
    <row r="64" spans="1:6" ht="91.2" x14ac:dyDescent="0.25">
      <c r="A64" s="610" t="s">
        <v>310</v>
      </c>
      <c r="B64" s="611" t="s">
        <v>2595</v>
      </c>
      <c r="C64" s="611" t="s">
        <v>3089</v>
      </c>
      <c r="D64" s="612" t="s">
        <v>3267</v>
      </c>
      <c r="E64" s="611" t="s">
        <v>2771</v>
      </c>
      <c r="F64" s="608">
        <v>63</v>
      </c>
    </row>
    <row r="65" spans="1:6" ht="102.6" x14ac:dyDescent="0.25">
      <c r="A65" s="610" t="s">
        <v>311</v>
      </c>
      <c r="B65" s="611" t="s">
        <v>1155</v>
      </c>
      <c r="C65" s="611" t="s">
        <v>1817</v>
      </c>
      <c r="D65" s="612" t="s">
        <v>2032</v>
      </c>
      <c r="E65" s="611" t="s">
        <v>2772</v>
      </c>
      <c r="F65" s="611">
        <v>64</v>
      </c>
    </row>
    <row r="66" spans="1:6" ht="91.2" x14ac:dyDescent="0.25">
      <c r="A66" s="610" t="s">
        <v>312</v>
      </c>
      <c r="B66" s="611" t="s">
        <v>1157</v>
      </c>
      <c r="C66" s="611" t="s">
        <v>1904</v>
      </c>
      <c r="D66" s="612" t="s">
        <v>2035</v>
      </c>
      <c r="E66" s="611" t="s">
        <v>2773</v>
      </c>
      <c r="F66" s="608">
        <v>65</v>
      </c>
    </row>
    <row r="67" spans="1:6" ht="239.4" x14ac:dyDescent="0.25">
      <c r="A67" s="610" t="s">
        <v>960</v>
      </c>
      <c r="B67" s="611" t="s">
        <v>2596</v>
      </c>
      <c r="C67" s="611" t="s">
        <v>3090</v>
      </c>
      <c r="D67" s="612" t="s">
        <v>2033</v>
      </c>
      <c r="E67" s="611" t="s">
        <v>2774</v>
      </c>
      <c r="F67" s="611">
        <v>66</v>
      </c>
    </row>
    <row r="68" spans="1:6" ht="91.2" x14ac:dyDescent="0.25">
      <c r="A68" s="610" t="s">
        <v>961</v>
      </c>
      <c r="B68" s="611" t="s">
        <v>1156</v>
      </c>
      <c r="C68" s="611" t="s">
        <v>1342</v>
      </c>
      <c r="D68" s="612" t="s">
        <v>2034</v>
      </c>
      <c r="E68" s="611" t="s">
        <v>2775</v>
      </c>
      <c r="F68" s="608">
        <v>67</v>
      </c>
    </row>
    <row r="69" spans="1:6" ht="102.6" x14ac:dyDescent="0.25">
      <c r="A69" s="610" t="s">
        <v>962</v>
      </c>
      <c r="B69" s="611" t="s">
        <v>2597</v>
      </c>
      <c r="C69" s="611" t="s">
        <v>3091</v>
      </c>
      <c r="D69" s="612" t="s">
        <v>3268</v>
      </c>
      <c r="E69" s="611" t="s">
        <v>2776</v>
      </c>
      <c r="F69" s="611">
        <v>68</v>
      </c>
    </row>
    <row r="70" spans="1:6" s="617" customFormat="1" ht="102.6" x14ac:dyDescent="0.25">
      <c r="A70" s="607" t="s">
        <v>963</v>
      </c>
      <c r="B70" s="608" t="s">
        <v>1158</v>
      </c>
      <c r="C70" s="608" t="s">
        <v>1905</v>
      </c>
      <c r="D70" s="609" t="s">
        <v>2036</v>
      </c>
      <c r="E70" s="611" t="s">
        <v>2777</v>
      </c>
      <c r="F70" s="608">
        <v>69</v>
      </c>
    </row>
    <row r="71" spans="1:6" ht="250.8" x14ac:dyDescent="0.2">
      <c r="A71" s="610" t="s">
        <v>964</v>
      </c>
      <c r="B71" s="611" t="s">
        <v>1159</v>
      </c>
      <c r="C71" s="611" t="s">
        <v>1343</v>
      </c>
      <c r="D71" s="613" t="s">
        <v>2037</v>
      </c>
      <c r="E71" s="611" t="s">
        <v>2778</v>
      </c>
      <c r="F71" s="611">
        <v>70</v>
      </c>
    </row>
    <row r="72" spans="1:6" s="620" customFormat="1" ht="91.2" x14ac:dyDescent="0.2">
      <c r="A72" s="610" t="s">
        <v>965</v>
      </c>
      <c r="B72" s="611" t="s">
        <v>2598</v>
      </c>
      <c r="C72" s="611" t="s">
        <v>3092</v>
      </c>
      <c r="D72" s="612" t="s">
        <v>3269</v>
      </c>
      <c r="E72" s="611" t="s">
        <v>2779</v>
      </c>
      <c r="F72" s="608">
        <v>71</v>
      </c>
    </row>
    <row r="73" spans="1:6" ht="114" x14ac:dyDescent="0.25">
      <c r="A73" s="610" t="s">
        <v>966</v>
      </c>
      <c r="B73" s="611" t="s">
        <v>2599</v>
      </c>
      <c r="C73" s="611" t="s">
        <v>3093</v>
      </c>
      <c r="D73" s="612" t="s">
        <v>2038</v>
      </c>
      <c r="E73" s="611" t="s">
        <v>2780</v>
      </c>
      <c r="F73" s="611">
        <v>72</v>
      </c>
    </row>
    <row r="74" spans="1:6" ht="79.8" x14ac:dyDescent="0.25">
      <c r="A74" s="610" t="s">
        <v>967</v>
      </c>
      <c r="B74" s="611" t="s">
        <v>2600</v>
      </c>
      <c r="C74" s="611" t="s">
        <v>1459</v>
      </c>
      <c r="D74" s="612" t="s">
        <v>3270</v>
      </c>
      <c r="E74" s="611" t="s">
        <v>2781</v>
      </c>
      <c r="F74" s="608">
        <v>73</v>
      </c>
    </row>
    <row r="75" spans="1:6" ht="91.2" x14ac:dyDescent="0.25">
      <c r="A75" s="610" t="s">
        <v>968</v>
      </c>
      <c r="B75" s="611" t="s">
        <v>1160</v>
      </c>
      <c r="C75" s="611" t="s">
        <v>1344</v>
      </c>
      <c r="D75" s="612" t="s">
        <v>2039</v>
      </c>
      <c r="E75" s="611" t="s">
        <v>2782</v>
      </c>
      <c r="F75" s="611">
        <v>74</v>
      </c>
    </row>
    <row r="76" spans="1:6" ht="22.8" x14ac:dyDescent="0.25">
      <c r="A76" s="607" t="s">
        <v>119</v>
      </c>
      <c r="B76" s="608" t="s">
        <v>1202</v>
      </c>
      <c r="C76" s="608" t="s">
        <v>3208</v>
      </c>
      <c r="D76" s="609" t="s">
        <v>2040</v>
      </c>
      <c r="F76" s="608">
        <v>75</v>
      </c>
    </row>
    <row r="77" spans="1:6" s="620" customFormat="1" ht="68.400000000000006" x14ac:dyDescent="0.2">
      <c r="A77" s="610" t="s">
        <v>486</v>
      </c>
      <c r="B77" s="611" t="s">
        <v>1412</v>
      </c>
      <c r="C77" s="611" t="s">
        <v>3209</v>
      </c>
      <c r="D77" s="612" t="s">
        <v>2041</v>
      </c>
      <c r="E77" s="611"/>
      <c r="F77" s="611">
        <v>76</v>
      </c>
    </row>
    <row r="78" spans="1:6" ht="114" x14ac:dyDescent="0.25">
      <c r="A78" s="610" t="s">
        <v>313</v>
      </c>
      <c r="B78" s="611" t="s">
        <v>2601</v>
      </c>
      <c r="C78" s="611" t="s">
        <v>3094</v>
      </c>
      <c r="D78" s="612" t="s">
        <v>3271</v>
      </c>
      <c r="E78" s="611" t="s">
        <v>2783</v>
      </c>
      <c r="F78" s="608">
        <v>77</v>
      </c>
    </row>
    <row r="79" spans="1:6" ht="102.6" x14ac:dyDescent="0.25">
      <c r="A79" s="610" t="s">
        <v>314</v>
      </c>
      <c r="B79" s="611" t="s">
        <v>2602</v>
      </c>
      <c r="C79" s="611" t="s">
        <v>3369</v>
      </c>
      <c r="D79" s="612" t="s">
        <v>3370</v>
      </c>
      <c r="E79" s="611" t="s">
        <v>2784</v>
      </c>
      <c r="F79" s="611">
        <v>78</v>
      </c>
    </row>
    <row r="80" spans="1:6" ht="136.80000000000001" x14ac:dyDescent="0.25">
      <c r="A80" s="610" t="s">
        <v>315</v>
      </c>
      <c r="B80" s="611" t="s">
        <v>1161</v>
      </c>
      <c r="C80" s="611" t="s">
        <v>1345</v>
      </c>
      <c r="D80" s="612" t="s">
        <v>2042</v>
      </c>
      <c r="E80" s="611" t="s">
        <v>2785</v>
      </c>
      <c r="F80" s="608">
        <v>79</v>
      </c>
    </row>
    <row r="81" spans="1:6" ht="79.8" x14ac:dyDescent="0.25">
      <c r="A81" s="610" t="s">
        <v>316</v>
      </c>
      <c r="B81" s="611" t="s">
        <v>1162</v>
      </c>
      <c r="C81" s="611" t="s">
        <v>1346</v>
      </c>
      <c r="D81" s="612" t="s">
        <v>2043</v>
      </c>
      <c r="E81" s="611" t="s">
        <v>2786</v>
      </c>
      <c r="F81" s="611">
        <v>80</v>
      </c>
    </row>
    <row r="82" spans="1:6" s="617" customFormat="1" ht="68.400000000000006" x14ac:dyDescent="0.25">
      <c r="A82" s="607" t="s">
        <v>969</v>
      </c>
      <c r="B82" s="608" t="s">
        <v>2603</v>
      </c>
      <c r="C82" s="608" t="s">
        <v>3095</v>
      </c>
      <c r="D82" s="609" t="s">
        <v>3272</v>
      </c>
      <c r="E82" s="611" t="s">
        <v>2787</v>
      </c>
      <c r="F82" s="608">
        <v>81</v>
      </c>
    </row>
    <row r="83" spans="1:6" ht="79.8" x14ac:dyDescent="0.25">
      <c r="A83" s="610" t="s">
        <v>970</v>
      </c>
      <c r="B83" s="611" t="s">
        <v>1163</v>
      </c>
      <c r="C83" s="611" t="s">
        <v>1347</v>
      </c>
      <c r="D83" s="612" t="s">
        <v>2044</v>
      </c>
      <c r="E83" s="611" t="s">
        <v>2788</v>
      </c>
      <c r="F83" s="611">
        <v>82</v>
      </c>
    </row>
    <row r="84" spans="1:6" ht="34.200000000000003" x14ac:dyDescent="0.25">
      <c r="A84" s="610" t="s">
        <v>971</v>
      </c>
      <c r="B84" s="611" t="s">
        <v>1164</v>
      </c>
      <c r="C84" s="611" t="s">
        <v>1348</v>
      </c>
      <c r="D84" s="612" t="s">
        <v>2045</v>
      </c>
      <c r="E84" s="611" t="s">
        <v>2789</v>
      </c>
      <c r="F84" s="608">
        <v>83</v>
      </c>
    </row>
    <row r="85" spans="1:6" ht="114" x14ac:dyDescent="0.25">
      <c r="A85" s="610" t="s">
        <v>972</v>
      </c>
      <c r="B85" s="611" t="s">
        <v>2604</v>
      </c>
      <c r="C85" s="611" t="s">
        <v>3096</v>
      </c>
      <c r="D85" s="612" t="s">
        <v>3273</v>
      </c>
      <c r="E85" s="611" t="s">
        <v>2790</v>
      </c>
      <c r="F85" s="611">
        <v>84</v>
      </c>
    </row>
    <row r="86" spans="1:6" ht="57" x14ac:dyDescent="0.25">
      <c r="A86" s="610" t="s">
        <v>973</v>
      </c>
      <c r="B86" s="611" t="s">
        <v>2605</v>
      </c>
      <c r="C86" s="611" t="s">
        <v>3097</v>
      </c>
      <c r="D86" s="612" t="s">
        <v>3274</v>
      </c>
      <c r="E86" s="611" t="s">
        <v>2791</v>
      </c>
      <c r="F86" s="608">
        <v>85</v>
      </c>
    </row>
    <row r="87" spans="1:6" ht="34.200000000000003" x14ac:dyDescent="0.25">
      <c r="A87" s="610" t="s">
        <v>974</v>
      </c>
      <c r="B87" s="611" t="s">
        <v>2606</v>
      </c>
      <c r="C87" s="611" t="s">
        <v>3098</v>
      </c>
      <c r="D87" s="612" t="s">
        <v>3275</v>
      </c>
      <c r="E87" s="611" t="s">
        <v>2792</v>
      </c>
      <c r="F87" s="611">
        <v>86</v>
      </c>
    </row>
    <row r="88" spans="1:6" ht="114" x14ac:dyDescent="0.25">
      <c r="A88" s="610" t="s">
        <v>2530</v>
      </c>
      <c r="B88" s="611" t="s">
        <v>2607</v>
      </c>
      <c r="C88" s="611" t="s">
        <v>3099</v>
      </c>
      <c r="D88" s="612" t="s">
        <v>3276</v>
      </c>
      <c r="E88" s="611" t="s">
        <v>2793</v>
      </c>
      <c r="F88" s="608">
        <v>87</v>
      </c>
    </row>
    <row r="89" spans="1:6" ht="79.8" x14ac:dyDescent="0.25">
      <c r="A89" s="610" t="s">
        <v>2531</v>
      </c>
      <c r="B89" s="611" t="s">
        <v>1165</v>
      </c>
      <c r="C89" s="611" t="s">
        <v>1906</v>
      </c>
      <c r="D89" s="612" t="s">
        <v>2046</v>
      </c>
      <c r="E89" s="611" t="s">
        <v>2794</v>
      </c>
      <c r="F89" s="611">
        <v>88</v>
      </c>
    </row>
    <row r="90" spans="1:6" ht="34.200000000000003" x14ac:dyDescent="0.25">
      <c r="A90" s="610" t="s">
        <v>2532</v>
      </c>
      <c r="B90" s="611" t="s">
        <v>2608</v>
      </c>
      <c r="C90" s="611" t="s">
        <v>3100</v>
      </c>
      <c r="D90" s="612" t="s">
        <v>3277</v>
      </c>
      <c r="E90" s="611" t="s">
        <v>2795</v>
      </c>
      <c r="F90" s="608">
        <v>89</v>
      </c>
    </row>
    <row r="91" spans="1:6" ht="22.8" x14ac:dyDescent="0.25">
      <c r="A91" s="610" t="s">
        <v>122</v>
      </c>
      <c r="B91" s="611" t="s">
        <v>1204</v>
      </c>
      <c r="C91" s="611" t="s">
        <v>3210</v>
      </c>
      <c r="D91" s="612" t="s">
        <v>2047</v>
      </c>
      <c r="F91" s="611">
        <v>90</v>
      </c>
    </row>
    <row r="92" spans="1:6" s="617" customFormat="1" ht="68.400000000000006" x14ac:dyDescent="0.25">
      <c r="A92" s="607" t="s">
        <v>488</v>
      </c>
      <c r="B92" s="608" t="s">
        <v>1413</v>
      </c>
      <c r="C92" s="608" t="s">
        <v>3211</v>
      </c>
      <c r="D92" s="609" t="s">
        <v>2048</v>
      </c>
      <c r="E92" s="611"/>
      <c r="F92" s="608">
        <v>91</v>
      </c>
    </row>
    <row r="93" spans="1:6" ht="125.4" x14ac:dyDescent="0.25">
      <c r="A93" s="610" t="s">
        <v>317</v>
      </c>
      <c r="B93" s="611" t="s">
        <v>2609</v>
      </c>
      <c r="C93" s="611" t="s">
        <v>3101</v>
      </c>
      <c r="D93" s="612" t="s">
        <v>2049</v>
      </c>
      <c r="E93" s="611" t="s">
        <v>2796</v>
      </c>
      <c r="F93" s="611">
        <v>92</v>
      </c>
    </row>
    <row r="94" spans="1:6" ht="193.8" x14ac:dyDescent="0.25">
      <c r="A94" s="610" t="s">
        <v>318</v>
      </c>
      <c r="B94" s="611" t="s">
        <v>2610</v>
      </c>
      <c r="C94" s="611" t="s">
        <v>3102</v>
      </c>
      <c r="D94" s="612" t="s">
        <v>2050</v>
      </c>
      <c r="E94" s="611" t="s">
        <v>2797</v>
      </c>
      <c r="F94" s="608">
        <v>93</v>
      </c>
    </row>
    <row r="95" spans="1:6" ht="34.200000000000003" x14ac:dyDescent="0.25">
      <c r="A95" s="610" t="s">
        <v>319</v>
      </c>
      <c r="B95" s="611" t="s">
        <v>2611</v>
      </c>
      <c r="C95" s="611" t="s">
        <v>3103</v>
      </c>
      <c r="D95" s="612" t="s">
        <v>3278</v>
      </c>
      <c r="E95" s="611" t="s">
        <v>2798</v>
      </c>
      <c r="F95" s="611">
        <v>94</v>
      </c>
    </row>
    <row r="96" spans="1:6" s="620" customFormat="1" ht="68.400000000000006" x14ac:dyDescent="0.2">
      <c r="A96" s="610" t="s">
        <v>320</v>
      </c>
      <c r="B96" s="611" t="s">
        <v>1166</v>
      </c>
      <c r="C96" s="611" t="s">
        <v>1349</v>
      </c>
      <c r="D96" s="612" t="s">
        <v>2051</v>
      </c>
      <c r="E96" s="611" t="s">
        <v>2799</v>
      </c>
      <c r="F96" s="608">
        <v>95</v>
      </c>
    </row>
    <row r="97" spans="1:6" ht="148.19999999999999" x14ac:dyDescent="0.25">
      <c r="A97" s="610" t="s">
        <v>321</v>
      </c>
      <c r="B97" s="611" t="s">
        <v>1167</v>
      </c>
      <c r="C97" s="611" t="s">
        <v>1350</v>
      </c>
      <c r="D97" s="612" t="s">
        <v>2052</v>
      </c>
      <c r="E97" s="611" t="s">
        <v>2800</v>
      </c>
      <c r="F97" s="611">
        <v>96</v>
      </c>
    </row>
    <row r="98" spans="1:6" ht="68.400000000000006" x14ac:dyDescent="0.25">
      <c r="A98" s="610" t="s">
        <v>322</v>
      </c>
      <c r="B98" s="611" t="s">
        <v>1168</v>
      </c>
      <c r="C98" s="611" t="s">
        <v>1351</v>
      </c>
      <c r="D98" s="612" t="s">
        <v>2053</v>
      </c>
      <c r="E98" s="611" t="s">
        <v>2801</v>
      </c>
      <c r="F98" s="608">
        <v>97</v>
      </c>
    </row>
    <row r="99" spans="1:6" ht="79.8" x14ac:dyDescent="0.25">
      <c r="A99" s="610" t="s">
        <v>323</v>
      </c>
      <c r="B99" s="611" t="s">
        <v>1169</v>
      </c>
      <c r="C99" s="611" t="s">
        <v>1352</v>
      </c>
      <c r="D99" s="612" t="s">
        <v>2054</v>
      </c>
      <c r="E99" s="611" t="s">
        <v>2802</v>
      </c>
      <c r="F99" s="611">
        <v>98</v>
      </c>
    </row>
    <row r="100" spans="1:6" ht="91.2" x14ac:dyDescent="0.25">
      <c r="A100" s="610" t="s">
        <v>324</v>
      </c>
      <c r="B100" s="611" t="s">
        <v>1170</v>
      </c>
      <c r="C100" s="611" t="s">
        <v>1907</v>
      </c>
      <c r="D100" s="612" t="s">
        <v>2055</v>
      </c>
      <c r="E100" s="611" t="s">
        <v>2803</v>
      </c>
      <c r="F100" s="608">
        <v>99</v>
      </c>
    </row>
    <row r="101" spans="1:6" ht="22.8" x14ac:dyDescent="0.25">
      <c r="A101" s="610" t="s">
        <v>125</v>
      </c>
      <c r="B101" s="611" t="s">
        <v>487</v>
      </c>
      <c r="C101" s="611" t="s">
        <v>3212</v>
      </c>
      <c r="D101" s="612" t="s">
        <v>2056</v>
      </c>
      <c r="F101" s="611">
        <v>100</v>
      </c>
    </row>
    <row r="102" spans="1:6" s="617" customFormat="1" ht="57" x14ac:dyDescent="0.25">
      <c r="A102" s="607" t="s">
        <v>489</v>
      </c>
      <c r="B102" s="608" t="s">
        <v>1414</v>
      </c>
      <c r="C102" s="608" t="s">
        <v>3213</v>
      </c>
      <c r="D102" s="609" t="s">
        <v>2057</v>
      </c>
      <c r="E102" s="611"/>
      <c r="F102" s="608">
        <v>101</v>
      </c>
    </row>
    <row r="103" spans="1:6" ht="91.2" x14ac:dyDescent="0.25">
      <c r="A103" s="610" t="s">
        <v>327</v>
      </c>
      <c r="B103" s="611" t="s">
        <v>1171</v>
      </c>
      <c r="C103" s="611" t="s">
        <v>1818</v>
      </c>
      <c r="D103" s="612" t="s">
        <v>2058</v>
      </c>
      <c r="E103" s="611" t="s">
        <v>2804</v>
      </c>
      <c r="F103" s="611">
        <v>102</v>
      </c>
    </row>
    <row r="104" spans="1:6" ht="114" x14ac:dyDescent="0.25">
      <c r="A104" s="610" t="s">
        <v>328</v>
      </c>
      <c r="B104" s="611" t="s">
        <v>2612</v>
      </c>
      <c r="C104" s="611" t="s">
        <v>3104</v>
      </c>
      <c r="D104" s="612" t="s">
        <v>3279</v>
      </c>
      <c r="E104" s="611" t="s">
        <v>2805</v>
      </c>
      <c r="F104" s="608">
        <v>103</v>
      </c>
    </row>
    <row r="105" spans="1:6" ht="91.2" x14ac:dyDescent="0.25">
      <c r="A105" s="610" t="s">
        <v>329</v>
      </c>
      <c r="B105" s="611" t="s">
        <v>2613</v>
      </c>
      <c r="C105" s="611" t="s">
        <v>3105</v>
      </c>
      <c r="D105" s="612" t="s">
        <v>3280</v>
      </c>
      <c r="E105" s="611" t="s">
        <v>2806</v>
      </c>
      <c r="F105" s="611">
        <v>104</v>
      </c>
    </row>
    <row r="106" spans="1:6" ht="159.6" x14ac:dyDescent="0.25">
      <c r="A106" s="610" t="s">
        <v>330</v>
      </c>
      <c r="B106" s="611" t="s">
        <v>2614</v>
      </c>
      <c r="C106" s="611" t="s">
        <v>3106</v>
      </c>
      <c r="D106" s="612" t="s">
        <v>3281</v>
      </c>
      <c r="E106" s="611" t="s">
        <v>2807</v>
      </c>
      <c r="F106" s="608">
        <v>105</v>
      </c>
    </row>
    <row r="107" spans="1:6" ht="91.2" x14ac:dyDescent="0.25">
      <c r="A107" s="610" t="s">
        <v>331</v>
      </c>
      <c r="B107" s="611" t="s">
        <v>1172</v>
      </c>
      <c r="C107" s="611" t="s">
        <v>1353</v>
      </c>
      <c r="D107" s="612" t="s">
        <v>2059</v>
      </c>
      <c r="E107" s="611" t="s">
        <v>2808</v>
      </c>
      <c r="F107" s="611">
        <v>106</v>
      </c>
    </row>
    <row r="108" spans="1:6" ht="79.8" x14ac:dyDescent="0.25">
      <c r="A108" s="610" t="s">
        <v>332</v>
      </c>
      <c r="B108" s="611" t="s">
        <v>1173</v>
      </c>
      <c r="C108" s="611" t="s">
        <v>1354</v>
      </c>
      <c r="D108" s="612" t="s">
        <v>2060</v>
      </c>
      <c r="E108" s="611" t="s">
        <v>2809</v>
      </c>
      <c r="F108" s="608">
        <v>107</v>
      </c>
    </row>
    <row r="109" spans="1:6" ht="79.8" x14ac:dyDescent="0.25">
      <c r="A109" s="610" t="s">
        <v>333</v>
      </c>
      <c r="B109" s="611" t="s">
        <v>1174</v>
      </c>
      <c r="C109" s="611" t="s">
        <v>1355</v>
      </c>
      <c r="D109" s="612" t="s">
        <v>2061</v>
      </c>
      <c r="E109" s="611" t="s">
        <v>2810</v>
      </c>
      <c r="F109" s="611">
        <v>108</v>
      </c>
    </row>
    <row r="110" spans="1:6" s="617" customFormat="1" ht="102.6" x14ac:dyDescent="0.25">
      <c r="A110" s="610" t="s">
        <v>975</v>
      </c>
      <c r="B110" s="611" t="s">
        <v>1175</v>
      </c>
      <c r="C110" s="611" t="s">
        <v>1356</v>
      </c>
      <c r="D110" s="612" t="s">
        <v>2062</v>
      </c>
      <c r="E110" s="611" t="s">
        <v>2811</v>
      </c>
      <c r="F110" s="608">
        <v>109</v>
      </c>
    </row>
    <row r="111" spans="1:6" x14ac:dyDescent="0.25">
      <c r="A111" s="607" t="s">
        <v>994</v>
      </c>
      <c r="B111" s="608" t="s">
        <v>395</v>
      </c>
      <c r="C111" s="608" t="s">
        <v>705</v>
      </c>
      <c r="D111" s="609" t="s">
        <v>2010</v>
      </c>
      <c r="F111" s="611">
        <v>110</v>
      </c>
    </row>
    <row r="112" spans="1:6" s="617" customFormat="1" ht="68.400000000000006" x14ac:dyDescent="0.25">
      <c r="A112" s="610" t="s">
        <v>1220</v>
      </c>
      <c r="B112" s="611" t="s">
        <v>397</v>
      </c>
      <c r="C112" s="611" t="s">
        <v>825</v>
      </c>
      <c r="D112" s="612" t="s">
        <v>2011</v>
      </c>
      <c r="E112" s="611"/>
      <c r="F112" s="608">
        <v>111</v>
      </c>
    </row>
    <row r="113" spans="1:6" ht="79.8" x14ac:dyDescent="0.25">
      <c r="A113" s="610" t="s">
        <v>976</v>
      </c>
      <c r="B113" s="611" t="s">
        <v>1176</v>
      </c>
      <c r="C113" s="611" t="s">
        <v>1357</v>
      </c>
      <c r="D113" s="612" t="s">
        <v>2063</v>
      </c>
      <c r="E113" s="611" t="s">
        <v>2812</v>
      </c>
      <c r="F113" s="611">
        <v>112</v>
      </c>
    </row>
    <row r="114" spans="1:6" ht="216.6" x14ac:dyDescent="0.25">
      <c r="A114" s="610" t="s">
        <v>977</v>
      </c>
      <c r="B114" s="611" t="s">
        <v>490</v>
      </c>
      <c r="C114" s="611" t="s">
        <v>1358</v>
      </c>
      <c r="D114" s="612" t="s">
        <v>2064</v>
      </c>
      <c r="E114" s="611" t="s">
        <v>2813</v>
      </c>
      <c r="F114" s="608">
        <v>113</v>
      </c>
    </row>
    <row r="115" spans="1:6" ht="148.19999999999999" x14ac:dyDescent="0.25">
      <c r="A115" s="610" t="s">
        <v>978</v>
      </c>
      <c r="B115" s="611" t="s">
        <v>1177</v>
      </c>
      <c r="C115" s="611" t="s">
        <v>1908</v>
      </c>
      <c r="D115" s="612" t="s">
        <v>2065</v>
      </c>
      <c r="E115" s="611" t="s">
        <v>2814</v>
      </c>
      <c r="F115" s="611">
        <v>114</v>
      </c>
    </row>
    <row r="116" spans="1:6" ht="125.4" x14ac:dyDescent="0.25">
      <c r="A116" s="610" t="s">
        <v>979</v>
      </c>
      <c r="B116" s="611" t="s">
        <v>1178</v>
      </c>
      <c r="C116" s="611" t="s">
        <v>1360</v>
      </c>
      <c r="D116" s="612" t="s">
        <v>2067</v>
      </c>
      <c r="E116" s="611" t="s">
        <v>2815</v>
      </c>
      <c r="F116" s="608">
        <v>115</v>
      </c>
    </row>
    <row r="117" spans="1:6" ht="136.80000000000001" x14ac:dyDescent="0.25">
      <c r="A117" s="610" t="s">
        <v>980</v>
      </c>
      <c r="B117" s="611" t="s">
        <v>491</v>
      </c>
      <c r="C117" s="611" t="s">
        <v>1359</v>
      </c>
      <c r="D117" s="612" t="s">
        <v>2066</v>
      </c>
      <c r="E117" s="611" t="s">
        <v>2816</v>
      </c>
      <c r="F117" s="611">
        <v>116</v>
      </c>
    </row>
    <row r="118" spans="1:6" ht="34.200000000000003" x14ac:dyDescent="0.25">
      <c r="A118" s="610" t="s">
        <v>981</v>
      </c>
      <c r="B118" s="611" t="s">
        <v>1179</v>
      </c>
      <c r="C118" s="611" t="s">
        <v>1361</v>
      </c>
      <c r="D118" s="612" t="s">
        <v>2068</v>
      </c>
      <c r="E118" s="611" t="s">
        <v>2817</v>
      </c>
      <c r="F118" s="608">
        <v>117</v>
      </c>
    </row>
    <row r="119" spans="1:6" x14ac:dyDescent="0.25">
      <c r="A119" s="610" t="s">
        <v>46</v>
      </c>
      <c r="B119" s="611" t="s">
        <v>1022</v>
      </c>
      <c r="C119" s="611" t="s">
        <v>3214</v>
      </c>
      <c r="D119" s="612" t="s">
        <v>2069</v>
      </c>
      <c r="F119" s="611">
        <v>118</v>
      </c>
    </row>
    <row r="120" spans="1:6" ht="79.8" x14ac:dyDescent="0.25">
      <c r="A120" s="610" t="s">
        <v>420</v>
      </c>
      <c r="B120" s="611" t="s">
        <v>1206</v>
      </c>
      <c r="C120" s="611" t="s">
        <v>3215</v>
      </c>
      <c r="D120" s="612" t="s">
        <v>2070</v>
      </c>
      <c r="F120" s="608">
        <v>119</v>
      </c>
    </row>
    <row r="121" spans="1:6" x14ac:dyDescent="0.25">
      <c r="A121" s="610" t="s">
        <v>48</v>
      </c>
      <c r="B121" s="611" t="s">
        <v>421</v>
      </c>
      <c r="C121" s="611" t="s">
        <v>3216</v>
      </c>
      <c r="D121" s="612" t="s">
        <v>2071</v>
      </c>
      <c r="F121" s="611">
        <v>120</v>
      </c>
    </row>
    <row r="122" spans="1:6" ht="79.8" x14ac:dyDescent="0.25">
      <c r="A122" s="610" t="s">
        <v>422</v>
      </c>
      <c r="B122" s="611" t="s">
        <v>1207</v>
      </c>
      <c r="C122" s="611" t="s">
        <v>3217</v>
      </c>
      <c r="D122" s="612" t="s">
        <v>2072</v>
      </c>
      <c r="F122" s="608">
        <v>121</v>
      </c>
    </row>
    <row r="123" spans="1:6" s="617" customFormat="1" ht="273.60000000000002" x14ac:dyDescent="0.25">
      <c r="A123" s="610" t="s">
        <v>84</v>
      </c>
      <c r="B123" s="611" t="s">
        <v>2615</v>
      </c>
      <c r="C123" s="611" t="s">
        <v>3107</v>
      </c>
      <c r="D123" s="612" t="s">
        <v>2073</v>
      </c>
      <c r="E123" s="611" t="s">
        <v>2818</v>
      </c>
      <c r="F123" s="611">
        <v>122</v>
      </c>
    </row>
    <row r="124" spans="1:6" ht="239.4" x14ac:dyDescent="0.25">
      <c r="A124" s="610" t="s">
        <v>86</v>
      </c>
      <c r="B124" s="611" t="s">
        <v>1023</v>
      </c>
      <c r="C124" s="611" t="s">
        <v>1819</v>
      </c>
      <c r="D124" s="612" t="s">
        <v>2074</v>
      </c>
      <c r="E124" s="611" t="s">
        <v>2819</v>
      </c>
      <c r="F124" s="608">
        <v>123</v>
      </c>
    </row>
    <row r="125" spans="1:6" ht="148.19999999999999" x14ac:dyDescent="0.25">
      <c r="A125" s="610" t="s">
        <v>87</v>
      </c>
      <c r="B125" s="611" t="s">
        <v>1024</v>
      </c>
      <c r="C125" s="611" t="s">
        <v>1262</v>
      </c>
      <c r="D125" s="612" t="s">
        <v>2076</v>
      </c>
      <c r="E125" s="611" t="s">
        <v>2820</v>
      </c>
      <c r="F125" s="611">
        <v>124</v>
      </c>
    </row>
    <row r="126" spans="1:6" ht="91.2" x14ac:dyDescent="0.25">
      <c r="A126" s="610" t="s">
        <v>89</v>
      </c>
      <c r="B126" s="611" t="s">
        <v>2616</v>
      </c>
      <c r="C126" s="611" t="s">
        <v>3108</v>
      </c>
      <c r="D126" s="612" t="s">
        <v>3282</v>
      </c>
      <c r="E126" s="611" t="s">
        <v>2821</v>
      </c>
      <c r="F126" s="608">
        <v>125</v>
      </c>
    </row>
    <row r="127" spans="1:6" ht="102.6" x14ac:dyDescent="0.25">
      <c r="A127" s="610" t="s">
        <v>91</v>
      </c>
      <c r="B127" s="611" t="s">
        <v>2617</v>
      </c>
      <c r="C127" s="611" t="s">
        <v>1261</v>
      </c>
      <c r="D127" s="612" t="s">
        <v>2075</v>
      </c>
      <c r="E127" s="611" t="s">
        <v>2822</v>
      </c>
      <c r="F127" s="611">
        <v>126</v>
      </c>
    </row>
    <row r="128" spans="1:6" ht="262.2" x14ac:dyDescent="0.25">
      <c r="A128" s="610" t="s">
        <v>93</v>
      </c>
      <c r="B128" s="611" t="s">
        <v>2618</v>
      </c>
      <c r="C128" s="611" t="s">
        <v>3109</v>
      </c>
      <c r="D128" s="612" t="s">
        <v>3283</v>
      </c>
      <c r="E128" s="611" t="s">
        <v>2823</v>
      </c>
      <c r="F128" s="608">
        <v>127</v>
      </c>
    </row>
    <row r="129" spans="1:6" ht="102.6" x14ac:dyDescent="0.25">
      <c r="A129" s="610" t="s">
        <v>906</v>
      </c>
      <c r="B129" s="611" t="s">
        <v>1025</v>
      </c>
      <c r="C129" s="611" t="s">
        <v>1263</v>
      </c>
      <c r="D129" s="612" t="s">
        <v>2077</v>
      </c>
      <c r="E129" s="611" t="s">
        <v>2824</v>
      </c>
      <c r="F129" s="611">
        <v>128</v>
      </c>
    </row>
    <row r="130" spans="1:6" ht="91.2" x14ac:dyDescent="0.25">
      <c r="A130" s="610" t="s">
        <v>907</v>
      </c>
      <c r="B130" s="611" t="s">
        <v>1026</v>
      </c>
      <c r="C130" s="611" t="s">
        <v>3110</v>
      </c>
      <c r="D130" s="612" t="s">
        <v>3284</v>
      </c>
      <c r="E130" s="611" t="s">
        <v>2825</v>
      </c>
      <c r="F130" s="608">
        <v>129</v>
      </c>
    </row>
    <row r="131" spans="1:6" x14ac:dyDescent="0.25">
      <c r="A131" s="610" t="s">
        <v>50</v>
      </c>
      <c r="B131" s="611" t="s">
        <v>423</v>
      </c>
      <c r="C131" s="611" t="s">
        <v>3218</v>
      </c>
      <c r="D131" s="612" t="s">
        <v>2078</v>
      </c>
      <c r="F131" s="611">
        <v>130</v>
      </c>
    </row>
    <row r="132" spans="1:6" ht="68.400000000000006" x14ac:dyDescent="0.25">
      <c r="A132" s="610" t="s">
        <v>424</v>
      </c>
      <c r="B132" s="611" t="s">
        <v>1207</v>
      </c>
      <c r="C132" s="611" t="s">
        <v>3219</v>
      </c>
      <c r="D132" s="612" t="s">
        <v>2079</v>
      </c>
      <c r="F132" s="608">
        <v>131</v>
      </c>
    </row>
    <row r="133" spans="1:6" ht="296.39999999999998" x14ac:dyDescent="0.25">
      <c r="A133" s="610" t="s">
        <v>95</v>
      </c>
      <c r="B133" s="611" t="s">
        <v>2619</v>
      </c>
      <c r="C133" s="611" t="s">
        <v>1820</v>
      </c>
      <c r="D133" s="612" t="s">
        <v>2080</v>
      </c>
      <c r="E133" s="611" t="s">
        <v>2826</v>
      </c>
      <c r="F133" s="611">
        <v>132</v>
      </c>
    </row>
    <row r="134" spans="1:6" s="619" customFormat="1" ht="114" x14ac:dyDescent="0.2">
      <c r="A134" s="607" t="s">
        <v>96</v>
      </c>
      <c r="B134" s="608" t="s">
        <v>1027</v>
      </c>
      <c r="C134" s="608" t="s">
        <v>1821</v>
      </c>
      <c r="D134" s="609" t="s">
        <v>2081</v>
      </c>
      <c r="E134" s="611" t="s">
        <v>2827</v>
      </c>
      <c r="F134" s="608">
        <v>133</v>
      </c>
    </row>
    <row r="135" spans="1:6" s="620" customFormat="1" ht="193.8" x14ac:dyDescent="0.2">
      <c r="A135" s="610" t="s">
        <v>97</v>
      </c>
      <c r="B135" s="611" t="s">
        <v>2620</v>
      </c>
      <c r="C135" s="611" t="s">
        <v>1264</v>
      </c>
      <c r="D135" s="612" t="s">
        <v>2082</v>
      </c>
      <c r="E135" s="611" t="s">
        <v>2828</v>
      </c>
      <c r="F135" s="611">
        <v>134</v>
      </c>
    </row>
    <row r="136" spans="1:6" ht="79.8" x14ac:dyDescent="0.25">
      <c r="A136" s="610" t="s">
        <v>98</v>
      </c>
      <c r="B136" s="611" t="s">
        <v>2621</v>
      </c>
      <c r="C136" s="611" t="s">
        <v>3111</v>
      </c>
      <c r="D136" s="612" t="s">
        <v>3285</v>
      </c>
      <c r="E136" s="611" t="s">
        <v>2829</v>
      </c>
      <c r="F136" s="608">
        <v>135</v>
      </c>
    </row>
    <row r="137" spans="1:6" ht="91.2" x14ac:dyDescent="0.25">
      <c r="A137" s="610" t="s">
        <v>99</v>
      </c>
      <c r="B137" s="611" t="s">
        <v>2622</v>
      </c>
      <c r="C137" s="611" t="s">
        <v>3112</v>
      </c>
      <c r="D137" s="612" t="s">
        <v>3286</v>
      </c>
      <c r="E137" s="611" t="s">
        <v>2830</v>
      </c>
      <c r="F137" s="611">
        <v>136</v>
      </c>
    </row>
    <row r="138" spans="1:6" ht="125.4" x14ac:dyDescent="0.25">
      <c r="A138" s="610" t="s">
        <v>100</v>
      </c>
      <c r="B138" s="611" t="s">
        <v>2623</v>
      </c>
      <c r="C138" s="611" t="s">
        <v>3113</v>
      </c>
      <c r="D138" s="612" t="s">
        <v>3287</v>
      </c>
      <c r="E138" s="611" t="s">
        <v>2831</v>
      </c>
      <c r="F138" s="608">
        <v>137</v>
      </c>
    </row>
    <row r="139" spans="1:6" ht="91.2" x14ac:dyDescent="0.25">
      <c r="A139" s="610" t="s">
        <v>909</v>
      </c>
      <c r="B139" s="611" t="s">
        <v>1028</v>
      </c>
      <c r="C139" s="611" t="s">
        <v>1263</v>
      </c>
      <c r="D139" s="612" t="s">
        <v>2077</v>
      </c>
      <c r="E139" s="611" t="s">
        <v>2832</v>
      </c>
      <c r="F139" s="611">
        <v>138</v>
      </c>
    </row>
    <row r="140" spans="1:6" ht="79.8" x14ac:dyDescent="0.25">
      <c r="A140" s="610" t="s">
        <v>910</v>
      </c>
      <c r="B140" s="611" t="s">
        <v>2624</v>
      </c>
      <c r="C140" s="611" t="s">
        <v>3114</v>
      </c>
      <c r="D140" s="612" t="s">
        <v>3288</v>
      </c>
      <c r="E140" s="611" t="s">
        <v>2833</v>
      </c>
      <c r="F140" s="608">
        <v>139</v>
      </c>
    </row>
    <row r="141" spans="1:6" x14ac:dyDescent="0.25">
      <c r="A141" s="610" t="s">
        <v>52</v>
      </c>
      <c r="B141" s="611" t="s">
        <v>425</v>
      </c>
      <c r="C141" s="611" t="s">
        <v>1238</v>
      </c>
      <c r="D141" s="612" t="s">
        <v>2083</v>
      </c>
      <c r="F141" s="611">
        <v>140</v>
      </c>
    </row>
    <row r="142" spans="1:6" s="617" customFormat="1" ht="102.6" x14ac:dyDescent="0.25">
      <c r="A142" s="607" t="s">
        <v>426</v>
      </c>
      <c r="B142" s="608" t="s">
        <v>1208</v>
      </c>
      <c r="C142" s="608" t="s">
        <v>1909</v>
      </c>
      <c r="D142" s="609" t="s">
        <v>2084</v>
      </c>
      <c r="E142" s="611"/>
      <c r="F142" s="608">
        <v>141</v>
      </c>
    </row>
    <row r="143" spans="1:6" ht="125.4" x14ac:dyDescent="0.25">
      <c r="A143" s="610" t="s">
        <v>103</v>
      </c>
      <c r="B143" s="611" t="s">
        <v>1029</v>
      </c>
      <c r="C143" s="611" t="s">
        <v>1822</v>
      </c>
      <c r="D143" s="612" t="s">
        <v>2085</v>
      </c>
      <c r="E143" s="611" t="s">
        <v>2834</v>
      </c>
      <c r="F143" s="611">
        <v>142</v>
      </c>
    </row>
    <row r="144" spans="1:6" ht="68.400000000000006" x14ac:dyDescent="0.25">
      <c r="A144" s="610" t="s">
        <v>105</v>
      </c>
      <c r="B144" s="611" t="s">
        <v>1030</v>
      </c>
      <c r="C144" s="611" t="s">
        <v>1265</v>
      </c>
      <c r="D144" s="612" t="s">
        <v>2086</v>
      </c>
      <c r="E144" s="611" t="s">
        <v>2835</v>
      </c>
      <c r="F144" s="608">
        <v>143</v>
      </c>
    </row>
    <row r="145" spans="1:6" ht="114" x14ac:dyDescent="0.25">
      <c r="A145" s="610" t="s">
        <v>107</v>
      </c>
      <c r="B145" s="611" t="s">
        <v>2625</v>
      </c>
      <c r="C145" s="611" t="s">
        <v>3115</v>
      </c>
      <c r="D145" s="612" t="s">
        <v>3289</v>
      </c>
      <c r="E145" s="611" t="s">
        <v>2836</v>
      </c>
      <c r="F145" s="611">
        <v>144</v>
      </c>
    </row>
    <row r="146" spans="1:6" ht="68.400000000000006" x14ac:dyDescent="0.25">
      <c r="A146" s="610" t="s">
        <v>109</v>
      </c>
      <c r="B146" s="611" t="s">
        <v>1031</v>
      </c>
      <c r="C146" s="611" t="s">
        <v>3116</v>
      </c>
      <c r="D146" s="612" t="s">
        <v>3290</v>
      </c>
      <c r="E146" s="611" t="s">
        <v>2837</v>
      </c>
      <c r="F146" s="608">
        <v>145</v>
      </c>
    </row>
    <row r="147" spans="1:6" ht="159.6" x14ac:dyDescent="0.25">
      <c r="A147" s="610" t="s">
        <v>111</v>
      </c>
      <c r="B147" s="611" t="s">
        <v>427</v>
      </c>
      <c r="C147" s="611" t="s">
        <v>1266</v>
      </c>
      <c r="D147" s="612" t="s">
        <v>2087</v>
      </c>
      <c r="E147" s="611" t="s">
        <v>2838</v>
      </c>
      <c r="F147" s="611">
        <v>146</v>
      </c>
    </row>
    <row r="148" spans="1:6" x14ac:dyDescent="0.25">
      <c r="A148" s="610" t="s">
        <v>53</v>
      </c>
      <c r="B148" s="611" t="s">
        <v>428</v>
      </c>
      <c r="C148" s="611" t="s">
        <v>1239</v>
      </c>
      <c r="D148" s="612" t="s">
        <v>2088</v>
      </c>
      <c r="F148" s="608">
        <v>147</v>
      </c>
    </row>
    <row r="149" spans="1:6" ht="79.8" x14ac:dyDescent="0.25">
      <c r="A149" s="610" t="s">
        <v>429</v>
      </c>
      <c r="B149" s="611" t="s">
        <v>1209</v>
      </c>
      <c r="C149" s="611" t="s">
        <v>1240</v>
      </c>
      <c r="D149" s="612" t="s">
        <v>2089</v>
      </c>
      <c r="F149" s="611">
        <v>148</v>
      </c>
    </row>
    <row r="150" spans="1:6" s="617" customFormat="1" ht="91.2" x14ac:dyDescent="0.25">
      <c r="A150" s="607" t="s">
        <v>114</v>
      </c>
      <c r="B150" s="608" t="s">
        <v>2626</v>
      </c>
      <c r="C150" s="608" t="s">
        <v>3117</v>
      </c>
      <c r="D150" s="609" t="s">
        <v>3291</v>
      </c>
      <c r="E150" s="611" t="s">
        <v>2839</v>
      </c>
      <c r="F150" s="608">
        <v>149</v>
      </c>
    </row>
    <row r="151" spans="1:6" ht="91.2" x14ac:dyDescent="0.25">
      <c r="A151" s="610" t="s">
        <v>117</v>
      </c>
      <c r="B151" s="611" t="s">
        <v>2627</v>
      </c>
      <c r="C151" s="611" t="s">
        <v>3118</v>
      </c>
      <c r="D151" s="612" t="s">
        <v>3292</v>
      </c>
      <c r="E151" s="611" t="s">
        <v>2840</v>
      </c>
      <c r="F151" s="611">
        <v>150</v>
      </c>
    </row>
    <row r="152" spans="1:6" ht="79.8" x14ac:dyDescent="0.25">
      <c r="A152" s="610" t="s">
        <v>120</v>
      </c>
      <c r="B152" s="611" t="s">
        <v>2628</v>
      </c>
      <c r="C152" s="611" t="s">
        <v>3119</v>
      </c>
      <c r="D152" s="612" t="s">
        <v>3293</v>
      </c>
      <c r="E152" s="611" t="s">
        <v>2841</v>
      </c>
      <c r="F152" s="608">
        <v>151</v>
      </c>
    </row>
    <row r="153" spans="1:6" ht="102.6" x14ac:dyDescent="0.25">
      <c r="A153" s="610" t="s">
        <v>123</v>
      </c>
      <c r="B153" s="611" t="s">
        <v>2629</v>
      </c>
      <c r="C153" s="611" t="s">
        <v>3120</v>
      </c>
      <c r="D153" s="612" t="s">
        <v>3294</v>
      </c>
      <c r="E153" s="611" t="s">
        <v>2842</v>
      </c>
      <c r="F153" s="611">
        <v>152</v>
      </c>
    </row>
    <row r="154" spans="1:6" ht="68.400000000000006" x14ac:dyDescent="0.25">
      <c r="A154" s="610" t="s">
        <v>126</v>
      </c>
      <c r="B154" s="611" t="s">
        <v>2630</v>
      </c>
      <c r="C154" s="611" t="s">
        <v>3121</v>
      </c>
      <c r="D154" s="612" t="s">
        <v>3295</v>
      </c>
      <c r="E154" s="611" t="s">
        <v>2843</v>
      </c>
      <c r="F154" s="608">
        <v>153</v>
      </c>
    </row>
    <row r="155" spans="1:6" s="620" customFormat="1" ht="91.2" x14ac:dyDescent="0.2">
      <c r="A155" s="610" t="s">
        <v>128</v>
      </c>
      <c r="B155" s="611" t="s">
        <v>2631</v>
      </c>
      <c r="C155" s="611" t="s">
        <v>3122</v>
      </c>
      <c r="D155" s="612" t="s">
        <v>3296</v>
      </c>
      <c r="E155" s="611" t="s">
        <v>2844</v>
      </c>
      <c r="F155" s="611">
        <v>154</v>
      </c>
    </row>
    <row r="156" spans="1:6" ht="91.2" x14ac:dyDescent="0.25">
      <c r="A156" s="610" t="s">
        <v>2533</v>
      </c>
      <c r="B156" s="611" t="s">
        <v>1032</v>
      </c>
      <c r="C156" s="611" t="s">
        <v>1267</v>
      </c>
      <c r="D156" s="612" t="s">
        <v>2090</v>
      </c>
      <c r="E156" s="611" t="s">
        <v>2845</v>
      </c>
      <c r="F156" s="608">
        <v>155</v>
      </c>
    </row>
    <row r="157" spans="1:6" ht="102.6" x14ac:dyDescent="0.25">
      <c r="A157" s="610" t="s">
        <v>2534</v>
      </c>
      <c r="B157" s="611" t="s">
        <v>2632</v>
      </c>
      <c r="C157" s="611" t="s">
        <v>3123</v>
      </c>
      <c r="D157" s="612" t="s">
        <v>3297</v>
      </c>
      <c r="E157" s="611" t="s">
        <v>2846</v>
      </c>
      <c r="F157" s="611">
        <v>156</v>
      </c>
    </row>
    <row r="158" spans="1:6" s="617" customFormat="1" ht="91.2" x14ac:dyDescent="0.25">
      <c r="A158" s="607" t="s">
        <v>2535</v>
      </c>
      <c r="B158" s="608" t="s">
        <v>2633</v>
      </c>
      <c r="C158" s="608" t="s">
        <v>1910</v>
      </c>
      <c r="D158" s="609" t="s">
        <v>2091</v>
      </c>
      <c r="E158" s="611" t="s">
        <v>2847</v>
      </c>
      <c r="F158" s="608">
        <v>157</v>
      </c>
    </row>
    <row r="159" spans="1:6" s="617" customFormat="1" x14ac:dyDescent="0.25">
      <c r="A159" s="607" t="s">
        <v>55</v>
      </c>
      <c r="B159" s="608" t="s">
        <v>395</v>
      </c>
      <c r="C159" s="608" t="s">
        <v>705</v>
      </c>
      <c r="D159" s="609" t="s">
        <v>2010</v>
      </c>
      <c r="E159" s="611"/>
      <c r="F159" s="611">
        <v>158</v>
      </c>
    </row>
    <row r="160" spans="1:6" ht="68.400000000000006" x14ac:dyDescent="0.25">
      <c r="A160" s="610" t="s">
        <v>430</v>
      </c>
      <c r="B160" s="611" t="s">
        <v>397</v>
      </c>
      <c r="C160" s="611" t="s">
        <v>825</v>
      </c>
      <c r="D160" s="612" t="s">
        <v>2011</v>
      </c>
      <c r="F160" s="608">
        <v>159</v>
      </c>
    </row>
    <row r="161" spans="1:6" ht="79.8" x14ac:dyDescent="0.25">
      <c r="A161" s="610" t="s">
        <v>131</v>
      </c>
      <c r="B161" s="611" t="s">
        <v>1033</v>
      </c>
      <c r="C161" s="611" t="s">
        <v>1268</v>
      </c>
      <c r="D161" s="612" t="s">
        <v>2092</v>
      </c>
      <c r="E161" s="611" t="s">
        <v>2848</v>
      </c>
      <c r="F161" s="611">
        <v>160</v>
      </c>
    </row>
    <row r="162" spans="1:6" ht="193.8" x14ac:dyDescent="0.25">
      <c r="A162" s="610" t="s">
        <v>134</v>
      </c>
      <c r="B162" s="611" t="s">
        <v>431</v>
      </c>
      <c r="C162" s="611" t="s">
        <v>1269</v>
      </c>
      <c r="D162" s="612" t="s">
        <v>2093</v>
      </c>
      <c r="E162" s="611" t="s">
        <v>2849</v>
      </c>
      <c r="F162" s="608">
        <v>161</v>
      </c>
    </row>
    <row r="163" spans="1:6" ht="148.19999999999999" x14ac:dyDescent="0.25">
      <c r="A163" s="610" t="s">
        <v>137</v>
      </c>
      <c r="B163" s="611" t="s">
        <v>1034</v>
      </c>
      <c r="C163" s="611" t="s">
        <v>1911</v>
      </c>
      <c r="D163" s="612" t="s">
        <v>2094</v>
      </c>
      <c r="E163" s="611" t="s">
        <v>2850</v>
      </c>
      <c r="F163" s="611">
        <v>162</v>
      </c>
    </row>
    <row r="164" spans="1:6" ht="125.4" x14ac:dyDescent="0.25">
      <c r="A164" s="610" t="s">
        <v>139</v>
      </c>
      <c r="B164" s="611" t="s">
        <v>1035</v>
      </c>
      <c r="C164" s="611" t="s">
        <v>1271</v>
      </c>
      <c r="D164" s="612" t="s">
        <v>2096</v>
      </c>
      <c r="E164" s="611" t="s">
        <v>2851</v>
      </c>
      <c r="F164" s="608">
        <v>163</v>
      </c>
    </row>
    <row r="165" spans="1:6" ht="125.4" x14ac:dyDescent="0.25">
      <c r="A165" s="610" t="s">
        <v>141</v>
      </c>
      <c r="B165" s="611" t="s">
        <v>432</v>
      </c>
      <c r="C165" s="611" t="s">
        <v>1270</v>
      </c>
      <c r="D165" s="612" t="s">
        <v>2095</v>
      </c>
      <c r="E165" s="611" t="s">
        <v>2852</v>
      </c>
      <c r="F165" s="611">
        <v>164</v>
      </c>
    </row>
    <row r="166" spans="1:6" ht="34.200000000000003" x14ac:dyDescent="0.25">
      <c r="A166" s="610" t="s">
        <v>143</v>
      </c>
      <c r="B166" s="611" t="s">
        <v>1036</v>
      </c>
      <c r="C166" s="611" t="s">
        <v>1272</v>
      </c>
      <c r="D166" s="612" t="s">
        <v>2097</v>
      </c>
      <c r="E166" s="611" t="s">
        <v>2853</v>
      </c>
      <c r="F166" s="608">
        <v>165</v>
      </c>
    </row>
    <row r="167" spans="1:6" s="620" customFormat="1" x14ac:dyDescent="0.2">
      <c r="A167" s="610" t="s">
        <v>54</v>
      </c>
      <c r="B167" s="611" t="s">
        <v>584</v>
      </c>
      <c r="C167" s="611" t="s">
        <v>1420</v>
      </c>
      <c r="D167" s="612" t="s">
        <v>2098</v>
      </c>
      <c r="E167" s="611"/>
      <c r="F167" s="611">
        <v>166</v>
      </c>
    </row>
    <row r="168" spans="1:6" s="617" customFormat="1" ht="22.8" x14ac:dyDescent="0.25">
      <c r="A168" s="610" t="s">
        <v>610</v>
      </c>
      <c r="B168" s="611" t="s">
        <v>740</v>
      </c>
      <c r="C168" s="611" t="s">
        <v>742</v>
      </c>
      <c r="D168" s="612" t="s">
        <v>2099</v>
      </c>
      <c r="E168" s="611"/>
      <c r="F168" s="608">
        <v>167</v>
      </c>
    </row>
    <row r="169" spans="1:6" x14ac:dyDescent="0.25">
      <c r="A169" s="610" t="s">
        <v>145</v>
      </c>
      <c r="B169" s="611" t="s">
        <v>445</v>
      </c>
      <c r="C169" s="611" t="s">
        <v>419</v>
      </c>
      <c r="D169" s="612" t="s">
        <v>2100</v>
      </c>
      <c r="F169" s="611">
        <v>168</v>
      </c>
    </row>
    <row r="170" spans="1:6" ht="45.6" x14ac:dyDescent="0.25">
      <c r="A170" s="607" t="s">
        <v>611</v>
      </c>
      <c r="B170" s="608" t="s">
        <v>741</v>
      </c>
      <c r="C170" s="608" t="s">
        <v>743</v>
      </c>
      <c r="D170" s="609" t="s">
        <v>2101</v>
      </c>
      <c r="F170" s="608">
        <v>169</v>
      </c>
    </row>
    <row r="171" spans="1:6" ht="22.8" x14ac:dyDescent="0.25">
      <c r="A171" s="610" t="s">
        <v>360</v>
      </c>
      <c r="B171" s="611" t="s">
        <v>446</v>
      </c>
      <c r="C171" s="611" t="s">
        <v>585</v>
      </c>
      <c r="D171" s="612" t="s">
        <v>2102</v>
      </c>
      <c r="F171" s="611">
        <v>170</v>
      </c>
    </row>
    <row r="172" spans="1:6" ht="22.8" x14ac:dyDescent="0.25">
      <c r="A172" s="610" t="s">
        <v>361</v>
      </c>
      <c r="B172" s="611" t="s">
        <v>447</v>
      </c>
      <c r="C172" s="611" t="s">
        <v>745</v>
      </c>
      <c r="D172" s="612" t="s">
        <v>2103</v>
      </c>
      <c r="F172" s="608">
        <v>171</v>
      </c>
    </row>
    <row r="173" spans="1:6" ht="22.8" x14ac:dyDescent="0.25">
      <c r="A173" s="610" t="s">
        <v>362</v>
      </c>
      <c r="B173" s="611" t="s">
        <v>448</v>
      </c>
      <c r="C173" s="611" t="s">
        <v>746</v>
      </c>
      <c r="D173" s="612" t="s">
        <v>2104</v>
      </c>
      <c r="F173" s="611">
        <v>172</v>
      </c>
    </row>
    <row r="174" spans="1:6" ht="22.8" x14ac:dyDescent="0.25">
      <c r="A174" s="610" t="s">
        <v>363</v>
      </c>
      <c r="B174" s="611" t="s">
        <v>449</v>
      </c>
      <c r="C174" s="611" t="s">
        <v>747</v>
      </c>
      <c r="D174" s="612" t="s">
        <v>2105</v>
      </c>
      <c r="F174" s="608">
        <v>173</v>
      </c>
    </row>
    <row r="175" spans="1:6" ht="22.8" x14ac:dyDescent="0.25">
      <c r="A175" s="610" t="s">
        <v>364</v>
      </c>
      <c r="B175" s="611" t="s">
        <v>450</v>
      </c>
      <c r="C175" s="611" t="s">
        <v>749</v>
      </c>
      <c r="D175" s="612" t="s">
        <v>2106</v>
      </c>
      <c r="F175" s="611">
        <v>174</v>
      </c>
    </row>
    <row r="176" spans="1:6" ht="22.8" x14ac:dyDescent="0.25">
      <c r="A176" s="610" t="s">
        <v>365</v>
      </c>
      <c r="B176" s="611" t="s">
        <v>451</v>
      </c>
      <c r="C176" s="611" t="s">
        <v>748</v>
      </c>
      <c r="D176" s="612" t="s">
        <v>2107</v>
      </c>
      <c r="F176" s="608">
        <v>175</v>
      </c>
    </row>
    <row r="177" spans="1:6" ht="45.6" x14ac:dyDescent="0.25">
      <c r="A177" s="610" t="s">
        <v>366</v>
      </c>
      <c r="B177" s="611" t="s">
        <v>452</v>
      </c>
      <c r="C177" s="611" t="s">
        <v>751</v>
      </c>
      <c r="D177" s="612" t="s">
        <v>2108</v>
      </c>
      <c r="F177" s="611">
        <v>176</v>
      </c>
    </row>
    <row r="178" spans="1:6" ht="22.8" x14ac:dyDescent="0.25">
      <c r="A178" s="610" t="s">
        <v>367</v>
      </c>
      <c r="B178" s="611" t="s">
        <v>453</v>
      </c>
      <c r="C178" s="611" t="s">
        <v>750</v>
      </c>
      <c r="D178" s="612" t="s">
        <v>2109</v>
      </c>
      <c r="F178" s="608">
        <v>177</v>
      </c>
    </row>
    <row r="179" spans="1:6" x14ac:dyDescent="0.25">
      <c r="A179" s="610" t="s">
        <v>147</v>
      </c>
      <c r="B179" s="611" t="s">
        <v>454</v>
      </c>
      <c r="C179" s="611" t="s">
        <v>455</v>
      </c>
      <c r="D179" s="612" t="s">
        <v>2110</v>
      </c>
      <c r="F179" s="611">
        <v>178</v>
      </c>
    </row>
    <row r="180" spans="1:6" s="620" customFormat="1" ht="68.400000000000006" x14ac:dyDescent="0.2">
      <c r="A180" s="610" t="s">
        <v>612</v>
      </c>
      <c r="B180" s="611" t="s">
        <v>456</v>
      </c>
      <c r="C180" s="611" t="s">
        <v>1952</v>
      </c>
      <c r="D180" s="612" t="s">
        <v>2111</v>
      </c>
      <c r="E180" s="611"/>
      <c r="F180" s="608">
        <v>179</v>
      </c>
    </row>
    <row r="181" spans="1:6" s="617" customFormat="1" ht="45.6" x14ac:dyDescent="0.25">
      <c r="A181" s="610" t="s">
        <v>368</v>
      </c>
      <c r="B181" s="611" t="s">
        <v>457</v>
      </c>
      <c r="C181" s="611" t="s">
        <v>752</v>
      </c>
      <c r="D181" s="612" t="s">
        <v>2112</v>
      </c>
      <c r="E181" s="611"/>
      <c r="F181" s="611">
        <v>180</v>
      </c>
    </row>
    <row r="182" spans="1:6" ht="45.6" x14ac:dyDescent="0.25">
      <c r="A182" s="610" t="s">
        <v>369</v>
      </c>
      <c r="B182" s="611" t="s">
        <v>458</v>
      </c>
      <c r="C182" s="611" t="s">
        <v>753</v>
      </c>
      <c r="D182" s="612" t="s">
        <v>2113</v>
      </c>
      <c r="F182" s="608">
        <v>181</v>
      </c>
    </row>
    <row r="183" spans="1:6" ht="68.400000000000006" x14ac:dyDescent="0.25">
      <c r="A183" s="607" t="s">
        <v>370</v>
      </c>
      <c r="B183" s="608" t="s">
        <v>459</v>
      </c>
      <c r="C183" s="608" t="s">
        <v>826</v>
      </c>
      <c r="D183" s="609" t="s">
        <v>2114</v>
      </c>
      <c r="F183" s="611">
        <v>182</v>
      </c>
    </row>
    <row r="184" spans="1:6" ht="45.6" x14ac:dyDescent="0.25">
      <c r="A184" s="610" t="s">
        <v>371</v>
      </c>
      <c r="B184" s="611" t="s">
        <v>460</v>
      </c>
      <c r="C184" s="611" t="s">
        <v>763</v>
      </c>
      <c r="D184" s="612" t="s">
        <v>2115</v>
      </c>
      <c r="F184" s="608">
        <v>183</v>
      </c>
    </row>
    <row r="185" spans="1:6" ht="45.6" x14ac:dyDescent="0.25">
      <c r="A185" s="610" t="s">
        <v>372</v>
      </c>
      <c r="B185" s="611" t="s">
        <v>461</v>
      </c>
      <c r="C185" s="611" t="s">
        <v>754</v>
      </c>
      <c r="D185" s="612" t="s">
        <v>2116</v>
      </c>
      <c r="F185" s="611">
        <v>184</v>
      </c>
    </row>
    <row r="186" spans="1:6" ht="34.200000000000003" x14ac:dyDescent="0.25">
      <c r="A186" s="610" t="s">
        <v>373</v>
      </c>
      <c r="B186" s="611" t="s">
        <v>462</v>
      </c>
      <c r="C186" s="611" t="s">
        <v>755</v>
      </c>
      <c r="D186" s="612" t="s">
        <v>2117</v>
      </c>
      <c r="F186" s="608">
        <v>185</v>
      </c>
    </row>
    <row r="187" spans="1:6" ht="22.8" x14ac:dyDescent="0.25">
      <c r="A187" s="610" t="s">
        <v>374</v>
      </c>
      <c r="B187" s="611" t="s">
        <v>463</v>
      </c>
      <c r="C187" s="611" t="s">
        <v>744</v>
      </c>
      <c r="D187" s="612" t="s">
        <v>2118</v>
      </c>
      <c r="F187" s="611">
        <v>186</v>
      </c>
    </row>
    <row r="188" spans="1:6" s="617" customFormat="1" ht="57" x14ac:dyDescent="0.25">
      <c r="A188" s="610" t="s">
        <v>375</v>
      </c>
      <c r="B188" s="611" t="s">
        <v>464</v>
      </c>
      <c r="C188" s="611" t="s">
        <v>756</v>
      </c>
      <c r="D188" s="612" t="s">
        <v>2119</v>
      </c>
      <c r="E188" s="611"/>
      <c r="F188" s="608">
        <v>187</v>
      </c>
    </row>
    <row r="189" spans="1:6" s="617" customFormat="1" ht="34.200000000000003" x14ac:dyDescent="0.25">
      <c r="A189" s="610" t="s">
        <v>376</v>
      </c>
      <c r="B189" s="611" t="s">
        <v>465</v>
      </c>
      <c r="C189" s="611" t="s">
        <v>764</v>
      </c>
      <c r="D189" s="612" t="s">
        <v>2120</v>
      </c>
      <c r="E189" s="611"/>
      <c r="F189" s="611">
        <v>188</v>
      </c>
    </row>
    <row r="190" spans="1:6" ht="22.8" x14ac:dyDescent="0.25">
      <c r="A190" s="610" t="s">
        <v>377</v>
      </c>
      <c r="B190" s="611" t="s">
        <v>466</v>
      </c>
      <c r="C190" s="611" t="s">
        <v>827</v>
      </c>
      <c r="D190" s="612" t="s">
        <v>2121</v>
      </c>
      <c r="F190" s="608">
        <v>189</v>
      </c>
    </row>
    <row r="191" spans="1:6" ht="34.200000000000003" x14ac:dyDescent="0.25">
      <c r="A191" s="610" t="s">
        <v>378</v>
      </c>
      <c r="B191" s="611" t="s">
        <v>467</v>
      </c>
      <c r="C191" s="611" t="s">
        <v>757</v>
      </c>
      <c r="D191" s="612" t="s">
        <v>2122</v>
      </c>
      <c r="F191" s="611">
        <v>190</v>
      </c>
    </row>
    <row r="192" spans="1:6" s="620" customFormat="1" ht="22.8" x14ac:dyDescent="0.2">
      <c r="A192" s="610" t="s">
        <v>149</v>
      </c>
      <c r="B192" s="611" t="s">
        <v>468</v>
      </c>
      <c r="C192" s="611" t="s">
        <v>3818</v>
      </c>
      <c r="D192" s="612" t="s">
        <v>2123</v>
      </c>
      <c r="E192" s="611"/>
      <c r="F192" s="608">
        <v>191</v>
      </c>
    </row>
    <row r="193" spans="1:6" ht="79.8" x14ac:dyDescent="0.25">
      <c r="A193" s="672" t="s">
        <v>613</v>
      </c>
      <c r="B193" s="673" t="s">
        <v>469</v>
      </c>
      <c r="C193" s="673" t="s">
        <v>3778</v>
      </c>
      <c r="D193" s="674" t="s">
        <v>2124</v>
      </c>
      <c r="F193" s="611">
        <v>192</v>
      </c>
    </row>
    <row r="194" spans="1:6" ht="34.200000000000003" x14ac:dyDescent="0.25">
      <c r="A194" s="672" t="s">
        <v>379</v>
      </c>
      <c r="B194" s="673" t="s">
        <v>470</v>
      </c>
      <c r="C194" s="673" t="s">
        <v>3779</v>
      </c>
      <c r="D194" s="674" t="s">
        <v>2125</v>
      </c>
      <c r="F194" s="608">
        <v>193</v>
      </c>
    </row>
    <row r="195" spans="1:6" ht="34.200000000000003" x14ac:dyDescent="0.25">
      <c r="A195" s="672" t="s">
        <v>380</v>
      </c>
      <c r="B195" s="673" t="s">
        <v>471</v>
      </c>
      <c r="C195" s="673" t="s">
        <v>758</v>
      </c>
      <c r="D195" s="674" t="s">
        <v>2126</v>
      </c>
      <c r="F195" s="611">
        <v>194</v>
      </c>
    </row>
    <row r="196" spans="1:6" s="617" customFormat="1" ht="22.8" x14ac:dyDescent="0.25">
      <c r="A196" s="672" t="s">
        <v>381</v>
      </c>
      <c r="B196" s="673" t="s">
        <v>472</v>
      </c>
      <c r="C196" s="673" t="s">
        <v>3780</v>
      </c>
      <c r="D196" s="674" t="s">
        <v>2127</v>
      </c>
      <c r="E196" s="611"/>
      <c r="F196" s="608">
        <v>195</v>
      </c>
    </row>
    <row r="197" spans="1:6" ht="22.8" x14ac:dyDescent="0.25">
      <c r="A197" s="672" t="s">
        <v>382</v>
      </c>
      <c r="B197" s="673" t="s">
        <v>473</v>
      </c>
      <c r="C197" s="673" t="s">
        <v>759</v>
      </c>
      <c r="D197" s="674" t="s">
        <v>2128</v>
      </c>
      <c r="F197" s="611">
        <v>196</v>
      </c>
    </row>
    <row r="198" spans="1:6" ht="34.200000000000003" x14ac:dyDescent="0.25">
      <c r="A198" s="672" t="s">
        <v>383</v>
      </c>
      <c r="B198" s="673" t="s">
        <v>474</v>
      </c>
      <c r="C198" s="673" t="s">
        <v>760</v>
      </c>
      <c r="D198" s="674" t="s">
        <v>2129</v>
      </c>
      <c r="F198" s="608">
        <v>197</v>
      </c>
    </row>
    <row r="199" spans="1:6" ht="57" x14ac:dyDescent="0.25">
      <c r="A199" s="672" t="s">
        <v>384</v>
      </c>
      <c r="B199" s="673" t="s">
        <v>475</v>
      </c>
      <c r="C199" s="673" t="s">
        <v>3781</v>
      </c>
      <c r="D199" s="674" t="s">
        <v>2130</v>
      </c>
      <c r="F199" s="611">
        <v>198</v>
      </c>
    </row>
    <row r="200" spans="1:6" ht="22.8" x14ac:dyDescent="0.25">
      <c r="A200" s="672" t="s">
        <v>385</v>
      </c>
      <c r="B200" s="673" t="s">
        <v>476</v>
      </c>
      <c r="C200" s="673" t="s">
        <v>761</v>
      </c>
      <c r="D200" s="674" t="s">
        <v>2131</v>
      </c>
      <c r="F200" s="608">
        <v>199</v>
      </c>
    </row>
    <row r="201" spans="1:6" ht="34.200000000000003" x14ac:dyDescent="0.25">
      <c r="A201" s="672" t="s">
        <v>386</v>
      </c>
      <c r="B201" s="673" t="s">
        <v>477</v>
      </c>
      <c r="C201" s="673" t="s">
        <v>762</v>
      </c>
      <c r="D201" s="674" t="s">
        <v>2132</v>
      </c>
      <c r="F201" s="611">
        <v>200</v>
      </c>
    </row>
    <row r="202" spans="1:6" x14ac:dyDescent="0.25">
      <c r="A202" s="672" t="s">
        <v>388</v>
      </c>
      <c r="B202" s="673" t="s">
        <v>587</v>
      </c>
      <c r="C202" s="673" t="s">
        <v>3</v>
      </c>
      <c r="D202" s="674" t="s">
        <v>2133</v>
      </c>
      <c r="F202" s="608">
        <v>201</v>
      </c>
    </row>
    <row r="203" spans="1:6" x14ac:dyDescent="0.25">
      <c r="A203" s="672" t="s">
        <v>389</v>
      </c>
      <c r="B203" s="673" t="s">
        <v>739</v>
      </c>
      <c r="C203" s="673" t="s">
        <v>738</v>
      </c>
      <c r="D203" s="674" t="s">
        <v>2134</v>
      </c>
      <c r="F203" s="611">
        <v>202</v>
      </c>
    </row>
    <row r="204" spans="1:6" x14ac:dyDescent="0.25">
      <c r="A204" s="672" t="s">
        <v>390</v>
      </c>
      <c r="B204" s="673" t="s">
        <v>586</v>
      </c>
      <c r="C204" s="673" t="s">
        <v>1</v>
      </c>
      <c r="D204" s="674" t="s">
        <v>2135</v>
      </c>
      <c r="F204" s="608">
        <v>203</v>
      </c>
    </row>
    <row r="205" spans="1:6" x14ac:dyDescent="0.25">
      <c r="A205" s="672" t="s">
        <v>391</v>
      </c>
      <c r="B205" s="673" t="s">
        <v>29</v>
      </c>
      <c r="C205" s="673" t="s">
        <v>2</v>
      </c>
      <c r="D205" s="674" t="s">
        <v>2136</v>
      </c>
      <c r="F205" s="611">
        <v>204</v>
      </c>
    </row>
    <row r="206" spans="1:6" s="617" customFormat="1" x14ac:dyDescent="0.25">
      <c r="A206" s="672" t="s">
        <v>734</v>
      </c>
      <c r="B206" s="673" t="s">
        <v>658</v>
      </c>
      <c r="C206" s="673" t="s">
        <v>623</v>
      </c>
      <c r="D206" s="674" t="s">
        <v>2137</v>
      </c>
      <c r="E206" s="611"/>
      <c r="F206" s="608">
        <v>205</v>
      </c>
    </row>
    <row r="207" spans="1:6" x14ac:dyDescent="0.25">
      <c r="A207" s="672" t="s">
        <v>692</v>
      </c>
      <c r="B207" s="673" t="s">
        <v>693</v>
      </c>
      <c r="C207" s="673" t="s">
        <v>607</v>
      </c>
      <c r="D207" s="674" t="s">
        <v>2138</v>
      </c>
      <c r="F207" s="611">
        <v>206</v>
      </c>
    </row>
    <row r="208" spans="1:6" x14ac:dyDescent="0.25">
      <c r="A208" s="672" t="s">
        <v>602</v>
      </c>
      <c r="B208" s="673" t="s">
        <v>723</v>
      </c>
      <c r="C208" s="673" t="s">
        <v>724</v>
      </c>
      <c r="D208" s="674" t="s">
        <v>2139</v>
      </c>
      <c r="F208" s="608">
        <v>207</v>
      </c>
    </row>
    <row r="209" spans="1:6" x14ac:dyDescent="0.25">
      <c r="A209" s="672" t="s">
        <v>669</v>
      </c>
      <c r="B209" s="673" t="s">
        <v>659</v>
      </c>
      <c r="C209" s="673" t="s">
        <v>614</v>
      </c>
      <c r="D209" s="674" t="s">
        <v>2140</v>
      </c>
      <c r="F209" s="611">
        <v>208</v>
      </c>
    </row>
    <row r="210" spans="1:6" ht="125.4" x14ac:dyDescent="0.25">
      <c r="A210" s="672" t="s">
        <v>670</v>
      </c>
      <c r="B210" s="673" t="s">
        <v>2514</v>
      </c>
      <c r="C210" s="673" t="s">
        <v>2513</v>
      </c>
      <c r="D210" s="674" t="s">
        <v>2141</v>
      </c>
      <c r="F210" s="608">
        <v>209</v>
      </c>
    </row>
    <row r="211" spans="1:6" x14ac:dyDescent="0.25">
      <c r="A211" s="672" t="s">
        <v>671</v>
      </c>
      <c r="B211" s="673" t="s">
        <v>582</v>
      </c>
      <c r="C211" s="673" t="s">
        <v>581</v>
      </c>
      <c r="D211" s="674" t="s">
        <v>2142</v>
      </c>
      <c r="F211" s="611">
        <v>210</v>
      </c>
    </row>
    <row r="212" spans="1:6" x14ac:dyDescent="0.25">
      <c r="A212" s="672" t="s">
        <v>672</v>
      </c>
      <c r="B212" s="673" t="s">
        <v>679</v>
      </c>
      <c r="C212" s="673" t="s">
        <v>576</v>
      </c>
      <c r="D212" s="674" t="s">
        <v>2143</v>
      </c>
      <c r="F212" s="608">
        <v>211</v>
      </c>
    </row>
    <row r="213" spans="1:6" x14ac:dyDescent="0.25">
      <c r="A213" s="672" t="s">
        <v>673</v>
      </c>
      <c r="B213" s="673" t="s">
        <v>680</v>
      </c>
      <c r="C213" s="673" t="s">
        <v>577</v>
      </c>
      <c r="D213" s="674" t="s">
        <v>2144</v>
      </c>
      <c r="F213" s="611">
        <v>212</v>
      </c>
    </row>
    <row r="214" spans="1:6" x14ac:dyDescent="0.25">
      <c r="A214" s="672" t="s">
        <v>674</v>
      </c>
      <c r="B214" s="673" t="s">
        <v>681</v>
      </c>
      <c r="C214" s="673" t="s">
        <v>578</v>
      </c>
      <c r="D214" s="674" t="s">
        <v>2145</v>
      </c>
      <c r="F214" s="608">
        <v>213</v>
      </c>
    </row>
    <row r="215" spans="1:6" x14ac:dyDescent="0.25">
      <c r="A215" s="672" t="s">
        <v>675</v>
      </c>
      <c r="B215" s="673" t="s">
        <v>682</v>
      </c>
      <c r="C215" s="673" t="s">
        <v>621</v>
      </c>
      <c r="D215" s="674" t="s">
        <v>2146</v>
      </c>
      <c r="F215" s="611">
        <v>214</v>
      </c>
    </row>
    <row r="216" spans="1:6" x14ac:dyDescent="0.25">
      <c r="A216" s="672" t="s">
        <v>676</v>
      </c>
      <c r="B216" s="673" t="s">
        <v>683</v>
      </c>
      <c r="C216" s="673" t="s">
        <v>622</v>
      </c>
      <c r="D216" s="674" t="s">
        <v>2147</v>
      </c>
      <c r="F216" s="608">
        <v>215</v>
      </c>
    </row>
    <row r="217" spans="1:6" x14ac:dyDescent="0.25">
      <c r="A217" s="672" t="s">
        <v>677</v>
      </c>
      <c r="B217" s="673" t="s">
        <v>684</v>
      </c>
      <c r="C217" s="673" t="s">
        <v>579</v>
      </c>
      <c r="D217" s="674" t="s">
        <v>684</v>
      </c>
      <c r="F217" s="611">
        <v>216</v>
      </c>
    </row>
    <row r="218" spans="1:6" s="617" customFormat="1" x14ac:dyDescent="0.25">
      <c r="A218" s="672" t="s">
        <v>668</v>
      </c>
      <c r="B218" s="673" t="s">
        <v>685</v>
      </c>
      <c r="C218" s="673" t="s">
        <v>580</v>
      </c>
      <c r="D218" s="674" t="s">
        <v>2148</v>
      </c>
      <c r="E218" s="611"/>
      <c r="F218" s="608">
        <v>217</v>
      </c>
    </row>
    <row r="219" spans="1:6" x14ac:dyDescent="0.25">
      <c r="A219" s="672" t="s">
        <v>678</v>
      </c>
      <c r="B219" s="673" t="s">
        <v>686</v>
      </c>
      <c r="C219" s="673" t="s">
        <v>620</v>
      </c>
      <c r="D219" s="674" t="s">
        <v>686</v>
      </c>
      <c r="F219" s="611">
        <v>218</v>
      </c>
    </row>
    <row r="220" spans="1:6" x14ac:dyDescent="0.25">
      <c r="A220" s="672" t="s">
        <v>1382</v>
      </c>
      <c r="B220" s="673" t="s">
        <v>598</v>
      </c>
      <c r="C220" s="673" t="s">
        <v>609</v>
      </c>
      <c r="D220" s="674" t="s">
        <v>2149</v>
      </c>
      <c r="F220" s="608">
        <v>219</v>
      </c>
    </row>
    <row r="221" spans="1:6" x14ac:dyDescent="0.25">
      <c r="A221" s="672" t="s">
        <v>1383</v>
      </c>
      <c r="B221" s="673" t="s">
        <v>1395</v>
      </c>
      <c r="C221" s="673" t="s">
        <v>1377</v>
      </c>
      <c r="D221" s="674" t="s">
        <v>2150</v>
      </c>
      <c r="F221" s="611">
        <v>220</v>
      </c>
    </row>
    <row r="222" spans="1:6" x14ac:dyDescent="0.25">
      <c r="A222" s="672" t="s">
        <v>1384</v>
      </c>
      <c r="B222" s="673" t="s">
        <v>1396</v>
      </c>
      <c r="C222" s="673" t="s">
        <v>1378</v>
      </c>
      <c r="D222" s="674" t="s">
        <v>2151</v>
      </c>
      <c r="F222" s="608">
        <v>221</v>
      </c>
    </row>
    <row r="223" spans="1:6" x14ac:dyDescent="0.25">
      <c r="A223" s="672" t="s">
        <v>1385</v>
      </c>
      <c r="B223" s="673" t="s">
        <v>1397</v>
      </c>
      <c r="C223" s="673" t="s">
        <v>1379</v>
      </c>
      <c r="D223" s="674" t="s">
        <v>2152</v>
      </c>
      <c r="F223" s="611">
        <v>222</v>
      </c>
    </row>
    <row r="224" spans="1:6" x14ac:dyDescent="0.25">
      <c r="A224" s="672" t="s">
        <v>1386</v>
      </c>
      <c r="B224" s="673" t="s">
        <v>1398</v>
      </c>
      <c r="C224" s="673" t="s">
        <v>1380</v>
      </c>
      <c r="D224" s="674" t="s">
        <v>2153</v>
      </c>
      <c r="F224" s="608">
        <v>223</v>
      </c>
    </row>
    <row r="225" spans="1:6" x14ac:dyDescent="0.25">
      <c r="A225" s="672" t="s">
        <v>1387</v>
      </c>
      <c r="B225" s="673" t="s">
        <v>1399</v>
      </c>
      <c r="C225" s="673" t="s">
        <v>1381</v>
      </c>
      <c r="D225" s="674" t="s">
        <v>2154</v>
      </c>
      <c r="F225" s="611">
        <v>224</v>
      </c>
    </row>
    <row r="226" spans="1:6" x14ac:dyDescent="0.25">
      <c r="A226" s="672" t="s">
        <v>1388</v>
      </c>
      <c r="B226" s="673" t="s">
        <v>1400</v>
      </c>
      <c r="C226" s="673" t="s">
        <v>1246</v>
      </c>
      <c r="D226" s="674" t="s">
        <v>2155</v>
      </c>
      <c r="F226" s="608">
        <v>225</v>
      </c>
    </row>
    <row r="227" spans="1:6" x14ac:dyDescent="0.25">
      <c r="A227" s="672" t="s">
        <v>1389</v>
      </c>
      <c r="B227" s="673" t="s">
        <v>1401</v>
      </c>
      <c r="C227" s="673" t="s">
        <v>1242</v>
      </c>
      <c r="D227" s="674" t="s">
        <v>2156</v>
      </c>
      <c r="F227" s="611">
        <v>226</v>
      </c>
    </row>
    <row r="228" spans="1:6" x14ac:dyDescent="0.25">
      <c r="A228" s="672" t="s">
        <v>1390</v>
      </c>
      <c r="B228" s="673" t="s">
        <v>1402</v>
      </c>
      <c r="C228" s="673" t="s">
        <v>1245</v>
      </c>
      <c r="D228" s="674" t="s">
        <v>2157</v>
      </c>
      <c r="F228" s="608">
        <v>227</v>
      </c>
    </row>
    <row r="229" spans="1:6" x14ac:dyDescent="0.25">
      <c r="A229" s="672" t="s">
        <v>1391</v>
      </c>
      <c r="B229" s="673" t="s">
        <v>1403</v>
      </c>
      <c r="C229" s="673" t="s">
        <v>1375</v>
      </c>
      <c r="D229" s="674" t="s">
        <v>2158</v>
      </c>
      <c r="F229" s="611">
        <v>228</v>
      </c>
    </row>
    <row r="230" spans="1:6" x14ac:dyDescent="0.25">
      <c r="A230" s="672" t="s">
        <v>1392</v>
      </c>
      <c r="B230" s="673" t="s">
        <v>1404</v>
      </c>
      <c r="C230" s="673" t="s">
        <v>1376</v>
      </c>
      <c r="D230" s="674" t="s">
        <v>2159</v>
      </c>
      <c r="F230" s="608">
        <v>229</v>
      </c>
    </row>
    <row r="231" spans="1:6" x14ac:dyDescent="0.25">
      <c r="A231" s="672" t="s">
        <v>1393</v>
      </c>
      <c r="B231" s="673" t="s">
        <v>1405</v>
      </c>
      <c r="C231" s="673" t="s">
        <v>1374</v>
      </c>
      <c r="D231" s="674" t="s">
        <v>2160</v>
      </c>
      <c r="F231" s="611">
        <v>230</v>
      </c>
    </row>
    <row r="232" spans="1:6" x14ac:dyDescent="0.25">
      <c r="A232" s="672" t="s">
        <v>1394</v>
      </c>
      <c r="B232" s="673" t="s">
        <v>1406</v>
      </c>
      <c r="C232" s="673" t="s">
        <v>1243</v>
      </c>
      <c r="D232" s="674" t="s">
        <v>2161</v>
      </c>
      <c r="F232" s="608">
        <v>231</v>
      </c>
    </row>
    <row r="233" spans="1:6" x14ac:dyDescent="0.25">
      <c r="A233" s="672" t="s">
        <v>599</v>
      </c>
      <c r="B233" s="673" t="s">
        <v>1961</v>
      </c>
      <c r="C233" s="673" t="s">
        <v>1962</v>
      </c>
      <c r="D233" s="674" t="s">
        <v>2162</v>
      </c>
      <c r="F233" s="611">
        <v>232</v>
      </c>
    </row>
    <row r="234" spans="1:6" x14ac:dyDescent="0.25">
      <c r="A234" s="672" t="s">
        <v>660</v>
      </c>
      <c r="B234" s="673" t="s">
        <v>1957</v>
      </c>
      <c r="C234" s="673" t="s">
        <v>1960</v>
      </c>
      <c r="D234" s="674" t="s">
        <v>2163</v>
      </c>
      <c r="F234" s="608">
        <v>233</v>
      </c>
    </row>
    <row r="235" spans="1:6" x14ac:dyDescent="0.25">
      <c r="A235" s="672" t="s">
        <v>661</v>
      </c>
      <c r="B235" s="673" t="s">
        <v>1958</v>
      </c>
      <c r="C235" s="673" t="s">
        <v>1959</v>
      </c>
      <c r="D235" s="674" t="s">
        <v>2164</v>
      </c>
      <c r="F235" s="611">
        <v>234</v>
      </c>
    </row>
    <row r="236" spans="1:6" x14ac:dyDescent="0.25">
      <c r="A236" s="672" t="s">
        <v>662</v>
      </c>
      <c r="B236" s="673" t="s">
        <v>604</v>
      </c>
      <c r="C236" s="673" t="s">
        <v>615</v>
      </c>
      <c r="D236" s="674" t="s">
        <v>2165</v>
      </c>
      <c r="F236" s="608">
        <v>235</v>
      </c>
    </row>
    <row r="237" spans="1:6" ht="22.8" x14ac:dyDescent="0.25">
      <c r="A237" s="672" t="s">
        <v>663</v>
      </c>
      <c r="B237" s="673" t="s">
        <v>831</v>
      </c>
      <c r="C237" s="673" t="s">
        <v>832</v>
      </c>
      <c r="D237" s="674" t="s">
        <v>2166</v>
      </c>
      <c r="F237" s="611">
        <v>236</v>
      </c>
    </row>
    <row r="238" spans="1:6" ht="22.8" x14ac:dyDescent="0.25">
      <c r="A238" s="672" t="s">
        <v>664</v>
      </c>
      <c r="B238" s="673" t="s">
        <v>831</v>
      </c>
      <c r="C238" s="673" t="s">
        <v>832</v>
      </c>
      <c r="D238" s="674" t="s">
        <v>2166</v>
      </c>
      <c r="F238" s="608">
        <v>237</v>
      </c>
    </row>
    <row r="239" spans="1:6" ht="45.6" x14ac:dyDescent="0.25">
      <c r="A239" s="672" t="s">
        <v>665</v>
      </c>
      <c r="B239" s="673" t="s">
        <v>2470</v>
      </c>
      <c r="C239" s="673" t="s">
        <v>2476</v>
      </c>
      <c r="D239" s="674" t="s">
        <v>2469</v>
      </c>
      <c r="F239" s="611">
        <v>238</v>
      </c>
    </row>
    <row r="240" spans="1:6" x14ac:dyDescent="0.25">
      <c r="A240" s="672" t="s">
        <v>666</v>
      </c>
      <c r="B240" s="673" t="s">
        <v>846</v>
      </c>
      <c r="C240" s="673" t="s">
        <v>847</v>
      </c>
      <c r="D240" s="674" t="s">
        <v>2167</v>
      </c>
      <c r="F240" s="608">
        <v>239</v>
      </c>
    </row>
    <row r="241" spans="1:6" ht="91.2" x14ac:dyDescent="0.25">
      <c r="A241" s="672" t="s">
        <v>667</v>
      </c>
      <c r="B241" s="673" t="s">
        <v>844</v>
      </c>
      <c r="C241" s="673" t="s">
        <v>845</v>
      </c>
      <c r="D241" s="674" t="s">
        <v>2168</v>
      </c>
      <c r="F241" s="611">
        <v>240</v>
      </c>
    </row>
    <row r="242" spans="1:6" x14ac:dyDescent="0.25">
      <c r="A242" s="672" t="s">
        <v>600</v>
      </c>
      <c r="B242" s="673" t="s">
        <v>737</v>
      </c>
      <c r="C242" s="673" t="s">
        <v>736</v>
      </c>
      <c r="D242" s="674" t="s">
        <v>2169</v>
      </c>
      <c r="F242" s="608">
        <v>241</v>
      </c>
    </row>
    <row r="243" spans="1:6" x14ac:dyDescent="0.25">
      <c r="A243" s="672" t="s">
        <v>601</v>
      </c>
      <c r="B243" s="673" t="s">
        <v>605</v>
      </c>
      <c r="C243" s="673" t="s">
        <v>735</v>
      </c>
      <c r="D243" s="674" t="s">
        <v>2170</v>
      </c>
      <c r="F243" s="611">
        <v>242</v>
      </c>
    </row>
    <row r="244" spans="1:6" x14ac:dyDescent="0.25">
      <c r="A244" s="672" t="s">
        <v>805</v>
      </c>
      <c r="B244" s="673" t="s">
        <v>2509</v>
      </c>
      <c r="C244" s="673" t="s">
        <v>2508</v>
      </c>
      <c r="D244" s="674" t="s">
        <v>2507</v>
      </c>
      <c r="F244" s="608">
        <v>243</v>
      </c>
    </row>
    <row r="245" spans="1:6" x14ac:dyDescent="0.25">
      <c r="A245" s="672" t="s">
        <v>810</v>
      </c>
      <c r="B245" s="673" t="s">
        <v>811</v>
      </c>
      <c r="C245" s="673" t="s">
        <v>812</v>
      </c>
      <c r="D245" s="674" t="s">
        <v>2171</v>
      </c>
      <c r="F245" s="611">
        <v>244</v>
      </c>
    </row>
    <row r="246" spans="1:6" x14ac:dyDescent="0.25">
      <c r="A246" s="672" t="s">
        <v>813</v>
      </c>
      <c r="B246" s="673" t="s">
        <v>817</v>
      </c>
      <c r="C246" s="673" t="s">
        <v>816</v>
      </c>
      <c r="D246" s="674" t="s">
        <v>2172</v>
      </c>
      <c r="F246" s="608">
        <v>245</v>
      </c>
    </row>
    <row r="247" spans="1:6" ht="22.8" x14ac:dyDescent="0.25">
      <c r="A247" s="672" t="s">
        <v>814</v>
      </c>
      <c r="B247" s="673" t="s">
        <v>815</v>
      </c>
      <c r="C247" s="673" t="s">
        <v>3255</v>
      </c>
      <c r="D247" s="674" t="s">
        <v>3256</v>
      </c>
      <c r="F247" s="611">
        <v>246</v>
      </c>
    </row>
    <row r="248" spans="1:6" x14ac:dyDescent="0.25">
      <c r="A248" s="672" t="s">
        <v>778</v>
      </c>
      <c r="B248" s="673" t="s">
        <v>703</v>
      </c>
      <c r="C248" s="673" t="s">
        <v>443</v>
      </c>
      <c r="D248" s="674" t="s">
        <v>2173</v>
      </c>
      <c r="F248" s="608">
        <v>247</v>
      </c>
    </row>
    <row r="249" spans="1:6" x14ac:dyDescent="0.25">
      <c r="A249" s="672" t="s">
        <v>779</v>
      </c>
      <c r="B249" s="673" t="s">
        <v>776</v>
      </c>
      <c r="C249" s="673" t="s">
        <v>784</v>
      </c>
      <c r="D249" s="674" t="s">
        <v>818</v>
      </c>
      <c r="F249" s="611">
        <v>248</v>
      </c>
    </row>
    <row r="250" spans="1:6" x14ac:dyDescent="0.25">
      <c r="A250" s="672" t="s">
        <v>780</v>
      </c>
      <c r="B250" s="673" t="s">
        <v>781</v>
      </c>
      <c r="C250" s="673" t="s">
        <v>785</v>
      </c>
      <c r="D250" s="674" t="s">
        <v>819</v>
      </c>
      <c r="F250" s="608">
        <v>249</v>
      </c>
    </row>
    <row r="251" spans="1:6" x14ac:dyDescent="0.25">
      <c r="A251" s="672" t="s">
        <v>803</v>
      </c>
      <c r="B251" s="673" t="s">
        <v>782</v>
      </c>
      <c r="C251" s="673" t="s">
        <v>783</v>
      </c>
      <c r="D251" s="674" t="s">
        <v>820</v>
      </c>
      <c r="F251" s="611">
        <v>250</v>
      </c>
    </row>
    <row r="252" spans="1:6" x14ac:dyDescent="0.25">
      <c r="A252" s="672" t="s">
        <v>809</v>
      </c>
      <c r="B252" s="673" t="s">
        <v>804</v>
      </c>
      <c r="C252" s="673" t="s">
        <v>651</v>
      </c>
      <c r="D252" s="674" t="s">
        <v>2174</v>
      </c>
      <c r="F252" s="608">
        <v>251</v>
      </c>
    </row>
    <row r="253" spans="1:6" x14ac:dyDescent="0.25">
      <c r="A253" s="672" t="s">
        <v>1805</v>
      </c>
      <c r="B253" s="673" t="s">
        <v>1806</v>
      </c>
      <c r="C253" s="673" t="s">
        <v>1244</v>
      </c>
      <c r="D253" s="674" t="s">
        <v>2175</v>
      </c>
      <c r="F253" s="611">
        <v>252</v>
      </c>
    </row>
    <row r="254" spans="1:6" x14ac:dyDescent="0.25">
      <c r="A254" s="672" t="s">
        <v>1858</v>
      </c>
      <c r="B254" s="673" t="s">
        <v>1859</v>
      </c>
      <c r="C254" s="673" t="s">
        <v>1857</v>
      </c>
      <c r="D254" s="674" t="s">
        <v>2176</v>
      </c>
      <c r="F254" s="608">
        <v>253</v>
      </c>
    </row>
    <row r="255" spans="1:6" s="617" customFormat="1" x14ac:dyDescent="0.25">
      <c r="A255" s="672" t="s">
        <v>1866</v>
      </c>
      <c r="B255" s="673" t="s">
        <v>1867</v>
      </c>
      <c r="C255" s="673" t="s">
        <v>2482</v>
      </c>
      <c r="D255" s="674" t="s">
        <v>2177</v>
      </c>
      <c r="E255" s="611"/>
      <c r="F255" s="611">
        <v>254</v>
      </c>
    </row>
    <row r="256" spans="1:6" x14ac:dyDescent="0.25">
      <c r="A256" s="672" t="s">
        <v>1953</v>
      </c>
      <c r="B256" s="673" t="s">
        <v>1955</v>
      </c>
      <c r="C256" s="673" t="s">
        <v>1956</v>
      </c>
      <c r="D256" s="674" t="s">
        <v>2178</v>
      </c>
      <c r="F256" s="608">
        <v>255</v>
      </c>
    </row>
    <row r="257" spans="1:6" x14ac:dyDescent="0.25">
      <c r="A257" s="672" t="s">
        <v>1954</v>
      </c>
      <c r="B257" s="673" t="s">
        <v>604</v>
      </c>
      <c r="C257" s="673" t="s">
        <v>615</v>
      </c>
      <c r="D257" s="674" t="s">
        <v>2179</v>
      </c>
      <c r="F257" s="611">
        <v>256</v>
      </c>
    </row>
    <row r="258" spans="1:6" ht="22.8" x14ac:dyDescent="0.25">
      <c r="A258" s="672" t="s">
        <v>1963</v>
      </c>
      <c r="B258" s="673" t="s">
        <v>1964</v>
      </c>
      <c r="C258" s="673" t="s">
        <v>1965</v>
      </c>
      <c r="D258" s="674" t="s">
        <v>2180</v>
      </c>
      <c r="F258" s="608">
        <v>257</v>
      </c>
    </row>
    <row r="259" spans="1:6" x14ac:dyDescent="0.25">
      <c r="A259" s="672" t="s">
        <v>3509</v>
      </c>
      <c r="B259" s="673" t="s">
        <v>3510</v>
      </c>
      <c r="C259" s="673" t="s">
        <v>3511</v>
      </c>
      <c r="D259" s="674" t="s">
        <v>3512</v>
      </c>
      <c r="F259" s="608"/>
    </row>
    <row r="260" spans="1:6" x14ac:dyDescent="0.25">
      <c r="A260" s="672" t="s">
        <v>418</v>
      </c>
      <c r="B260" s="673" t="s">
        <v>722</v>
      </c>
      <c r="C260" s="673" t="s">
        <v>597</v>
      </c>
      <c r="D260" s="674" t="s">
        <v>2181</v>
      </c>
      <c r="F260" s="611">
        <v>258</v>
      </c>
    </row>
    <row r="261" spans="1:6" ht="79.8" x14ac:dyDescent="0.25">
      <c r="A261" s="732" t="s">
        <v>591</v>
      </c>
      <c r="B261" s="733" t="s">
        <v>3855</v>
      </c>
      <c r="C261" s="733" t="s">
        <v>3853</v>
      </c>
      <c r="D261" s="734" t="s">
        <v>3854</v>
      </c>
      <c r="F261" s="608">
        <v>259</v>
      </c>
    </row>
    <row r="262" spans="1:6" x14ac:dyDescent="0.25">
      <c r="A262" s="672" t="s">
        <v>709</v>
      </c>
      <c r="B262" s="673" t="s">
        <v>656</v>
      </c>
      <c r="C262" s="673" t="s">
        <v>702</v>
      </c>
      <c r="D262" s="674" t="s">
        <v>656</v>
      </c>
      <c r="F262" s="611">
        <v>260</v>
      </c>
    </row>
    <row r="263" spans="1:6" x14ac:dyDescent="0.25">
      <c r="A263" s="672" t="s">
        <v>710</v>
      </c>
      <c r="B263" s="673" t="s">
        <v>696</v>
      </c>
      <c r="C263" s="673" t="s">
        <v>697</v>
      </c>
      <c r="D263" s="674" t="s">
        <v>2182</v>
      </c>
      <c r="F263" s="608">
        <v>261</v>
      </c>
    </row>
    <row r="264" spans="1:6" x14ac:dyDescent="0.25">
      <c r="A264" s="672" t="s">
        <v>711</v>
      </c>
      <c r="B264" s="673" t="s">
        <v>698</v>
      </c>
      <c r="C264" s="673" t="s">
        <v>478</v>
      </c>
      <c r="D264" s="674" t="s">
        <v>2183</v>
      </c>
      <c r="F264" s="611">
        <v>262</v>
      </c>
    </row>
    <row r="265" spans="1:6" s="617" customFormat="1" x14ac:dyDescent="0.25">
      <c r="A265" s="672" t="s">
        <v>712</v>
      </c>
      <c r="B265" s="673" t="s">
        <v>598</v>
      </c>
      <c r="C265" s="673" t="s">
        <v>609</v>
      </c>
      <c r="D265" s="674" t="s">
        <v>2149</v>
      </c>
      <c r="E265" s="611"/>
      <c r="F265" s="608">
        <v>263</v>
      </c>
    </row>
    <row r="266" spans="1:6" s="617" customFormat="1" x14ac:dyDescent="0.25">
      <c r="A266" s="672" t="s">
        <v>713</v>
      </c>
      <c r="B266" s="673" t="s">
        <v>2518</v>
      </c>
      <c r="C266" s="673" t="s">
        <v>2517</v>
      </c>
      <c r="D266" s="674" t="s">
        <v>2519</v>
      </c>
      <c r="E266" s="611"/>
      <c r="F266" s="611">
        <v>264</v>
      </c>
    </row>
    <row r="267" spans="1:6" s="617" customFormat="1" x14ac:dyDescent="0.25">
      <c r="A267" s="672" t="s">
        <v>714</v>
      </c>
      <c r="B267" s="673" t="s">
        <v>657</v>
      </c>
      <c r="C267" s="673" t="s">
        <v>608</v>
      </c>
      <c r="D267" s="674" t="s">
        <v>2184</v>
      </c>
      <c r="E267" s="611"/>
      <c r="F267" s="608">
        <v>265</v>
      </c>
    </row>
    <row r="268" spans="1:6" x14ac:dyDescent="0.25">
      <c r="A268" s="672" t="s">
        <v>715</v>
      </c>
      <c r="B268" s="673" t="s">
        <v>699</v>
      </c>
      <c r="C268" s="673" t="s">
        <v>1439</v>
      </c>
      <c r="D268" s="674" t="s">
        <v>2185</v>
      </c>
      <c r="F268" s="611">
        <v>266</v>
      </c>
    </row>
    <row r="269" spans="1:6" x14ac:dyDescent="0.25">
      <c r="A269" s="672" t="s">
        <v>716</v>
      </c>
      <c r="B269" s="673" t="s">
        <v>1868</v>
      </c>
      <c r="C269" s="673" t="s">
        <v>1440</v>
      </c>
      <c r="D269" s="674" t="s">
        <v>2186</v>
      </c>
      <c r="F269" s="608">
        <v>267</v>
      </c>
    </row>
    <row r="270" spans="1:6" x14ac:dyDescent="0.25">
      <c r="A270" s="672" t="s">
        <v>1855</v>
      </c>
      <c r="B270" s="673" t="s">
        <v>1886</v>
      </c>
      <c r="C270" s="673" t="s">
        <v>1887</v>
      </c>
      <c r="D270" s="674" t="s">
        <v>2187</v>
      </c>
      <c r="F270" s="611">
        <v>268</v>
      </c>
    </row>
    <row r="271" spans="1:6" x14ac:dyDescent="0.25">
      <c r="A271" s="672" t="s">
        <v>1884</v>
      </c>
      <c r="B271" s="673" t="s">
        <v>1888</v>
      </c>
      <c r="C271" s="673" t="s">
        <v>1885</v>
      </c>
      <c r="D271" s="674" t="s">
        <v>2188</v>
      </c>
      <c r="F271" s="608">
        <v>269</v>
      </c>
    </row>
    <row r="272" spans="1:6" x14ac:dyDescent="0.25">
      <c r="A272" s="672" t="s">
        <v>717</v>
      </c>
      <c r="B272" s="673" t="s">
        <v>726</v>
      </c>
      <c r="C272" s="673" t="s">
        <v>700</v>
      </c>
      <c r="D272" s="674" t="s">
        <v>2189</v>
      </c>
      <c r="F272" s="611">
        <v>270</v>
      </c>
    </row>
    <row r="273" spans="1:6" x14ac:dyDescent="0.25">
      <c r="A273" s="672" t="s">
        <v>718</v>
      </c>
      <c r="B273" s="673" t="s">
        <v>730</v>
      </c>
      <c r="C273" s="673" t="s">
        <v>729</v>
      </c>
      <c r="D273" s="674" t="s">
        <v>2190</v>
      </c>
      <c r="F273" s="608">
        <v>271</v>
      </c>
    </row>
    <row r="274" spans="1:6" x14ac:dyDescent="0.25">
      <c r="A274" s="672" t="s">
        <v>719</v>
      </c>
      <c r="B274" s="673" t="s">
        <v>701</v>
      </c>
      <c r="C274" s="673" t="s">
        <v>614</v>
      </c>
      <c r="D274" s="674" t="s">
        <v>2140</v>
      </c>
      <c r="F274" s="611">
        <v>272</v>
      </c>
    </row>
    <row r="275" spans="1:6" x14ac:dyDescent="0.2">
      <c r="A275" s="672" t="s">
        <v>725</v>
      </c>
      <c r="B275" s="675" t="s">
        <v>2502</v>
      </c>
      <c r="C275" s="675" t="s">
        <v>2501</v>
      </c>
      <c r="D275" s="674" t="s">
        <v>2498</v>
      </c>
      <c r="F275" s="608">
        <v>273</v>
      </c>
    </row>
    <row r="276" spans="1:6" x14ac:dyDescent="0.2">
      <c r="A276" s="672" t="s">
        <v>2520</v>
      </c>
      <c r="B276" s="675" t="s">
        <v>2522</v>
      </c>
      <c r="C276" s="675" t="s">
        <v>2521</v>
      </c>
      <c r="D276" s="674" t="s">
        <v>2523</v>
      </c>
      <c r="F276" s="611">
        <v>274</v>
      </c>
    </row>
    <row r="277" spans="1:6" x14ac:dyDescent="0.2">
      <c r="A277" s="672" t="s">
        <v>720</v>
      </c>
      <c r="B277" s="675" t="s">
        <v>728</v>
      </c>
      <c r="C277" s="675" t="s">
        <v>727</v>
      </c>
      <c r="D277" s="674" t="s">
        <v>2191</v>
      </c>
      <c r="F277" s="608">
        <v>275</v>
      </c>
    </row>
    <row r="278" spans="1:6" x14ac:dyDescent="0.2">
      <c r="A278" s="672" t="s">
        <v>721</v>
      </c>
      <c r="B278" s="675" t="s">
        <v>2503</v>
      </c>
      <c r="C278" s="675" t="s">
        <v>2500</v>
      </c>
      <c r="D278" s="674" t="s">
        <v>2496</v>
      </c>
      <c r="F278" s="611">
        <v>276</v>
      </c>
    </row>
    <row r="279" spans="1:6" ht="397.2" customHeight="1" x14ac:dyDescent="0.25">
      <c r="A279" s="672" t="s">
        <v>731</v>
      </c>
      <c r="B279" s="673" t="s">
        <v>2504</v>
      </c>
      <c r="C279" s="673" t="s">
        <v>2499</v>
      </c>
      <c r="D279" s="674" t="s">
        <v>2497</v>
      </c>
      <c r="F279" s="608">
        <v>277</v>
      </c>
    </row>
    <row r="280" spans="1:6" x14ac:dyDescent="0.2">
      <c r="A280" s="672" t="s">
        <v>732</v>
      </c>
      <c r="B280" s="675" t="s">
        <v>737</v>
      </c>
      <c r="C280" s="675" t="s">
        <v>736</v>
      </c>
      <c r="D280" s="674" t="s">
        <v>2169</v>
      </c>
      <c r="F280" s="611">
        <v>278</v>
      </c>
    </row>
    <row r="281" spans="1:6" x14ac:dyDescent="0.2">
      <c r="A281" s="672" t="s">
        <v>733</v>
      </c>
      <c r="B281" s="675" t="s">
        <v>2493</v>
      </c>
      <c r="C281" s="675" t="s">
        <v>2490</v>
      </c>
      <c r="D281" s="674" t="s">
        <v>2491</v>
      </c>
      <c r="F281" s="608">
        <v>279</v>
      </c>
    </row>
    <row r="282" spans="1:6" x14ac:dyDescent="0.2">
      <c r="A282" s="672" t="s">
        <v>1368</v>
      </c>
      <c r="B282" s="675" t="s">
        <v>1371</v>
      </c>
      <c r="C282" s="675" t="s">
        <v>1370</v>
      </c>
      <c r="D282" s="674" t="s">
        <v>2192</v>
      </c>
      <c r="F282" s="611">
        <v>280</v>
      </c>
    </row>
    <row r="283" spans="1:6" x14ac:dyDescent="0.2">
      <c r="A283" s="672" t="s">
        <v>1369</v>
      </c>
      <c r="B283" s="675" t="s">
        <v>1372</v>
      </c>
      <c r="C283" s="675" t="s">
        <v>1373</v>
      </c>
      <c r="D283" s="674" t="s">
        <v>2193</v>
      </c>
      <c r="F283" s="608">
        <v>281</v>
      </c>
    </row>
    <row r="284" spans="1:6" x14ac:dyDescent="0.2">
      <c r="A284" s="672" t="s">
        <v>1807</v>
      </c>
      <c r="B284" s="675" t="s">
        <v>605</v>
      </c>
      <c r="C284" s="675" t="s">
        <v>735</v>
      </c>
      <c r="D284" s="674" t="s">
        <v>2170</v>
      </c>
      <c r="F284" s="611">
        <v>282</v>
      </c>
    </row>
    <row r="285" spans="1:6" x14ac:dyDescent="0.2">
      <c r="A285" s="672" t="s">
        <v>1808</v>
      </c>
      <c r="B285" s="675" t="s">
        <v>2492</v>
      </c>
      <c r="C285" s="675" t="s">
        <v>2494</v>
      </c>
      <c r="D285" s="674" t="s">
        <v>2495</v>
      </c>
      <c r="F285" s="608">
        <v>283</v>
      </c>
    </row>
    <row r="286" spans="1:6" x14ac:dyDescent="0.2">
      <c r="A286" s="672" t="s">
        <v>1870</v>
      </c>
      <c r="B286" s="675" t="s">
        <v>1873</v>
      </c>
      <c r="C286" s="675" t="s">
        <v>1869</v>
      </c>
      <c r="D286" s="674" t="s">
        <v>2194</v>
      </c>
      <c r="F286" s="611">
        <v>284</v>
      </c>
    </row>
    <row r="287" spans="1:6" x14ac:dyDescent="0.25">
      <c r="A287" s="673" t="s">
        <v>1871</v>
      </c>
      <c r="B287" s="673" t="s">
        <v>1874</v>
      </c>
      <c r="C287" s="673" t="s">
        <v>1872</v>
      </c>
      <c r="D287" s="674" t="s">
        <v>2195</v>
      </c>
      <c r="F287" s="608">
        <v>285</v>
      </c>
    </row>
    <row r="288" spans="1:6" ht="409.6" x14ac:dyDescent="0.25">
      <c r="A288" s="673" t="s">
        <v>1883</v>
      </c>
      <c r="B288" s="673" t="s">
        <v>1899</v>
      </c>
      <c r="C288" s="673" t="s">
        <v>1917</v>
      </c>
      <c r="D288" s="674" t="s">
        <v>2196</v>
      </c>
      <c r="F288" s="611">
        <v>286</v>
      </c>
    </row>
    <row r="289" spans="1:6" x14ac:dyDescent="0.25">
      <c r="A289" s="673" t="s">
        <v>1889</v>
      </c>
      <c r="B289" s="673" t="s">
        <v>1890</v>
      </c>
      <c r="C289" s="673" t="s">
        <v>1891</v>
      </c>
      <c r="D289" s="674" t="s">
        <v>2197</v>
      </c>
      <c r="F289" s="608">
        <v>287</v>
      </c>
    </row>
    <row r="290" spans="1:6" x14ac:dyDescent="0.25">
      <c r="A290" s="673" t="s">
        <v>1892</v>
      </c>
      <c r="B290" s="673" t="s">
        <v>696</v>
      </c>
      <c r="C290" s="673" t="s">
        <v>697</v>
      </c>
      <c r="D290" s="674" t="s">
        <v>2182</v>
      </c>
      <c r="F290" s="611">
        <v>288</v>
      </c>
    </row>
    <row r="291" spans="1:6" x14ac:dyDescent="0.25">
      <c r="A291" s="673" t="s">
        <v>1893</v>
      </c>
      <c r="B291" s="673" t="s">
        <v>1400</v>
      </c>
      <c r="C291" s="673" t="s">
        <v>1856</v>
      </c>
      <c r="D291" s="674" t="s">
        <v>2155</v>
      </c>
      <c r="F291" s="608">
        <v>289</v>
      </c>
    </row>
    <row r="292" spans="1:6" x14ac:dyDescent="0.25">
      <c r="A292" s="673" t="s">
        <v>1894</v>
      </c>
      <c r="B292" s="673" t="s">
        <v>1895</v>
      </c>
      <c r="C292" s="673" t="s">
        <v>1245</v>
      </c>
      <c r="D292" s="674" t="s">
        <v>2157</v>
      </c>
      <c r="F292" s="611">
        <v>290</v>
      </c>
    </row>
    <row r="293" spans="1:6" x14ac:dyDescent="0.25">
      <c r="A293" s="673" t="s">
        <v>2477</v>
      </c>
      <c r="B293" s="673" t="s">
        <v>2487</v>
      </c>
      <c r="C293" s="673" t="s">
        <v>2480</v>
      </c>
      <c r="D293" s="674" t="s">
        <v>2483</v>
      </c>
      <c r="F293" s="608">
        <v>291</v>
      </c>
    </row>
    <row r="294" spans="1:6" x14ac:dyDescent="0.25">
      <c r="A294" s="673" t="s">
        <v>2478</v>
      </c>
      <c r="B294" s="673" t="s">
        <v>2485</v>
      </c>
      <c r="C294" s="673" t="s">
        <v>2481</v>
      </c>
      <c r="D294" s="674" t="s">
        <v>2484</v>
      </c>
      <c r="F294" s="611">
        <v>292</v>
      </c>
    </row>
    <row r="295" spans="1:6" x14ac:dyDescent="0.25">
      <c r="A295" s="673" t="s">
        <v>2479</v>
      </c>
      <c r="B295" s="673" t="s">
        <v>2488</v>
      </c>
      <c r="C295" s="673" t="s">
        <v>2486</v>
      </c>
      <c r="D295" s="674" t="s">
        <v>2489</v>
      </c>
      <c r="F295" s="608">
        <v>293</v>
      </c>
    </row>
    <row r="296" spans="1:6" x14ac:dyDescent="0.25">
      <c r="A296" s="673" t="s">
        <v>1581</v>
      </c>
      <c r="B296" s="673" t="s">
        <v>1467</v>
      </c>
      <c r="C296" s="673" t="s">
        <v>1584</v>
      </c>
      <c r="D296" s="674" t="s">
        <v>2198</v>
      </c>
      <c r="F296" s="611">
        <v>294</v>
      </c>
    </row>
    <row r="297" spans="1:6" ht="68.400000000000006" x14ac:dyDescent="0.25">
      <c r="A297" s="673" t="s">
        <v>1585</v>
      </c>
      <c r="B297" s="673" t="s">
        <v>3836</v>
      </c>
      <c r="C297" s="673" t="s">
        <v>3782</v>
      </c>
      <c r="D297" s="674" t="s">
        <v>2199</v>
      </c>
      <c r="F297" s="608">
        <v>295</v>
      </c>
    </row>
    <row r="298" spans="1:6" ht="91.2" x14ac:dyDescent="0.25">
      <c r="A298" s="673" t="s">
        <v>1586</v>
      </c>
      <c r="B298" s="673" t="s">
        <v>3822</v>
      </c>
      <c r="C298" s="673" t="s">
        <v>3783</v>
      </c>
      <c r="D298" s="674" t="s">
        <v>2200</v>
      </c>
      <c r="F298" s="611">
        <v>296</v>
      </c>
    </row>
    <row r="299" spans="1:6" ht="79.8" x14ac:dyDescent="0.25">
      <c r="A299" s="673" t="s">
        <v>1587</v>
      </c>
      <c r="B299" s="673" t="s">
        <v>3837</v>
      </c>
      <c r="C299" s="673" t="s">
        <v>3819</v>
      </c>
      <c r="D299" s="674" t="s">
        <v>2201</v>
      </c>
      <c r="F299" s="608">
        <v>297</v>
      </c>
    </row>
    <row r="300" spans="1:6" ht="91.2" customHeight="1" x14ac:dyDescent="0.25">
      <c r="A300" s="673" t="s">
        <v>1588</v>
      </c>
      <c r="B300" s="673" t="s">
        <v>3838</v>
      </c>
      <c r="C300" s="673" t="s">
        <v>3827</v>
      </c>
      <c r="D300" s="674" t="s">
        <v>2202</v>
      </c>
      <c r="F300" s="611">
        <v>298</v>
      </c>
    </row>
    <row r="301" spans="1:6" x14ac:dyDescent="0.25">
      <c r="A301" s="673" t="s">
        <v>3388</v>
      </c>
      <c r="B301" s="673" t="s">
        <v>3539</v>
      </c>
      <c r="C301" s="673" t="s">
        <v>3389</v>
      </c>
      <c r="D301" s="674" t="s">
        <v>3549</v>
      </c>
      <c r="F301" s="611">
        <v>299</v>
      </c>
    </row>
    <row r="302" spans="1:6" ht="91.2" x14ac:dyDescent="0.25">
      <c r="A302" s="673" t="s">
        <v>3535</v>
      </c>
      <c r="B302" s="673" t="s">
        <v>3821</v>
      </c>
      <c r="C302" s="673" t="s">
        <v>3820</v>
      </c>
      <c r="D302" s="674" t="s">
        <v>3548</v>
      </c>
      <c r="F302" s="608">
        <v>300</v>
      </c>
    </row>
    <row r="303" spans="1:6" ht="91.2" x14ac:dyDescent="0.25">
      <c r="A303" s="673" t="s">
        <v>3536</v>
      </c>
      <c r="B303" s="673" t="s">
        <v>3542</v>
      </c>
      <c r="C303" s="673" t="s">
        <v>3544</v>
      </c>
      <c r="D303" s="674" t="s">
        <v>3547</v>
      </c>
      <c r="F303" s="611">
        <v>301</v>
      </c>
    </row>
    <row r="304" spans="1:6" ht="57" x14ac:dyDescent="0.25">
      <c r="A304" s="673" t="s">
        <v>3537</v>
      </c>
      <c r="B304" s="673" t="s">
        <v>3543</v>
      </c>
      <c r="C304" s="673" t="s">
        <v>3541</v>
      </c>
      <c r="D304" s="674" t="s">
        <v>3546</v>
      </c>
      <c r="F304" s="611">
        <v>302</v>
      </c>
    </row>
    <row r="305" spans="1:6" ht="91.8" customHeight="1" x14ac:dyDescent="0.25">
      <c r="A305" s="673" t="s">
        <v>3538</v>
      </c>
      <c r="B305" s="673" t="s">
        <v>3839</v>
      </c>
      <c r="C305" s="673" t="s">
        <v>3823</v>
      </c>
      <c r="D305" s="674" t="s">
        <v>3545</v>
      </c>
      <c r="F305" s="608">
        <v>303</v>
      </c>
    </row>
    <row r="306" spans="1:6" x14ac:dyDescent="0.25">
      <c r="A306" s="673" t="s">
        <v>1579</v>
      </c>
      <c r="B306" s="673" t="s">
        <v>1465</v>
      </c>
      <c r="C306" s="673" t="s">
        <v>1589</v>
      </c>
      <c r="D306" s="674" t="s">
        <v>2203</v>
      </c>
      <c r="F306" s="611">
        <v>304</v>
      </c>
    </row>
    <row r="307" spans="1:6" ht="91.2" x14ac:dyDescent="0.25">
      <c r="A307" s="673" t="s">
        <v>1590</v>
      </c>
      <c r="B307" s="673" t="s">
        <v>3840</v>
      </c>
      <c r="C307" s="673" t="s">
        <v>3824</v>
      </c>
      <c r="D307" s="674" t="s">
        <v>3585</v>
      </c>
      <c r="F307" s="611">
        <v>305</v>
      </c>
    </row>
    <row r="308" spans="1:6" ht="102.6" x14ac:dyDescent="0.25">
      <c r="A308" s="673" t="s">
        <v>1591</v>
      </c>
      <c r="B308" s="673" t="s">
        <v>1592</v>
      </c>
      <c r="C308" s="673" t="s">
        <v>1593</v>
      </c>
      <c r="D308" s="674" t="s">
        <v>2204</v>
      </c>
      <c r="F308" s="608">
        <v>306</v>
      </c>
    </row>
    <row r="309" spans="1:6" ht="68.400000000000006" x14ac:dyDescent="0.25">
      <c r="A309" s="673" t="s">
        <v>1594</v>
      </c>
      <c r="B309" s="673" t="s">
        <v>1595</v>
      </c>
      <c r="C309" s="673" t="s">
        <v>1596</v>
      </c>
      <c r="D309" s="674" t="s">
        <v>2205</v>
      </c>
      <c r="F309" s="611">
        <v>307</v>
      </c>
    </row>
    <row r="310" spans="1:6" ht="79.8" x14ac:dyDescent="0.25">
      <c r="A310" s="673" t="s">
        <v>1597</v>
      </c>
      <c r="B310" s="673" t="s">
        <v>3841</v>
      </c>
      <c r="C310" s="673" t="s">
        <v>3784</v>
      </c>
      <c r="D310" s="674" t="s">
        <v>2206</v>
      </c>
      <c r="F310" s="611">
        <v>308</v>
      </c>
    </row>
    <row r="311" spans="1:6" x14ac:dyDescent="0.25">
      <c r="A311" s="673" t="s">
        <v>1580</v>
      </c>
      <c r="B311" s="673" t="s">
        <v>1466</v>
      </c>
      <c r="C311" s="673" t="s">
        <v>1598</v>
      </c>
      <c r="D311" s="674" t="s">
        <v>2207</v>
      </c>
      <c r="F311" s="608">
        <v>309</v>
      </c>
    </row>
    <row r="312" spans="1:6" ht="91.2" x14ac:dyDescent="0.25">
      <c r="A312" s="673" t="s">
        <v>1599</v>
      </c>
      <c r="B312" s="673" t="s">
        <v>1600</v>
      </c>
      <c r="C312" s="673" t="s">
        <v>3825</v>
      </c>
      <c r="D312" s="674" t="s">
        <v>2208</v>
      </c>
      <c r="F312" s="611">
        <v>310</v>
      </c>
    </row>
    <row r="313" spans="1:6" ht="79.8" x14ac:dyDescent="0.25">
      <c r="A313" s="673" t="s">
        <v>1601</v>
      </c>
      <c r="B313" s="673" t="s">
        <v>1602</v>
      </c>
      <c r="C313" s="673" t="s">
        <v>3785</v>
      </c>
      <c r="D313" s="674" t="s">
        <v>2209</v>
      </c>
      <c r="F313" s="611">
        <v>311</v>
      </c>
    </row>
    <row r="314" spans="1:6" ht="68.400000000000006" x14ac:dyDescent="0.25">
      <c r="A314" s="673" t="s">
        <v>1603</v>
      </c>
      <c r="B314" s="673" t="s">
        <v>1604</v>
      </c>
      <c r="C314" s="673" t="s">
        <v>3786</v>
      </c>
      <c r="D314" s="674" t="s">
        <v>2210</v>
      </c>
      <c r="F314" s="608">
        <v>312</v>
      </c>
    </row>
    <row r="315" spans="1:6" ht="68.400000000000006" x14ac:dyDescent="0.25">
      <c r="A315" s="673" t="s">
        <v>1605</v>
      </c>
      <c r="B315" s="673" t="s">
        <v>1606</v>
      </c>
      <c r="C315" s="673" t="s">
        <v>3787</v>
      </c>
      <c r="D315" s="674" t="s">
        <v>2211</v>
      </c>
      <c r="F315" s="611">
        <v>313</v>
      </c>
    </row>
    <row r="316" spans="1:6" x14ac:dyDescent="0.25">
      <c r="A316" s="673" t="s">
        <v>1583</v>
      </c>
      <c r="B316" s="673" t="s">
        <v>1469</v>
      </c>
      <c r="C316" s="673" t="s">
        <v>1607</v>
      </c>
      <c r="D316" s="674" t="s">
        <v>2212</v>
      </c>
      <c r="F316" s="611">
        <v>314</v>
      </c>
    </row>
    <row r="317" spans="1:6" ht="57" x14ac:dyDescent="0.25">
      <c r="A317" s="607" t="s">
        <v>1608</v>
      </c>
      <c r="B317" s="611" t="s">
        <v>3842</v>
      </c>
      <c r="C317" s="608" t="s">
        <v>3788</v>
      </c>
      <c r="D317" s="609" t="s">
        <v>2213</v>
      </c>
      <c r="F317" s="608">
        <v>315</v>
      </c>
    </row>
    <row r="318" spans="1:6" ht="91.2" x14ac:dyDescent="0.25">
      <c r="A318" s="610" t="s">
        <v>1609</v>
      </c>
      <c r="B318" s="611" t="s">
        <v>3843</v>
      </c>
      <c r="C318" s="611" t="s">
        <v>3789</v>
      </c>
      <c r="D318" s="612" t="s">
        <v>2214</v>
      </c>
      <c r="F318" s="611">
        <v>316</v>
      </c>
    </row>
    <row r="319" spans="1:6" s="617" customFormat="1" ht="68.400000000000006" x14ac:dyDescent="0.25">
      <c r="A319" s="607" t="s">
        <v>1610</v>
      </c>
      <c r="B319" s="611" t="s">
        <v>3844</v>
      </c>
      <c r="C319" s="608" t="s">
        <v>3791</v>
      </c>
      <c r="D319" s="609" t="s">
        <v>2215</v>
      </c>
      <c r="E319" s="611"/>
      <c r="F319" s="611">
        <v>317</v>
      </c>
    </row>
    <row r="320" spans="1:6" ht="68.400000000000006" x14ac:dyDescent="0.25">
      <c r="A320" s="610" t="s">
        <v>1611</v>
      </c>
      <c r="B320" s="611" t="s">
        <v>3845</v>
      </c>
      <c r="C320" s="611" t="s">
        <v>3790</v>
      </c>
      <c r="D320" s="612" t="s">
        <v>2216</v>
      </c>
      <c r="F320" s="608">
        <v>318</v>
      </c>
    </row>
    <row r="321" spans="1:6" x14ac:dyDescent="0.25">
      <c r="A321" s="610" t="s">
        <v>1582</v>
      </c>
      <c r="B321" s="611" t="s">
        <v>1468</v>
      </c>
      <c r="C321" s="611" t="s">
        <v>3540</v>
      </c>
      <c r="D321" s="612" t="s">
        <v>2217</v>
      </c>
      <c r="F321" s="611">
        <v>319</v>
      </c>
    </row>
    <row r="322" spans="1:6" ht="57" x14ac:dyDescent="0.25">
      <c r="A322" s="610" t="s">
        <v>1612</v>
      </c>
      <c r="B322" s="611" t="s">
        <v>3846</v>
      </c>
      <c r="C322" s="611" t="s">
        <v>1613</v>
      </c>
      <c r="D322" s="612" t="s">
        <v>2218</v>
      </c>
      <c r="F322" s="611">
        <v>320</v>
      </c>
    </row>
    <row r="323" spans="1:6" ht="68.400000000000006" x14ac:dyDescent="0.25">
      <c r="A323" s="610" t="s">
        <v>1614</v>
      </c>
      <c r="B323" s="611" t="s">
        <v>3847</v>
      </c>
      <c r="C323" s="611" t="s">
        <v>1615</v>
      </c>
      <c r="D323" s="612" t="s">
        <v>2219</v>
      </c>
      <c r="F323" s="608">
        <v>321</v>
      </c>
    </row>
    <row r="324" spans="1:6" ht="57" x14ac:dyDescent="0.25">
      <c r="A324" s="610" t="s">
        <v>1616</v>
      </c>
      <c r="B324" s="611" t="s">
        <v>3848</v>
      </c>
      <c r="C324" s="611" t="s">
        <v>1617</v>
      </c>
      <c r="D324" s="612" t="s">
        <v>2220</v>
      </c>
      <c r="F324" s="611">
        <v>322</v>
      </c>
    </row>
    <row r="325" spans="1:6" ht="57" x14ac:dyDescent="0.25">
      <c r="A325" s="610" t="s">
        <v>1618</v>
      </c>
      <c r="B325" s="611" t="s">
        <v>3849</v>
      </c>
      <c r="C325" s="611" t="s">
        <v>1619</v>
      </c>
      <c r="D325" s="612" t="s">
        <v>2221</v>
      </c>
      <c r="F325" s="611">
        <v>323</v>
      </c>
    </row>
    <row r="326" spans="1:6" x14ac:dyDescent="0.25">
      <c r="A326" s="610" t="s">
        <v>77</v>
      </c>
      <c r="B326" s="611" t="s">
        <v>1180</v>
      </c>
      <c r="C326" s="611" t="s">
        <v>1424</v>
      </c>
      <c r="D326" s="612" t="s">
        <v>2222</v>
      </c>
      <c r="F326" s="608">
        <v>324</v>
      </c>
    </row>
    <row r="327" spans="1:6" ht="136.80000000000001" x14ac:dyDescent="0.25">
      <c r="A327" s="610" t="s">
        <v>492</v>
      </c>
      <c r="B327" s="611" t="s">
        <v>1223</v>
      </c>
      <c r="C327" s="611" t="s">
        <v>774</v>
      </c>
      <c r="D327" s="612" t="s">
        <v>2223</v>
      </c>
      <c r="F327" s="611">
        <v>325</v>
      </c>
    </row>
    <row r="328" spans="1:6" x14ac:dyDescent="0.25">
      <c r="A328" s="610" t="s">
        <v>130</v>
      </c>
      <c r="B328" s="611" t="s">
        <v>493</v>
      </c>
      <c r="C328" s="611" t="s">
        <v>494</v>
      </c>
      <c r="D328" s="612" t="s">
        <v>2224</v>
      </c>
      <c r="F328" s="611">
        <v>326</v>
      </c>
    </row>
    <row r="329" spans="1:6" ht="136.80000000000001" x14ac:dyDescent="0.25">
      <c r="A329" s="607" t="s">
        <v>495</v>
      </c>
      <c r="B329" s="608" t="s">
        <v>496</v>
      </c>
      <c r="C329" s="608" t="s">
        <v>775</v>
      </c>
      <c r="D329" s="609" t="s">
        <v>2225</v>
      </c>
      <c r="F329" s="608">
        <v>327</v>
      </c>
    </row>
    <row r="330" spans="1:6" ht="114" x14ac:dyDescent="0.25">
      <c r="A330" s="610" t="s">
        <v>334</v>
      </c>
      <c r="B330" s="611" t="s">
        <v>1181</v>
      </c>
      <c r="C330" s="611" t="s">
        <v>1823</v>
      </c>
      <c r="D330" s="612" t="s">
        <v>2226</v>
      </c>
      <c r="E330" s="611" t="s">
        <v>2854</v>
      </c>
      <c r="F330" s="611">
        <v>328</v>
      </c>
    </row>
    <row r="331" spans="1:6" ht="159.6" x14ac:dyDescent="0.25">
      <c r="A331" s="610" t="s">
        <v>335</v>
      </c>
      <c r="B331" s="611" t="s">
        <v>1182</v>
      </c>
      <c r="C331" s="611" t="s">
        <v>583</v>
      </c>
      <c r="D331" s="612" t="s">
        <v>2227</v>
      </c>
      <c r="E331" s="611" t="s">
        <v>2855</v>
      </c>
      <c r="F331" s="611">
        <v>329</v>
      </c>
    </row>
    <row r="332" spans="1:6" ht="79.8" x14ac:dyDescent="0.25">
      <c r="A332" s="610" t="s">
        <v>336</v>
      </c>
      <c r="B332" s="611" t="s">
        <v>2634</v>
      </c>
      <c r="C332" s="611" t="s">
        <v>1426</v>
      </c>
      <c r="D332" s="612" t="s">
        <v>2228</v>
      </c>
      <c r="E332" s="611" t="s">
        <v>2856</v>
      </c>
      <c r="F332" s="608">
        <v>330</v>
      </c>
    </row>
    <row r="333" spans="1:6" ht="159.6" x14ac:dyDescent="0.25">
      <c r="A333" s="610" t="s">
        <v>337</v>
      </c>
      <c r="B333" s="611" t="s">
        <v>1183</v>
      </c>
      <c r="C333" s="611" t="s">
        <v>1918</v>
      </c>
      <c r="D333" s="612" t="s">
        <v>2229</v>
      </c>
      <c r="E333" s="611" t="s">
        <v>2857</v>
      </c>
      <c r="F333" s="611">
        <v>331</v>
      </c>
    </row>
    <row r="334" spans="1:6" ht="102.6" x14ac:dyDescent="0.25">
      <c r="A334" s="610" t="s">
        <v>338</v>
      </c>
      <c r="B334" s="611" t="s">
        <v>497</v>
      </c>
      <c r="C334" s="611" t="s">
        <v>1919</v>
      </c>
      <c r="D334" s="612" t="s">
        <v>2230</v>
      </c>
      <c r="E334" s="611" t="s">
        <v>2858</v>
      </c>
      <c r="F334" s="611">
        <v>332</v>
      </c>
    </row>
    <row r="335" spans="1:6" s="617" customFormat="1" ht="182.4" x14ac:dyDescent="0.25">
      <c r="A335" s="610" t="s">
        <v>339</v>
      </c>
      <c r="B335" s="611" t="s">
        <v>1184</v>
      </c>
      <c r="C335" s="611" t="s">
        <v>1427</v>
      </c>
      <c r="D335" s="612" t="s">
        <v>2231</v>
      </c>
      <c r="E335" s="611" t="s">
        <v>2859</v>
      </c>
      <c r="F335" s="608">
        <v>333</v>
      </c>
    </row>
    <row r="336" spans="1:6" ht="216.6" x14ac:dyDescent="0.25">
      <c r="A336" s="610" t="s">
        <v>340</v>
      </c>
      <c r="B336" s="608" t="s">
        <v>2635</v>
      </c>
      <c r="C336" s="611" t="s">
        <v>3124</v>
      </c>
      <c r="D336" s="612" t="s">
        <v>3371</v>
      </c>
      <c r="E336" s="611" t="s">
        <v>2860</v>
      </c>
      <c r="F336" s="611">
        <v>334</v>
      </c>
    </row>
    <row r="337" spans="1:6" ht="125.4" x14ac:dyDescent="0.25">
      <c r="A337" s="610" t="s">
        <v>341</v>
      </c>
      <c r="B337" s="611" t="s">
        <v>2636</v>
      </c>
      <c r="C337" s="611" t="s">
        <v>3125</v>
      </c>
      <c r="D337" s="612" t="s">
        <v>3298</v>
      </c>
      <c r="E337" s="611" t="s">
        <v>2861</v>
      </c>
      <c r="F337" s="611">
        <v>335</v>
      </c>
    </row>
    <row r="338" spans="1:6" x14ac:dyDescent="0.25">
      <c r="A338" s="610" t="s">
        <v>133</v>
      </c>
      <c r="B338" s="611" t="s">
        <v>498</v>
      </c>
      <c r="C338" s="611" t="s">
        <v>707</v>
      </c>
      <c r="D338" s="612" t="s">
        <v>2232</v>
      </c>
      <c r="F338" s="608">
        <v>336</v>
      </c>
    </row>
    <row r="339" spans="1:6" ht="91.2" x14ac:dyDescent="0.25">
      <c r="A339" s="610" t="s">
        <v>499</v>
      </c>
      <c r="B339" s="611" t="s">
        <v>500</v>
      </c>
      <c r="C339" s="611" t="s">
        <v>708</v>
      </c>
      <c r="D339" s="612" t="s">
        <v>2233</v>
      </c>
      <c r="F339" s="611">
        <v>337</v>
      </c>
    </row>
    <row r="340" spans="1:6" ht="68.400000000000006" x14ac:dyDescent="0.25">
      <c r="A340" s="610" t="s">
        <v>342</v>
      </c>
      <c r="B340" s="611" t="s">
        <v>1185</v>
      </c>
      <c r="C340" s="611" t="s">
        <v>1824</v>
      </c>
      <c r="D340" s="612" t="s">
        <v>2234</v>
      </c>
      <c r="E340" s="611" t="s">
        <v>2862</v>
      </c>
      <c r="F340" s="611">
        <v>338</v>
      </c>
    </row>
    <row r="341" spans="1:6" ht="79.8" x14ac:dyDescent="0.25">
      <c r="A341" s="610" t="s">
        <v>343</v>
      </c>
      <c r="B341" s="611" t="s">
        <v>501</v>
      </c>
      <c r="C341" s="611" t="s">
        <v>1428</v>
      </c>
      <c r="D341" s="612" t="s">
        <v>2235</v>
      </c>
      <c r="E341" s="611" t="s">
        <v>2863</v>
      </c>
      <c r="F341" s="608">
        <v>339</v>
      </c>
    </row>
    <row r="342" spans="1:6" ht="79.8" x14ac:dyDescent="0.25">
      <c r="A342" s="610" t="s">
        <v>344</v>
      </c>
      <c r="B342" s="611" t="s">
        <v>1186</v>
      </c>
      <c r="C342" s="611" t="s">
        <v>1429</v>
      </c>
      <c r="D342" s="612" t="s">
        <v>2236</v>
      </c>
      <c r="E342" s="611" t="s">
        <v>2864</v>
      </c>
      <c r="F342" s="611">
        <v>340</v>
      </c>
    </row>
    <row r="343" spans="1:6" s="617" customFormat="1" ht="91.2" x14ac:dyDescent="0.25">
      <c r="A343" s="607" t="s">
        <v>345</v>
      </c>
      <c r="B343" s="608" t="s">
        <v>502</v>
      </c>
      <c r="C343" s="608" t="s">
        <v>1362</v>
      </c>
      <c r="D343" s="609" t="s">
        <v>2237</v>
      </c>
      <c r="E343" s="611" t="s">
        <v>2865</v>
      </c>
      <c r="F343" s="611">
        <v>341</v>
      </c>
    </row>
    <row r="344" spans="1:6" ht="57" x14ac:dyDescent="0.25">
      <c r="A344" s="610" t="s">
        <v>346</v>
      </c>
      <c r="B344" s="611" t="s">
        <v>1187</v>
      </c>
      <c r="C344" s="611" t="s">
        <v>1430</v>
      </c>
      <c r="D344" s="612" t="s">
        <v>2238</v>
      </c>
      <c r="E344" s="611" t="s">
        <v>2866</v>
      </c>
      <c r="F344" s="608">
        <v>342</v>
      </c>
    </row>
    <row r="345" spans="1:6" ht="91.2" x14ac:dyDescent="0.25">
      <c r="A345" s="610" t="s">
        <v>347</v>
      </c>
      <c r="B345" s="611" t="s">
        <v>503</v>
      </c>
      <c r="C345" s="611" t="s">
        <v>1431</v>
      </c>
      <c r="D345" s="612" t="s">
        <v>2239</v>
      </c>
      <c r="E345" s="611" t="s">
        <v>2867</v>
      </c>
      <c r="F345" s="611">
        <v>343</v>
      </c>
    </row>
    <row r="346" spans="1:6" ht="91.2" x14ac:dyDescent="0.25">
      <c r="A346" s="610" t="s">
        <v>348</v>
      </c>
      <c r="B346" s="611" t="s">
        <v>1188</v>
      </c>
      <c r="C346" s="611" t="s">
        <v>1432</v>
      </c>
      <c r="D346" s="612" t="s">
        <v>2240</v>
      </c>
      <c r="E346" s="611" t="s">
        <v>2868</v>
      </c>
      <c r="F346" s="611">
        <v>344</v>
      </c>
    </row>
    <row r="347" spans="1:6" ht="136.80000000000001" x14ac:dyDescent="0.25">
      <c r="A347" s="610" t="s">
        <v>349</v>
      </c>
      <c r="B347" s="611" t="s">
        <v>1189</v>
      </c>
      <c r="C347" s="611" t="s">
        <v>1433</v>
      </c>
      <c r="D347" s="612" t="s">
        <v>2241</v>
      </c>
      <c r="E347" s="611" t="s">
        <v>2869</v>
      </c>
      <c r="F347" s="608">
        <v>345</v>
      </c>
    </row>
    <row r="348" spans="1:6" ht="79.8" x14ac:dyDescent="0.25">
      <c r="A348" s="610" t="s">
        <v>350</v>
      </c>
      <c r="B348" s="611" t="s">
        <v>2637</v>
      </c>
      <c r="C348" s="611" t="s">
        <v>3372</v>
      </c>
      <c r="D348" s="612" t="s">
        <v>3373</v>
      </c>
      <c r="E348" s="611" t="s">
        <v>2870</v>
      </c>
      <c r="F348" s="611">
        <v>346</v>
      </c>
    </row>
    <row r="349" spans="1:6" ht="79.8" x14ac:dyDescent="0.25">
      <c r="A349" s="610" t="s">
        <v>351</v>
      </c>
      <c r="B349" s="611" t="s">
        <v>504</v>
      </c>
      <c r="C349" s="611" t="s">
        <v>3126</v>
      </c>
      <c r="D349" s="612" t="s">
        <v>3299</v>
      </c>
      <c r="E349" s="611" t="s">
        <v>2871</v>
      </c>
      <c r="F349" s="611">
        <v>347</v>
      </c>
    </row>
    <row r="350" spans="1:6" s="617" customFormat="1" x14ac:dyDescent="0.25">
      <c r="A350" s="610" t="s">
        <v>136</v>
      </c>
      <c r="B350" s="611" t="s">
        <v>395</v>
      </c>
      <c r="C350" s="611" t="s">
        <v>705</v>
      </c>
      <c r="D350" s="612" t="s">
        <v>2010</v>
      </c>
      <c r="E350" s="611"/>
      <c r="F350" s="608">
        <v>348</v>
      </c>
    </row>
    <row r="351" spans="1:6" ht="79.8" x14ac:dyDescent="0.25">
      <c r="A351" s="607" t="s">
        <v>506</v>
      </c>
      <c r="B351" s="608" t="s">
        <v>397</v>
      </c>
      <c r="C351" s="608" t="s">
        <v>825</v>
      </c>
      <c r="D351" s="609" t="s">
        <v>2011</v>
      </c>
      <c r="F351" s="611">
        <v>349</v>
      </c>
    </row>
    <row r="352" spans="1:6" ht="79.8" x14ac:dyDescent="0.25">
      <c r="A352" s="610" t="s">
        <v>353</v>
      </c>
      <c r="B352" s="611" t="s">
        <v>1190</v>
      </c>
      <c r="C352" s="611" t="s">
        <v>1363</v>
      </c>
      <c r="D352" s="612" t="s">
        <v>2242</v>
      </c>
      <c r="E352" s="611" t="s">
        <v>2872</v>
      </c>
      <c r="F352" s="611">
        <v>350</v>
      </c>
    </row>
    <row r="353" spans="1:6" ht="216.6" x14ac:dyDescent="0.25">
      <c r="A353" s="607" t="s">
        <v>354</v>
      </c>
      <c r="B353" s="608" t="s">
        <v>706</v>
      </c>
      <c r="C353" s="608" t="s">
        <v>1364</v>
      </c>
      <c r="D353" s="609" t="s">
        <v>2243</v>
      </c>
      <c r="E353" s="611" t="s">
        <v>2873</v>
      </c>
      <c r="F353" s="608">
        <v>351</v>
      </c>
    </row>
    <row r="354" spans="1:6" ht="91.2" x14ac:dyDescent="0.25">
      <c r="A354" s="610" t="s">
        <v>355</v>
      </c>
      <c r="B354" s="611" t="s">
        <v>1191</v>
      </c>
      <c r="C354" s="611" t="s">
        <v>1912</v>
      </c>
      <c r="D354" s="612" t="s">
        <v>2244</v>
      </c>
      <c r="E354" s="611" t="s">
        <v>2874</v>
      </c>
      <c r="F354" s="611">
        <v>352</v>
      </c>
    </row>
    <row r="355" spans="1:6" ht="125.4" x14ac:dyDescent="0.25">
      <c r="A355" s="610" t="s">
        <v>356</v>
      </c>
      <c r="B355" s="611" t="s">
        <v>1192</v>
      </c>
      <c r="C355" s="611" t="s">
        <v>1366</v>
      </c>
      <c r="D355" s="612" t="s">
        <v>2246</v>
      </c>
      <c r="E355" s="611" t="s">
        <v>2875</v>
      </c>
      <c r="F355" s="611">
        <v>353</v>
      </c>
    </row>
    <row r="356" spans="1:6" ht="125.4" x14ac:dyDescent="0.25">
      <c r="A356" s="610" t="s">
        <v>357</v>
      </c>
      <c r="B356" s="611" t="s">
        <v>510</v>
      </c>
      <c r="C356" s="611" t="s">
        <v>1365</v>
      </c>
      <c r="D356" s="612" t="s">
        <v>2245</v>
      </c>
      <c r="E356" s="611" t="s">
        <v>2876</v>
      </c>
      <c r="F356" s="608">
        <v>354</v>
      </c>
    </row>
    <row r="357" spans="1:6" ht="34.200000000000003" x14ac:dyDescent="0.25">
      <c r="A357" s="610" t="s">
        <v>358</v>
      </c>
      <c r="B357" s="611" t="s">
        <v>1193</v>
      </c>
      <c r="C357" s="611" t="s">
        <v>1367</v>
      </c>
      <c r="D357" s="612" t="s">
        <v>2247</v>
      </c>
      <c r="E357" s="611" t="s">
        <v>2877</v>
      </c>
      <c r="F357" s="611">
        <v>355</v>
      </c>
    </row>
    <row r="358" spans="1:6" ht="22.8" x14ac:dyDescent="0.25">
      <c r="A358" s="611" t="s">
        <v>67</v>
      </c>
      <c r="B358" s="611" t="s">
        <v>1101</v>
      </c>
      <c r="C358" s="611" t="s">
        <v>3792</v>
      </c>
      <c r="D358" s="612" t="s">
        <v>2248</v>
      </c>
      <c r="F358" s="611">
        <v>356</v>
      </c>
    </row>
    <row r="359" spans="1:6" s="617" customFormat="1" ht="148.19999999999999" x14ac:dyDescent="0.25">
      <c r="A359" s="611" t="s">
        <v>541</v>
      </c>
      <c r="B359" s="611" t="s">
        <v>1224</v>
      </c>
      <c r="C359" s="611" t="s">
        <v>3826</v>
      </c>
      <c r="D359" s="612" t="s">
        <v>2249</v>
      </c>
      <c r="E359" s="611"/>
      <c r="F359" s="608">
        <v>357</v>
      </c>
    </row>
    <row r="360" spans="1:6" s="617" customFormat="1" x14ac:dyDescent="0.25">
      <c r="A360" s="611" t="s">
        <v>88</v>
      </c>
      <c r="B360" s="611" t="s">
        <v>542</v>
      </c>
      <c r="C360" s="611" t="s">
        <v>1256</v>
      </c>
      <c r="D360" s="612" t="s">
        <v>2250</v>
      </c>
      <c r="E360" s="611"/>
      <c r="F360" s="611">
        <v>358</v>
      </c>
    </row>
    <row r="361" spans="1:6" ht="136.80000000000001" x14ac:dyDescent="0.25">
      <c r="A361" s="608" t="s">
        <v>543</v>
      </c>
      <c r="B361" s="608" t="s">
        <v>1225</v>
      </c>
      <c r="C361" s="608" t="s">
        <v>3793</v>
      </c>
      <c r="D361" s="609" t="s">
        <v>2251</v>
      </c>
      <c r="F361" s="611">
        <v>359</v>
      </c>
    </row>
    <row r="362" spans="1:6" ht="91.2" x14ac:dyDescent="0.25">
      <c r="A362" s="611" t="s">
        <v>238</v>
      </c>
      <c r="B362" s="611" t="s">
        <v>2638</v>
      </c>
      <c r="C362" s="611" t="s">
        <v>3127</v>
      </c>
      <c r="D362" s="612" t="s">
        <v>3300</v>
      </c>
      <c r="E362" s="611" t="s">
        <v>2878</v>
      </c>
      <c r="F362" s="608">
        <v>360</v>
      </c>
    </row>
    <row r="363" spans="1:6" ht="91.2" x14ac:dyDescent="0.25">
      <c r="A363" s="611" t="s">
        <v>239</v>
      </c>
      <c r="B363" s="611" t="s">
        <v>1102</v>
      </c>
      <c r="C363" s="611" t="s">
        <v>1320</v>
      </c>
      <c r="D363" s="612" t="s">
        <v>2252</v>
      </c>
      <c r="E363" s="611" t="s">
        <v>2879</v>
      </c>
      <c r="F363" s="611">
        <v>361</v>
      </c>
    </row>
    <row r="364" spans="1:6" ht="79.8" x14ac:dyDescent="0.25">
      <c r="A364" s="611" t="s">
        <v>240</v>
      </c>
      <c r="B364" s="611" t="s">
        <v>2639</v>
      </c>
      <c r="C364" s="611" t="s">
        <v>3128</v>
      </c>
      <c r="D364" s="612" t="s">
        <v>3301</v>
      </c>
      <c r="E364" s="611" t="s">
        <v>2880</v>
      </c>
      <c r="F364" s="611">
        <v>362</v>
      </c>
    </row>
    <row r="365" spans="1:6" ht="79.8" x14ac:dyDescent="0.25">
      <c r="A365" s="611" t="s">
        <v>241</v>
      </c>
      <c r="B365" s="611" t="s">
        <v>544</v>
      </c>
      <c r="C365" s="611" t="s">
        <v>3794</v>
      </c>
      <c r="D365" s="612" t="s">
        <v>2253</v>
      </c>
      <c r="E365" s="611" t="s">
        <v>2881</v>
      </c>
      <c r="F365" s="608">
        <v>363</v>
      </c>
    </row>
    <row r="366" spans="1:6" ht="102.6" x14ac:dyDescent="0.25">
      <c r="A366" s="611" t="s">
        <v>242</v>
      </c>
      <c r="B366" s="611" t="s">
        <v>2640</v>
      </c>
      <c r="C366" s="611" t="s">
        <v>3129</v>
      </c>
      <c r="D366" s="612" t="s">
        <v>3302</v>
      </c>
      <c r="E366" s="611" t="s">
        <v>2882</v>
      </c>
      <c r="F366" s="611">
        <v>364</v>
      </c>
    </row>
    <row r="367" spans="1:6" s="617" customFormat="1" ht="79.8" x14ac:dyDescent="0.25">
      <c r="A367" s="611" t="s">
        <v>243</v>
      </c>
      <c r="B367" s="611" t="s">
        <v>1103</v>
      </c>
      <c r="C367" s="611" t="s">
        <v>1321</v>
      </c>
      <c r="D367" s="612" t="s">
        <v>2254</v>
      </c>
      <c r="E367" s="611" t="s">
        <v>2883</v>
      </c>
      <c r="F367" s="611">
        <v>365</v>
      </c>
    </row>
    <row r="368" spans="1:6" x14ac:dyDescent="0.25">
      <c r="A368" s="611" t="s">
        <v>90</v>
      </c>
      <c r="B368" s="611" t="s">
        <v>545</v>
      </c>
      <c r="C368" s="611" t="s">
        <v>3795</v>
      </c>
      <c r="D368" s="612" t="s">
        <v>2255</v>
      </c>
      <c r="F368" s="608">
        <v>366</v>
      </c>
    </row>
    <row r="369" spans="1:6" ht="102.6" x14ac:dyDescent="0.25">
      <c r="A369" s="611" t="s">
        <v>546</v>
      </c>
      <c r="B369" s="611" t="s">
        <v>547</v>
      </c>
      <c r="C369" s="611" t="s">
        <v>3828</v>
      </c>
      <c r="D369" s="612" t="s">
        <v>2256</v>
      </c>
      <c r="F369" s="611">
        <v>367</v>
      </c>
    </row>
    <row r="370" spans="1:6" ht="136.80000000000001" x14ac:dyDescent="0.25">
      <c r="A370" s="611" t="s">
        <v>244</v>
      </c>
      <c r="B370" s="611" t="s">
        <v>548</v>
      </c>
      <c r="C370" s="611" t="s">
        <v>3796</v>
      </c>
      <c r="D370" s="612" t="s">
        <v>2257</v>
      </c>
      <c r="E370" s="611" t="s">
        <v>2884</v>
      </c>
      <c r="F370" s="611">
        <v>368</v>
      </c>
    </row>
    <row r="371" spans="1:6" ht="114" x14ac:dyDescent="0.25">
      <c r="A371" s="611" t="s">
        <v>245</v>
      </c>
      <c r="B371" s="611" t="s">
        <v>549</v>
      </c>
      <c r="C371" s="611" t="s">
        <v>3797</v>
      </c>
      <c r="D371" s="612" t="s">
        <v>2258</v>
      </c>
      <c r="E371" s="611" t="s">
        <v>2885</v>
      </c>
      <c r="F371" s="608">
        <v>369</v>
      </c>
    </row>
    <row r="372" spans="1:6" ht="216.6" x14ac:dyDescent="0.25">
      <c r="A372" s="608" t="s">
        <v>246</v>
      </c>
      <c r="B372" s="608" t="s">
        <v>2641</v>
      </c>
      <c r="C372" s="608" t="s">
        <v>3799</v>
      </c>
      <c r="D372" s="609" t="s">
        <v>2259</v>
      </c>
      <c r="E372" s="611" t="s">
        <v>2886</v>
      </c>
      <c r="F372" s="611">
        <v>370</v>
      </c>
    </row>
    <row r="373" spans="1:6" ht="79.8" x14ac:dyDescent="0.25">
      <c r="A373" s="611" t="s">
        <v>247</v>
      </c>
      <c r="B373" s="611" t="s">
        <v>1104</v>
      </c>
      <c r="C373" s="611" t="s">
        <v>3798</v>
      </c>
      <c r="D373" s="612" t="s">
        <v>2260</v>
      </c>
      <c r="E373" s="611" t="s">
        <v>2887</v>
      </c>
      <c r="F373" s="611">
        <v>371</v>
      </c>
    </row>
    <row r="374" spans="1:6" ht="68.400000000000006" x14ac:dyDescent="0.25">
      <c r="A374" s="611" t="s">
        <v>248</v>
      </c>
      <c r="B374" s="611" t="s">
        <v>1105</v>
      </c>
      <c r="C374" s="611" t="s">
        <v>3800</v>
      </c>
      <c r="D374" s="612" t="s">
        <v>2261</v>
      </c>
      <c r="E374" s="611" t="s">
        <v>2888</v>
      </c>
      <c r="F374" s="608">
        <v>372</v>
      </c>
    </row>
    <row r="375" spans="1:6" ht="79.8" x14ac:dyDescent="0.25">
      <c r="A375" s="611" t="s">
        <v>249</v>
      </c>
      <c r="B375" s="611" t="s">
        <v>2642</v>
      </c>
      <c r="C375" s="611" t="s">
        <v>3829</v>
      </c>
      <c r="D375" s="612" t="s">
        <v>3303</v>
      </c>
      <c r="E375" s="611" t="s">
        <v>2889</v>
      </c>
      <c r="F375" s="611">
        <v>373</v>
      </c>
    </row>
    <row r="376" spans="1:6" ht="114" x14ac:dyDescent="0.25">
      <c r="A376" s="611" t="s">
        <v>250</v>
      </c>
      <c r="B376" s="611" t="s">
        <v>2643</v>
      </c>
      <c r="C376" s="611" t="s">
        <v>3801</v>
      </c>
      <c r="D376" s="612" t="s">
        <v>3304</v>
      </c>
      <c r="E376" s="611" t="s">
        <v>2890</v>
      </c>
      <c r="F376" s="611">
        <v>374</v>
      </c>
    </row>
    <row r="377" spans="1:6" ht="79.8" x14ac:dyDescent="0.25">
      <c r="A377" s="611" t="s">
        <v>251</v>
      </c>
      <c r="B377" s="611" t="s">
        <v>1106</v>
      </c>
      <c r="C377" s="611" t="s">
        <v>3802</v>
      </c>
      <c r="D377" s="612" t="s">
        <v>2262</v>
      </c>
      <c r="E377" s="611" t="s">
        <v>2891</v>
      </c>
      <c r="F377" s="608">
        <v>375</v>
      </c>
    </row>
    <row r="378" spans="1:6" ht="68.400000000000006" x14ac:dyDescent="0.25">
      <c r="A378" s="611" t="s">
        <v>252</v>
      </c>
      <c r="B378" s="611" t="s">
        <v>2644</v>
      </c>
      <c r="C378" s="611" t="s">
        <v>3834</v>
      </c>
      <c r="D378" s="612" t="s">
        <v>2263</v>
      </c>
      <c r="E378" s="611" t="s">
        <v>2892</v>
      </c>
      <c r="F378" s="611">
        <v>376</v>
      </c>
    </row>
    <row r="379" spans="1:6" s="617" customFormat="1" x14ac:dyDescent="0.25">
      <c r="A379" s="611" t="s">
        <v>92</v>
      </c>
      <c r="B379" s="611" t="s">
        <v>550</v>
      </c>
      <c r="C379" s="611" t="s">
        <v>3830</v>
      </c>
      <c r="D379" s="612" t="s">
        <v>2264</v>
      </c>
      <c r="E379" s="611"/>
      <c r="F379" s="611">
        <v>377</v>
      </c>
    </row>
    <row r="380" spans="1:6" ht="102.6" x14ac:dyDescent="0.25">
      <c r="A380" s="611" t="s">
        <v>551</v>
      </c>
      <c r="B380" s="611" t="s">
        <v>1226</v>
      </c>
      <c r="C380" s="611" t="s">
        <v>3835</v>
      </c>
      <c r="D380" s="612" t="s">
        <v>2265</v>
      </c>
      <c r="F380" s="608">
        <v>378</v>
      </c>
    </row>
    <row r="381" spans="1:6" ht="79.8" x14ac:dyDescent="0.2">
      <c r="A381" s="611" t="s">
        <v>253</v>
      </c>
      <c r="B381" s="613" t="s">
        <v>2645</v>
      </c>
      <c r="C381" s="611" t="s">
        <v>3803</v>
      </c>
      <c r="D381" s="612" t="s">
        <v>3305</v>
      </c>
      <c r="E381" s="611" t="s">
        <v>2893</v>
      </c>
      <c r="F381" s="611">
        <v>379</v>
      </c>
    </row>
    <row r="382" spans="1:6" ht="136.80000000000001" x14ac:dyDescent="0.2">
      <c r="A382" s="611" t="s">
        <v>254</v>
      </c>
      <c r="B382" s="613" t="s">
        <v>2646</v>
      </c>
      <c r="C382" s="611" t="s">
        <v>3804</v>
      </c>
      <c r="D382" s="612" t="s">
        <v>3306</v>
      </c>
      <c r="E382" s="611" t="s">
        <v>2894</v>
      </c>
      <c r="F382" s="611">
        <v>380</v>
      </c>
    </row>
    <row r="383" spans="1:6" ht="91.2" x14ac:dyDescent="0.2">
      <c r="A383" s="611" t="s">
        <v>255</v>
      </c>
      <c r="B383" s="613" t="s">
        <v>1107</v>
      </c>
      <c r="C383" s="611" t="s">
        <v>3805</v>
      </c>
      <c r="D383" s="612" t="s">
        <v>2266</v>
      </c>
      <c r="E383" s="611" t="s">
        <v>2895</v>
      </c>
      <c r="F383" s="608">
        <v>381</v>
      </c>
    </row>
    <row r="384" spans="1:6" ht="285" x14ac:dyDescent="0.2">
      <c r="A384" s="611" t="s">
        <v>256</v>
      </c>
      <c r="B384" s="613" t="s">
        <v>1108</v>
      </c>
      <c r="C384" s="611" t="s">
        <v>3833</v>
      </c>
      <c r="D384" s="612" t="s">
        <v>2267</v>
      </c>
      <c r="E384" s="611" t="s">
        <v>2896</v>
      </c>
      <c r="F384" s="611">
        <v>382</v>
      </c>
    </row>
    <row r="385" spans="1:6" ht="136.80000000000001" x14ac:dyDescent="0.2">
      <c r="A385" s="608" t="s">
        <v>257</v>
      </c>
      <c r="B385" s="614" t="s">
        <v>2647</v>
      </c>
      <c r="C385" s="608" t="s">
        <v>3806</v>
      </c>
      <c r="D385" s="609" t="s">
        <v>2268</v>
      </c>
      <c r="E385" s="611" t="s">
        <v>2897</v>
      </c>
      <c r="F385" s="611">
        <v>383</v>
      </c>
    </row>
    <row r="386" spans="1:6" ht="171" x14ac:dyDescent="0.2">
      <c r="A386" s="611" t="s">
        <v>258</v>
      </c>
      <c r="B386" s="613" t="s">
        <v>2648</v>
      </c>
      <c r="C386" s="611" t="s">
        <v>3807</v>
      </c>
      <c r="D386" s="612" t="s">
        <v>3307</v>
      </c>
      <c r="E386" s="611" t="s">
        <v>2898</v>
      </c>
      <c r="F386" s="608">
        <v>384</v>
      </c>
    </row>
    <row r="387" spans="1:6" ht="182.4" x14ac:dyDescent="0.2">
      <c r="A387" s="611" t="s">
        <v>259</v>
      </c>
      <c r="B387" s="613" t="s">
        <v>2649</v>
      </c>
      <c r="C387" s="611" t="s">
        <v>3808</v>
      </c>
      <c r="D387" s="612" t="s">
        <v>2269</v>
      </c>
      <c r="E387" s="611" t="s">
        <v>2899</v>
      </c>
      <c r="F387" s="611">
        <v>385</v>
      </c>
    </row>
    <row r="388" spans="1:6" s="620" customFormat="1" ht="102.6" x14ac:dyDescent="0.2">
      <c r="A388" s="611" t="s">
        <v>260</v>
      </c>
      <c r="B388" s="613" t="s">
        <v>2650</v>
      </c>
      <c r="C388" s="611" t="s">
        <v>3831</v>
      </c>
      <c r="D388" s="612" t="s">
        <v>3308</v>
      </c>
      <c r="E388" s="611" t="s">
        <v>2900</v>
      </c>
      <c r="F388" s="611">
        <v>386</v>
      </c>
    </row>
    <row r="389" spans="1:6" s="617" customFormat="1" ht="171" x14ac:dyDescent="0.2">
      <c r="A389" s="611" t="s">
        <v>261</v>
      </c>
      <c r="B389" s="613" t="s">
        <v>2651</v>
      </c>
      <c r="C389" s="611" t="s">
        <v>3809</v>
      </c>
      <c r="D389" s="612" t="s">
        <v>3309</v>
      </c>
      <c r="E389" s="611" t="s">
        <v>2901</v>
      </c>
      <c r="F389" s="608">
        <v>387</v>
      </c>
    </row>
    <row r="390" spans="1:6" ht="79.8" x14ac:dyDescent="0.2">
      <c r="A390" s="611" t="s">
        <v>263</v>
      </c>
      <c r="B390" s="613" t="s">
        <v>2652</v>
      </c>
      <c r="C390" s="611" t="s">
        <v>3810</v>
      </c>
      <c r="D390" s="612" t="s">
        <v>2270</v>
      </c>
      <c r="E390" s="611" t="s">
        <v>2902</v>
      </c>
      <c r="F390" s="611">
        <v>388</v>
      </c>
    </row>
    <row r="391" spans="1:6" ht="79.8" x14ac:dyDescent="0.2">
      <c r="A391" s="611" t="s">
        <v>941</v>
      </c>
      <c r="B391" s="613" t="s">
        <v>2653</v>
      </c>
      <c r="C391" s="611" t="s">
        <v>3811</v>
      </c>
      <c r="D391" s="612" t="s">
        <v>3310</v>
      </c>
      <c r="E391" s="611" t="s">
        <v>2903</v>
      </c>
      <c r="F391" s="611">
        <v>389</v>
      </c>
    </row>
    <row r="392" spans="1:6" ht="102.6" x14ac:dyDescent="0.2">
      <c r="A392" s="611" t="s">
        <v>2536</v>
      </c>
      <c r="B392" s="613" t="s">
        <v>2654</v>
      </c>
      <c r="C392" s="611" t="s">
        <v>3812</v>
      </c>
      <c r="D392" s="612" t="s">
        <v>3311</v>
      </c>
      <c r="E392" s="611" t="s">
        <v>2904</v>
      </c>
      <c r="F392" s="608">
        <v>390</v>
      </c>
    </row>
    <row r="393" spans="1:6" x14ac:dyDescent="0.2">
      <c r="A393" s="615" t="s">
        <v>94</v>
      </c>
      <c r="B393" s="613" t="s">
        <v>505</v>
      </c>
      <c r="C393" s="611" t="s">
        <v>1257</v>
      </c>
      <c r="D393" s="612" t="s">
        <v>2271</v>
      </c>
      <c r="F393" s="611">
        <v>391</v>
      </c>
    </row>
    <row r="394" spans="1:6" ht="108" customHeight="1" x14ac:dyDescent="0.2">
      <c r="A394" s="615" t="s">
        <v>552</v>
      </c>
      <c r="B394" s="611" t="s">
        <v>1227</v>
      </c>
      <c r="C394" s="731" t="s">
        <v>3813</v>
      </c>
      <c r="D394" s="1107" t="s">
        <v>3832</v>
      </c>
      <c r="F394" s="611">
        <v>392</v>
      </c>
    </row>
    <row r="395" spans="1:6" ht="114" x14ac:dyDescent="0.2">
      <c r="A395" s="615" t="s">
        <v>265</v>
      </c>
      <c r="B395" s="613" t="s">
        <v>1109</v>
      </c>
      <c r="C395" s="611" t="s">
        <v>3814</v>
      </c>
      <c r="D395" s="612" t="s">
        <v>2272</v>
      </c>
      <c r="E395" s="611" t="s">
        <v>2905</v>
      </c>
      <c r="F395" s="608">
        <v>393</v>
      </c>
    </row>
    <row r="396" spans="1:6" s="617" customFormat="1" ht="228" x14ac:dyDescent="0.2">
      <c r="A396" s="615" t="s">
        <v>266</v>
      </c>
      <c r="B396" s="613" t="s">
        <v>1110</v>
      </c>
      <c r="C396" s="611" t="s">
        <v>1825</v>
      </c>
      <c r="D396" s="612" t="s">
        <v>2273</v>
      </c>
      <c r="E396" s="611" t="s">
        <v>2906</v>
      </c>
      <c r="F396" s="611">
        <v>394</v>
      </c>
    </row>
    <row r="397" spans="1:6" ht="148.19999999999999" x14ac:dyDescent="0.2">
      <c r="A397" s="615" t="s">
        <v>267</v>
      </c>
      <c r="B397" s="613" t="s">
        <v>1111</v>
      </c>
      <c r="C397" s="611" t="s">
        <v>1826</v>
      </c>
      <c r="D397" s="612" t="s">
        <v>2274</v>
      </c>
      <c r="E397" s="611" t="s">
        <v>2907</v>
      </c>
      <c r="F397" s="611">
        <v>395</v>
      </c>
    </row>
    <row r="398" spans="1:6" ht="136.80000000000001" x14ac:dyDescent="0.2">
      <c r="A398" s="615" t="s">
        <v>268</v>
      </c>
      <c r="B398" s="613" t="s">
        <v>2655</v>
      </c>
      <c r="C398" s="611" t="s">
        <v>3815</v>
      </c>
      <c r="D398" s="612" t="s">
        <v>3312</v>
      </c>
      <c r="E398" s="611" t="s">
        <v>3850</v>
      </c>
      <c r="F398" s="608">
        <v>396</v>
      </c>
    </row>
    <row r="399" spans="1:6" ht="171" x14ac:dyDescent="0.2">
      <c r="A399" s="615" t="s">
        <v>269</v>
      </c>
      <c r="B399" s="613" t="s">
        <v>507</v>
      </c>
      <c r="C399" s="611" t="s">
        <v>1322</v>
      </c>
      <c r="D399" s="612" t="s">
        <v>2275</v>
      </c>
      <c r="E399" s="611" t="s">
        <v>2908</v>
      </c>
      <c r="F399" s="611">
        <v>397</v>
      </c>
    </row>
    <row r="400" spans="1:6" ht="136.80000000000001" x14ac:dyDescent="0.2">
      <c r="A400" s="615" t="s">
        <v>270</v>
      </c>
      <c r="B400" s="613" t="s">
        <v>2656</v>
      </c>
      <c r="C400" s="611" t="s">
        <v>3130</v>
      </c>
      <c r="D400" s="612" t="s">
        <v>3313</v>
      </c>
      <c r="E400" s="611" t="s">
        <v>2909</v>
      </c>
      <c r="F400" s="611">
        <v>398</v>
      </c>
    </row>
    <row r="401" spans="1:6" ht="102.6" x14ac:dyDescent="0.2">
      <c r="A401" s="615" t="s">
        <v>271</v>
      </c>
      <c r="B401" s="613" t="s">
        <v>2657</v>
      </c>
      <c r="C401" s="611" t="s">
        <v>3131</v>
      </c>
      <c r="D401" s="612" t="s">
        <v>3314</v>
      </c>
      <c r="E401" s="611" t="s">
        <v>2910</v>
      </c>
      <c r="F401" s="608">
        <v>399</v>
      </c>
    </row>
    <row r="402" spans="1:6" ht="45.6" x14ac:dyDescent="0.2">
      <c r="A402" s="615" t="s">
        <v>942</v>
      </c>
      <c r="B402" s="613" t="s">
        <v>1115</v>
      </c>
      <c r="C402" s="611" t="s">
        <v>3816</v>
      </c>
      <c r="D402" s="612" t="s">
        <v>2278</v>
      </c>
      <c r="E402" s="611" t="s">
        <v>2911</v>
      </c>
      <c r="F402" s="611">
        <v>400</v>
      </c>
    </row>
    <row r="403" spans="1:6" ht="193.8" x14ac:dyDescent="0.2">
      <c r="A403" s="615" t="s">
        <v>943</v>
      </c>
      <c r="B403" s="613" t="s">
        <v>1112</v>
      </c>
      <c r="C403" s="611" t="s">
        <v>1323</v>
      </c>
      <c r="D403" s="612" t="s">
        <v>2276</v>
      </c>
      <c r="E403" s="611" t="s">
        <v>2912</v>
      </c>
      <c r="F403" s="611">
        <v>401</v>
      </c>
    </row>
    <row r="404" spans="1:6" ht="91.2" x14ac:dyDescent="0.2">
      <c r="A404" s="616" t="s">
        <v>944</v>
      </c>
      <c r="B404" s="614" t="s">
        <v>2658</v>
      </c>
      <c r="C404" s="608" t="s">
        <v>3132</v>
      </c>
      <c r="D404" s="609" t="s">
        <v>3315</v>
      </c>
      <c r="E404" s="611" t="s">
        <v>2913</v>
      </c>
      <c r="F404" s="608">
        <v>402</v>
      </c>
    </row>
    <row r="405" spans="1:6" ht="68.400000000000006" x14ac:dyDescent="0.2">
      <c r="A405" s="615" t="s">
        <v>945</v>
      </c>
      <c r="B405" s="611" t="s">
        <v>1113</v>
      </c>
      <c r="C405" s="611" t="s">
        <v>3133</v>
      </c>
      <c r="D405" s="612" t="s">
        <v>3316</v>
      </c>
      <c r="E405" s="611" t="s">
        <v>2914</v>
      </c>
      <c r="F405" s="611">
        <v>403</v>
      </c>
    </row>
    <row r="406" spans="1:6" ht="148.19999999999999" x14ac:dyDescent="0.2">
      <c r="A406" s="615" t="s">
        <v>946</v>
      </c>
      <c r="B406" s="613" t="s">
        <v>1114</v>
      </c>
      <c r="C406" s="611" t="s">
        <v>1434</v>
      </c>
      <c r="D406" s="612" t="s">
        <v>2277</v>
      </c>
      <c r="E406" s="611" t="s">
        <v>2915</v>
      </c>
      <c r="F406" s="611">
        <v>404</v>
      </c>
    </row>
    <row r="407" spans="1:6" ht="148.19999999999999" x14ac:dyDescent="0.2">
      <c r="A407" s="615" t="s">
        <v>947</v>
      </c>
      <c r="B407" s="613" t="s">
        <v>2659</v>
      </c>
      <c r="C407" s="611" t="s">
        <v>3134</v>
      </c>
      <c r="D407" s="612" t="s">
        <v>3317</v>
      </c>
      <c r="E407" s="611" t="s">
        <v>3851</v>
      </c>
      <c r="F407" s="608">
        <v>405</v>
      </c>
    </row>
    <row r="408" spans="1:6" ht="68.400000000000006" x14ac:dyDescent="0.2">
      <c r="A408" s="615" t="s">
        <v>948</v>
      </c>
      <c r="B408" s="613" t="s">
        <v>2660</v>
      </c>
      <c r="C408" s="611" t="s">
        <v>3135</v>
      </c>
      <c r="D408" s="612" t="s">
        <v>3318</v>
      </c>
      <c r="E408" s="611" t="s">
        <v>2916</v>
      </c>
      <c r="F408" s="611">
        <v>406</v>
      </c>
    </row>
    <row r="409" spans="1:6" ht="136.80000000000001" x14ac:dyDescent="0.2">
      <c r="A409" s="615" t="s">
        <v>949</v>
      </c>
      <c r="B409" s="613" t="s">
        <v>508</v>
      </c>
      <c r="C409" s="611" t="s">
        <v>1324</v>
      </c>
      <c r="D409" s="612" t="s">
        <v>2279</v>
      </c>
      <c r="E409" s="611" t="s">
        <v>2917</v>
      </c>
      <c r="F409" s="611">
        <v>407</v>
      </c>
    </row>
    <row r="410" spans="1:6" ht="148.19999999999999" x14ac:dyDescent="0.2">
      <c r="A410" s="615" t="s">
        <v>950</v>
      </c>
      <c r="B410" s="613" t="s">
        <v>509</v>
      </c>
      <c r="C410" s="611" t="s">
        <v>3136</v>
      </c>
      <c r="D410" s="612" t="s">
        <v>3319</v>
      </c>
      <c r="E410" s="611" t="s">
        <v>2918</v>
      </c>
      <c r="F410" s="608">
        <v>408</v>
      </c>
    </row>
    <row r="411" spans="1:6" x14ac:dyDescent="0.2">
      <c r="A411" s="615" t="s">
        <v>992</v>
      </c>
      <c r="B411" s="613" t="s">
        <v>395</v>
      </c>
      <c r="C411" s="611" t="s">
        <v>705</v>
      </c>
      <c r="D411" s="612" t="s">
        <v>2010</v>
      </c>
      <c r="F411" s="611">
        <v>409</v>
      </c>
    </row>
    <row r="412" spans="1:6" ht="79.8" x14ac:dyDescent="0.25">
      <c r="A412" s="607" t="s">
        <v>1219</v>
      </c>
      <c r="B412" s="608" t="s">
        <v>397</v>
      </c>
      <c r="C412" s="608" t="s">
        <v>825</v>
      </c>
      <c r="D412" s="609" t="s">
        <v>2011</v>
      </c>
      <c r="F412" s="611">
        <v>410</v>
      </c>
    </row>
    <row r="413" spans="1:6" ht="136.80000000000001" x14ac:dyDescent="0.25">
      <c r="A413" s="610" t="s">
        <v>952</v>
      </c>
      <c r="B413" s="611" t="s">
        <v>1116</v>
      </c>
      <c r="C413" s="611" t="s">
        <v>1325</v>
      </c>
      <c r="D413" s="612" t="s">
        <v>2280</v>
      </c>
      <c r="E413" s="611" t="s">
        <v>2919</v>
      </c>
      <c r="F413" s="608">
        <v>411</v>
      </c>
    </row>
    <row r="414" spans="1:6" ht="216.6" x14ac:dyDescent="0.25">
      <c r="A414" s="607" t="s">
        <v>953</v>
      </c>
      <c r="B414" s="608" t="s">
        <v>553</v>
      </c>
      <c r="C414" s="608" t="s">
        <v>1326</v>
      </c>
      <c r="D414" s="609" t="s">
        <v>2281</v>
      </c>
      <c r="E414" s="611" t="s">
        <v>2920</v>
      </c>
      <c r="F414" s="611">
        <v>412</v>
      </c>
    </row>
    <row r="415" spans="1:6" ht="148.19999999999999" x14ac:dyDescent="0.25">
      <c r="A415" s="610" t="s">
        <v>954</v>
      </c>
      <c r="B415" s="611" t="s">
        <v>1117</v>
      </c>
      <c r="C415" s="611" t="s">
        <v>1913</v>
      </c>
      <c r="D415" s="612" t="s">
        <v>2282</v>
      </c>
      <c r="E415" s="611" t="s">
        <v>2921</v>
      </c>
      <c r="F415" s="611">
        <v>413</v>
      </c>
    </row>
    <row r="416" spans="1:6" ht="125.4" x14ac:dyDescent="0.25">
      <c r="A416" s="610" t="s">
        <v>955</v>
      </c>
      <c r="B416" s="611" t="s">
        <v>1118</v>
      </c>
      <c r="C416" s="611" t="s">
        <v>3137</v>
      </c>
      <c r="D416" s="612" t="s">
        <v>3320</v>
      </c>
      <c r="E416" s="611" t="s">
        <v>2922</v>
      </c>
      <c r="F416" s="608">
        <v>414</v>
      </c>
    </row>
    <row r="417" spans="1:6" ht="171" x14ac:dyDescent="0.25">
      <c r="A417" s="610" t="s">
        <v>956</v>
      </c>
      <c r="B417" s="611" t="s">
        <v>554</v>
      </c>
      <c r="C417" s="611" t="s">
        <v>1327</v>
      </c>
      <c r="D417" s="612" t="s">
        <v>2283</v>
      </c>
      <c r="E417" s="611" t="s">
        <v>2923</v>
      </c>
      <c r="F417" s="611">
        <v>415</v>
      </c>
    </row>
    <row r="418" spans="1:6" ht="34.200000000000003" x14ac:dyDescent="0.25">
      <c r="A418" s="610" t="s">
        <v>957</v>
      </c>
      <c r="B418" s="611" t="s">
        <v>1119</v>
      </c>
      <c r="C418" s="611" t="s">
        <v>1328</v>
      </c>
      <c r="D418" s="612" t="s">
        <v>2284</v>
      </c>
      <c r="E418" s="611" t="s">
        <v>2924</v>
      </c>
      <c r="F418" s="611">
        <v>416</v>
      </c>
    </row>
    <row r="419" spans="1:6" x14ac:dyDescent="0.25">
      <c r="A419" s="610" t="s">
        <v>0</v>
      </c>
      <c r="B419" s="611" t="s">
        <v>1051</v>
      </c>
      <c r="C419" s="611" t="s">
        <v>1421</v>
      </c>
      <c r="D419" s="612" t="s">
        <v>2285</v>
      </c>
      <c r="F419" s="608">
        <v>417</v>
      </c>
    </row>
    <row r="420" spans="1:6" s="620" customFormat="1" ht="125.4" x14ac:dyDescent="0.2">
      <c r="A420" s="610" t="s">
        <v>392</v>
      </c>
      <c r="B420" s="611" t="s">
        <v>1214</v>
      </c>
      <c r="C420" s="611" t="s">
        <v>829</v>
      </c>
      <c r="D420" s="612" t="s">
        <v>2286</v>
      </c>
      <c r="E420" s="611"/>
      <c r="F420" s="611">
        <v>418</v>
      </c>
    </row>
    <row r="421" spans="1:6" ht="22.8" x14ac:dyDescent="0.25">
      <c r="A421" s="610" t="s">
        <v>38</v>
      </c>
      <c r="B421" s="611" t="s">
        <v>1196</v>
      </c>
      <c r="C421" s="611" t="s">
        <v>1900</v>
      </c>
      <c r="D421" s="612" t="s">
        <v>2287</v>
      </c>
      <c r="F421" s="611">
        <v>419</v>
      </c>
    </row>
    <row r="422" spans="1:6" s="617" customFormat="1" ht="250.8" x14ac:dyDescent="0.25">
      <c r="A422" s="607" t="s">
        <v>393</v>
      </c>
      <c r="B422" s="611" t="s">
        <v>1215</v>
      </c>
      <c r="C422" s="611" t="s">
        <v>1936</v>
      </c>
      <c r="D422" s="612" t="s">
        <v>2288</v>
      </c>
      <c r="E422" s="611"/>
      <c r="F422" s="608">
        <v>420</v>
      </c>
    </row>
    <row r="423" spans="1:6" ht="125.4" x14ac:dyDescent="0.25">
      <c r="A423" s="610" t="s">
        <v>39</v>
      </c>
      <c r="B423" s="611" t="s">
        <v>1052</v>
      </c>
      <c r="C423" s="611" t="s">
        <v>1937</v>
      </c>
      <c r="D423" s="611" t="s">
        <v>2289</v>
      </c>
      <c r="E423" s="611" t="s">
        <v>2925</v>
      </c>
      <c r="F423" s="611">
        <v>421</v>
      </c>
    </row>
    <row r="424" spans="1:6" s="617" customFormat="1" ht="79.8" x14ac:dyDescent="0.25">
      <c r="A424" s="610" t="s">
        <v>40</v>
      </c>
      <c r="B424" s="611" t="s">
        <v>2661</v>
      </c>
      <c r="C424" s="611" t="s">
        <v>3138</v>
      </c>
      <c r="D424" s="612" t="s">
        <v>2290</v>
      </c>
      <c r="E424" s="611" t="s">
        <v>2926</v>
      </c>
      <c r="F424" s="611">
        <v>422</v>
      </c>
    </row>
    <row r="425" spans="1:6" s="617" customFormat="1" ht="68.400000000000006" x14ac:dyDescent="0.25">
      <c r="A425" s="610" t="s">
        <v>41</v>
      </c>
      <c r="B425" s="611" t="s">
        <v>2662</v>
      </c>
      <c r="C425" s="611" t="s">
        <v>3139</v>
      </c>
      <c r="D425" s="612" t="s">
        <v>3321</v>
      </c>
      <c r="E425" s="611" t="s">
        <v>2927</v>
      </c>
      <c r="F425" s="608">
        <v>423</v>
      </c>
    </row>
    <row r="426" spans="1:6" s="617" customFormat="1" ht="102.6" x14ac:dyDescent="0.25">
      <c r="A426" s="610" t="s">
        <v>43</v>
      </c>
      <c r="B426" s="611" t="s">
        <v>1053</v>
      </c>
      <c r="C426" s="611" t="s">
        <v>1283</v>
      </c>
      <c r="D426" s="612" t="s">
        <v>2291</v>
      </c>
      <c r="E426" s="611" t="s">
        <v>2928</v>
      </c>
      <c r="F426" s="611">
        <v>424</v>
      </c>
    </row>
    <row r="427" spans="1:6" s="617" customFormat="1" ht="79.8" x14ac:dyDescent="0.25">
      <c r="A427" s="610" t="s">
        <v>45</v>
      </c>
      <c r="B427" s="611" t="s">
        <v>1054</v>
      </c>
      <c r="C427" s="611" t="s">
        <v>1938</v>
      </c>
      <c r="D427" s="612" t="s">
        <v>2292</v>
      </c>
      <c r="E427" s="611" t="s">
        <v>2929</v>
      </c>
      <c r="F427" s="611">
        <v>425</v>
      </c>
    </row>
    <row r="428" spans="1:6" ht="79.8" x14ac:dyDescent="0.25">
      <c r="A428" s="610" t="s">
        <v>47</v>
      </c>
      <c r="B428" s="611" t="s">
        <v>2663</v>
      </c>
      <c r="C428" s="611" t="s">
        <v>3140</v>
      </c>
      <c r="D428" s="612" t="s">
        <v>3322</v>
      </c>
      <c r="E428" s="611" t="s">
        <v>2930</v>
      </c>
      <c r="F428" s="608">
        <v>426</v>
      </c>
    </row>
    <row r="429" spans="1:6" ht="148.19999999999999" x14ac:dyDescent="0.25">
      <c r="A429" s="610" t="s">
        <v>49</v>
      </c>
      <c r="B429" s="611" t="s">
        <v>2664</v>
      </c>
      <c r="C429" s="611" t="s">
        <v>3141</v>
      </c>
      <c r="D429" s="612" t="s">
        <v>3323</v>
      </c>
      <c r="E429" s="611" t="s">
        <v>2931</v>
      </c>
      <c r="F429" s="611">
        <v>427</v>
      </c>
    </row>
    <row r="430" spans="1:6" ht="114" x14ac:dyDescent="0.25">
      <c r="A430" s="610" t="s">
        <v>51</v>
      </c>
      <c r="B430" s="611" t="s">
        <v>2665</v>
      </c>
      <c r="C430" s="611" t="s">
        <v>3142</v>
      </c>
      <c r="D430" s="612" t="s">
        <v>3324</v>
      </c>
      <c r="E430" s="611" t="s">
        <v>2932</v>
      </c>
      <c r="F430" s="611">
        <v>428</v>
      </c>
    </row>
    <row r="431" spans="1:6" x14ac:dyDescent="0.25">
      <c r="A431" s="610" t="s">
        <v>42</v>
      </c>
      <c r="B431" s="611" t="s">
        <v>1199</v>
      </c>
      <c r="C431" s="611" t="s">
        <v>1249</v>
      </c>
      <c r="D431" s="612" t="s">
        <v>2293</v>
      </c>
      <c r="F431" s="608">
        <v>429</v>
      </c>
    </row>
    <row r="432" spans="1:6" ht="159.6" x14ac:dyDescent="0.25">
      <c r="A432" s="610" t="s">
        <v>394</v>
      </c>
      <c r="B432" s="611" t="s">
        <v>1216</v>
      </c>
      <c r="C432" s="611" t="s">
        <v>765</v>
      </c>
      <c r="D432" s="612" t="s">
        <v>2294</v>
      </c>
      <c r="F432" s="611">
        <v>430</v>
      </c>
    </row>
    <row r="433" spans="1:6" ht="68.400000000000006" x14ac:dyDescent="0.25">
      <c r="A433" s="610" t="s">
        <v>56</v>
      </c>
      <c r="B433" s="611" t="s">
        <v>1055</v>
      </c>
      <c r="C433" s="611" t="s">
        <v>1827</v>
      </c>
      <c r="D433" s="612" t="s">
        <v>2295</v>
      </c>
      <c r="E433" s="611" t="s">
        <v>2933</v>
      </c>
      <c r="F433" s="611">
        <v>431</v>
      </c>
    </row>
    <row r="434" spans="1:6" ht="91.2" x14ac:dyDescent="0.25">
      <c r="A434" s="610" t="s">
        <v>58</v>
      </c>
      <c r="B434" s="611" t="s">
        <v>2666</v>
      </c>
      <c r="C434" s="611" t="s">
        <v>3143</v>
      </c>
      <c r="D434" s="612" t="s">
        <v>3325</v>
      </c>
      <c r="E434" s="611" t="s">
        <v>2934</v>
      </c>
      <c r="F434" s="608">
        <v>432</v>
      </c>
    </row>
    <row r="435" spans="1:6" ht="79.8" x14ac:dyDescent="0.25">
      <c r="A435" s="610" t="s">
        <v>60</v>
      </c>
      <c r="B435" s="611" t="s">
        <v>1057</v>
      </c>
      <c r="C435" s="611" t="s">
        <v>3144</v>
      </c>
      <c r="D435" s="612" t="s">
        <v>3326</v>
      </c>
      <c r="E435" s="611" t="s">
        <v>2935</v>
      </c>
      <c r="F435" s="611">
        <v>433</v>
      </c>
    </row>
    <row r="436" spans="1:6" ht="102.6" x14ac:dyDescent="0.25">
      <c r="A436" s="610" t="s">
        <v>63</v>
      </c>
      <c r="B436" s="611" t="s">
        <v>1056</v>
      </c>
      <c r="C436" s="611" t="s">
        <v>1284</v>
      </c>
      <c r="D436" s="612" t="s">
        <v>2296</v>
      </c>
      <c r="E436" s="611" t="s">
        <v>2936</v>
      </c>
      <c r="F436" s="611">
        <v>434</v>
      </c>
    </row>
    <row r="437" spans="1:6" ht="91.2" x14ac:dyDescent="0.25">
      <c r="A437" s="607" t="s">
        <v>66</v>
      </c>
      <c r="B437" s="608" t="s">
        <v>1058</v>
      </c>
      <c r="C437" s="608" t="s">
        <v>1285</v>
      </c>
      <c r="D437" s="609" t="s">
        <v>2297</v>
      </c>
      <c r="E437" s="611" t="s">
        <v>2937</v>
      </c>
      <c r="F437" s="608">
        <v>435</v>
      </c>
    </row>
    <row r="438" spans="1:6" ht="148.19999999999999" x14ac:dyDescent="0.25">
      <c r="A438" s="610" t="s">
        <v>912</v>
      </c>
      <c r="B438" s="611" t="s">
        <v>1059</v>
      </c>
      <c r="C438" s="611" t="s">
        <v>1286</v>
      </c>
      <c r="D438" s="612" t="s">
        <v>2298</v>
      </c>
      <c r="E438" s="611" t="s">
        <v>2938</v>
      </c>
      <c r="F438" s="611">
        <v>436</v>
      </c>
    </row>
    <row r="439" spans="1:6" ht="102.6" x14ac:dyDescent="0.25">
      <c r="A439" s="610" t="s">
        <v>913</v>
      </c>
      <c r="B439" s="611" t="s">
        <v>1060</v>
      </c>
      <c r="C439" s="611" t="s">
        <v>1828</v>
      </c>
      <c r="D439" s="612" t="s">
        <v>2299</v>
      </c>
      <c r="E439" s="611" t="s">
        <v>2939</v>
      </c>
      <c r="F439" s="611">
        <v>437</v>
      </c>
    </row>
    <row r="440" spans="1:6" ht="91.2" x14ac:dyDescent="0.25">
      <c r="A440" s="610" t="s">
        <v>914</v>
      </c>
      <c r="B440" s="611" t="s">
        <v>2667</v>
      </c>
      <c r="C440" s="611" t="s">
        <v>3145</v>
      </c>
      <c r="D440" s="612" t="s">
        <v>3327</v>
      </c>
      <c r="E440" s="611" t="s">
        <v>2940</v>
      </c>
      <c r="F440" s="608">
        <v>438</v>
      </c>
    </row>
    <row r="441" spans="1:6" s="617" customFormat="1" ht="91.2" x14ac:dyDescent="0.25">
      <c r="A441" s="610" t="s">
        <v>915</v>
      </c>
      <c r="B441" s="611" t="s">
        <v>2668</v>
      </c>
      <c r="C441" s="611" t="s">
        <v>3146</v>
      </c>
      <c r="D441" s="612" t="s">
        <v>2300</v>
      </c>
      <c r="E441" s="611" t="s">
        <v>2941</v>
      </c>
      <c r="F441" s="611">
        <v>439</v>
      </c>
    </row>
    <row r="442" spans="1:6" ht="91.2" x14ac:dyDescent="0.25">
      <c r="A442" s="610" t="s">
        <v>916</v>
      </c>
      <c r="B442" s="611" t="s">
        <v>1061</v>
      </c>
      <c r="C442" s="611" t="s">
        <v>1920</v>
      </c>
      <c r="D442" s="612" t="s">
        <v>2301</v>
      </c>
      <c r="E442" s="611" t="s">
        <v>2942</v>
      </c>
      <c r="F442" s="611">
        <v>440</v>
      </c>
    </row>
    <row r="443" spans="1:6" ht="91.2" x14ac:dyDescent="0.25">
      <c r="A443" s="610" t="s">
        <v>917</v>
      </c>
      <c r="B443" s="611" t="s">
        <v>1062</v>
      </c>
      <c r="C443" s="611" t="s">
        <v>3374</v>
      </c>
      <c r="D443" s="612" t="s">
        <v>3375</v>
      </c>
      <c r="E443" s="611" t="s">
        <v>2943</v>
      </c>
      <c r="F443" s="608">
        <v>441</v>
      </c>
    </row>
    <row r="444" spans="1:6" ht="102.6" x14ac:dyDescent="0.25">
      <c r="A444" s="610" t="s">
        <v>918</v>
      </c>
      <c r="B444" s="611" t="s">
        <v>2669</v>
      </c>
      <c r="C444" s="611" t="s">
        <v>3147</v>
      </c>
      <c r="D444" s="612" t="s">
        <v>3328</v>
      </c>
      <c r="E444" s="611" t="s">
        <v>2944</v>
      </c>
      <c r="F444" s="611">
        <v>442</v>
      </c>
    </row>
    <row r="445" spans="1:6" ht="91.2" x14ac:dyDescent="0.25">
      <c r="A445" s="610" t="s">
        <v>919</v>
      </c>
      <c r="B445" s="611" t="s">
        <v>2670</v>
      </c>
      <c r="C445" s="611" t="s">
        <v>3148</v>
      </c>
      <c r="D445" s="612" t="s">
        <v>2302</v>
      </c>
      <c r="E445" s="611" t="s">
        <v>2945</v>
      </c>
      <c r="F445" s="611">
        <v>443</v>
      </c>
    </row>
    <row r="446" spans="1:6" x14ac:dyDescent="0.25">
      <c r="A446" s="607" t="s">
        <v>44</v>
      </c>
      <c r="B446" s="608" t="s">
        <v>1203</v>
      </c>
      <c r="C446" s="608" t="s">
        <v>1250</v>
      </c>
      <c r="D446" s="609" t="s">
        <v>2303</v>
      </c>
      <c r="F446" s="608">
        <v>444</v>
      </c>
    </row>
    <row r="447" spans="1:6" ht="91.2" x14ac:dyDescent="0.25">
      <c r="A447" s="610" t="s">
        <v>396</v>
      </c>
      <c r="B447" s="611" t="s">
        <v>1415</v>
      </c>
      <c r="C447" s="611" t="s">
        <v>1921</v>
      </c>
      <c r="D447" s="612" t="s">
        <v>2304</v>
      </c>
      <c r="F447" s="611">
        <v>445</v>
      </c>
    </row>
    <row r="448" spans="1:6" ht="79.8" x14ac:dyDescent="0.25">
      <c r="A448" s="610" t="s">
        <v>68</v>
      </c>
      <c r="B448" s="611" t="s">
        <v>1063</v>
      </c>
      <c r="C448" s="611" t="s">
        <v>1829</v>
      </c>
      <c r="D448" s="612" t="s">
        <v>2305</v>
      </c>
      <c r="E448" s="611" t="s">
        <v>2946</v>
      </c>
      <c r="F448" s="611">
        <v>446</v>
      </c>
    </row>
    <row r="449" spans="1:6" ht="148.19999999999999" x14ac:dyDescent="0.25">
      <c r="A449" s="610" t="s">
        <v>70</v>
      </c>
      <c r="B449" s="611" t="s">
        <v>2671</v>
      </c>
      <c r="C449" s="611" t="s">
        <v>3149</v>
      </c>
      <c r="D449" s="612" t="s">
        <v>3329</v>
      </c>
      <c r="E449" s="611" t="s">
        <v>2947</v>
      </c>
      <c r="F449" s="608">
        <v>447</v>
      </c>
    </row>
    <row r="450" spans="1:6" ht="102.6" x14ac:dyDescent="0.25">
      <c r="A450" s="610" t="s">
        <v>73</v>
      </c>
      <c r="B450" s="611" t="s">
        <v>2672</v>
      </c>
      <c r="C450" s="611" t="s">
        <v>3150</v>
      </c>
      <c r="D450" s="612" t="s">
        <v>3330</v>
      </c>
      <c r="E450" s="611" t="s">
        <v>2948</v>
      </c>
      <c r="F450" s="611">
        <v>448</v>
      </c>
    </row>
    <row r="451" spans="1:6" ht="79.8" x14ac:dyDescent="0.25">
      <c r="A451" s="610" t="s">
        <v>76</v>
      </c>
      <c r="B451" s="611" t="s">
        <v>2673</v>
      </c>
      <c r="C451" s="611" t="s">
        <v>3151</v>
      </c>
      <c r="D451" s="612" t="s">
        <v>2306</v>
      </c>
      <c r="E451" s="611" t="s">
        <v>2949</v>
      </c>
      <c r="F451" s="611">
        <v>449</v>
      </c>
    </row>
    <row r="452" spans="1:6" ht="91.2" x14ac:dyDescent="0.25">
      <c r="A452" s="610" t="s">
        <v>78</v>
      </c>
      <c r="B452" s="611" t="s">
        <v>2674</v>
      </c>
      <c r="C452" s="611" t="s">
        <v>1435</v>
      </c>
      <c r="D452" s="612" t="s">
        <v>2307</v>
      </c>
      <c r="E452" s="611" t="s">
        <v>2950</v>
      </c>
      <c r="F452" s="608">
        <v>450</v>
      </c>
    </row>
    <row r="453" spans="1:6" ht="125.4" x14ac:dyDescent="0.25">
      <c r="A453" s="607" t="s">
        <v>80</v>
      </c>
      <c r="B453" s="608" t="s">
        <v>2675</v>
      </c>
      <c r="C453" s="608" t="s">
        <v>3152</v>
      </c>
      <c r="D453" s="609" t="s">
        <v>3331</v>
      </c>
      <c r="E453" s="611" t="s">
        <v>2951</v>
      </c>
      <c r="F453" s="611">
        <v>451</v>
      </c>
    </row>
    <row r="454" spans="1:6" ht="45.6" x14ac:dyDescent="0.25">
      <c r="A454" s="610" t="s">
        <v>82</v>
      </c>
      <c r="B454" s="611" t="s">
        <v>2676</v>
      </c>
      <c r="C454" s="611" t="s">
        <v>3153</v>
      </c>
      <c r="D454" s="612" t="s">
        <v>2308</v>
      </c>
      <c r="E454" s="611" t="s">
        <v>2952</v>
      </c>
      <c r="F454" s="611">
        <v>452</v>
      </c>
    </row>
    <row r="455" spans="1:6" x14ac:dyDescent="0.25">
      <c r="A455" s="610" t="s">
        <v>982</v>
      </c>
      <c r="B455" s="611" t="s">
        <v>1205</v>
      </c>
      <c r="C455" s="611" t="s">
        <v>1251</v>
      </c>
      <c r="D455" s="612" t="s">
        <v>2309</v>
      </c>
      <c r="F455" s="608">
        <v>453</v>
      </c>
    </row>
    <row r="456" spans="1:6" s="617" customFormat="1" ht="91.2" x14ac:dyDescent="0.25">
      <c r="A456" s="610" t="s">
        <v>1212</v>
      </c>
      <c r="B456" s="611" t="s">
        <v>1416</v>
      </c>
      <c r="C456" s="611" t="s">
        <v>1417</v>
      </c>
      <c r="D456" s="612" t="s">
        <v>2310</v>
      </c>
      <c r="E456" s="611"/>
      <c r="F456" s="611">
        <v>454</v>
      </c>
    </row>
    <row r="457" spans="1:6" ht="182.4" x14ac:dyDescent="0.25">
      <c r="A457" s="610" t="s">
        <v>920</v>
      </c>
      <c r="B457" s="611" t="s">
        <v>2677</v>
      </c>
      <c r="C457" s="611" t="s">
        <v>3154</v>
      </c>
      <c r="D457" s="612" t="s">
        <v>3332</v>
      </c>
      <c r="E457" s="611" t="s">
        <v>2953</v>
      </c>
      <c r="F457" s="611">
        <v>455</v>
      </c>
    </row>
    <row r="458" spans="1:6" ht="79.8" x14ac:dyDescent="0.25">
      <c r="A458" s="610" t="s">
        <v>921</v>
      </c>
      <c r="B458" s="611" t="s">
        <v>1064</v>
      </c>
      <c r="C458" s="611" t="s">
        <v>1922</v>
      </c>
      <c r="D458" s="612" t="s">
        <v>2311</v>
      </c>
      <c r="E458" s="611" t="s">
        <v>2954</v>
      </c>
      <c r="F458" s="608">
        <v>456</v>
      </c>
    </row>
    <row r="459" spans="1:6" ht="102.6" x14ac:dyDescent="0.25">
      <c r="A459" s="610" t="s">
        <v>922</v>
      </c>
      <c r="B459" s="611" t="s">
        <v>1065</v>
      </c>
      <c r="C459" s="611" t="s">
        <v>1830</v>
      </c>
      <c r="D459" s="612" t="s">
        <v>3333</v>
      </c>
      <c r="E459" s="611" t="s">
        <v>2955</v>
      </c>
      <c r="F459" s="611">
        <v>457</v>
      </c>
    </row>
    <row r="460" spans="1:6" ht="79.8" x14ac:dyDescent="0.25">
      <c r="A460" s="610" t="s">
        <v>923</v>
      </c>
      <c r="B460" s="611" t="s">
        <v>2678</v>
      </c>
      <c r="C460" s="611" t="s">
        <v>1287</v>
      </c>
      <c r="D460" s="612" t="s">
        <v>3334</v>
      </c>
      <c r="E460" s="611" t="s">
        <v>2956</v>
      </c>
      <c r="F460" s="611">
        <v>458</v>
      </c>
    </row>
    <row r="461" spans="1:6" ht="79.8" x14ac:dyDescent="0.25">
      <c r="A461" s="607" t="s">
        <v>924</v>
      </c>
      <c r="B461" s="608" t="s">
        <v>1066</v>
      </c>
      <c r="C461" s="608" t="s">
        <v>1436</v>
      </c>
      <c r="D461" s="609" t="s">
        <v>2312</v>
      </c>
      <c r="E461" s="611" t="s">
        <v>2957</v>
      </c>
      <c r="F461" s="608">
        <v>459</v>
      </c>
    </row>
    <row r="462" spans="1:6" x14ac:dyDescent="0.25">
      <c r="A462" s="610" t="s">
        <v>983</v>
      </c>
      <c r="B462" s="611" t="s">
        <v>395</v>
      </c>
      <c r="C462" s="611" t="s">
        <v>705</v>
      </c>
      <c r="D462" s="611" t="s">
        <v>2010</v>
      </c>
      <c r="F462" s="611">
        <v>460</v>
      </c>
    </row>
    <row r="463" spans="1:6" ht="79.8" x14ac:dyDescent="0.25">
      <c r="A463" s="607" t="s">
        <v>1213</v>
      </c>
      <c r="B463" s="608" t="s">
        <v>397</v>
      </c>
      <c r="C463" s="608" t="s">
        <v>825</v>
      </c>
      <c r="D463" s="609" t="s">
        <v>2011</v>
      </c>
      <c r="F463" s="611">
        <v>461</v>
      </c>
    </row>
    <row r="464" spans="1:6" ht="79.8" x14ac:dyDescent="0.25">
      <c r="A464" s="610" t="s">
        <v>925</v>
      </c>
      <c r="B464" s="611" t="s">
        <v>1067</v>
      </c>
      <c r="C464" s="611" t="s">
        <v>1288</v>
      </c>
      <c r="D464" s="612" t="s">
        <v>2313</v>
      </c>
      <c r="E464" s="611" t="s">
        <v>2958</v>
      </c>
      <c r="F464" s="608">
        <v>462</v>
      </c>
    </row>
    <row r="465" spans="1:6" s="617" customFormat="1" ht="205.2" x14ac:dyDescent="0.25">
      <c r="A465" s="610" t="s">
        <v>926</v>
      </c>
      <c r="B465" s="611" t="s">
        <v>398</v>
      </c>
      <c r="C465" s="611" t="s">
        <v>1289</v>
      </c>
      <c r="D465" s="612" t="s">
        <v>2314</v>
      </c>
      <c r="E465" s="611" t="s">
        <v>2959</v>
      </c>
      <c r="F465" s="611">
        <v>463</v>
      </c>
    </row>
    <row r="466" spans="1:6" s="617" customFormat="1" ht="136.80000000000001" x14ac:dyDescent="0.25">
      <c r="A466" s="610" t="s">
        <v>927</v>
      </c>
      <c r="B466" s="611" t="s">
        <v>1068</v>
      </c>
      <c r="C466" s="611" t="s">
        <v>1914</v>
      </c>
      <c r="D466" s="612" t="s">
        <v>2315</v>
      </c>
      <c r="E466" s="611" t="s">
        <v>2960</v>
      </c>
      <c r="F466" s="611">
        <v>464</v>
      </c>
    </row>
    <row r="467" spans="1:6" ht="125.4" x14ac:dyDescent="0.25">
      <c r="A467" s="610" t="s">
        <v>928</v>
      </c>
      <c r="B467" s="611" t="s">
        <v>1069</v>
      </c>
      <c r="C467" s="611" t="s">
        <v>1291</v>
      </c>
      <c r="D467" s="612" t="s">
        <v>2317</v>
      </c>
      <c r="E467" s="611" t="s">
        <v>2961</v>
      </c>
      <c r="F467" s="608">
        <v>465</v>
      </c>
    </row>
    <row r="468" spans="1:6" s="620" customFormat="1" ht="136.80000000000001" x14ac:dyDescent="0.2">
      <c r="A468" s="610" t="s">
        <v>929</v>
      </c>
      <c r="B468" s="611" t="s">
        <v>399</v>
      </c>
      <c r="C468" s="611" t="s">
        <v>1290</v>
      </c>
      <c r="D468" s="612" t="s">
        <v>2316</v>
      </c>
      <c r="E468" s="611" t="s">
        <v>2962</v>
      </c>
      <c r="F468" s="611">
        <v>466</v>
      </c>
    </row>
    <row r="469" spans="1:6" ht="34.200000000000003" x14ac:dyDescent="0.25">
      <c r="A469" s="610" t="s">
        <v>930</v>
      </c>
      <c r="B469" s="611" t="s">
        <v>1070</v>
      </c>
      <c r="C469" s="611" t="s">
        <v>1292</v>
      </c>
      <c r="D469" s="612" t="s">
        <v>2318</v>
      </c>
      <c r="E469" s="611" t="s">
        <v>2963</v>
      </c>
      <c r="F469" s="611">
        <v>467</v>
      </c>
    </row>
    <row r="470" spans="1:6" x14ac:dyDescent="0.25">
      <c r="A470" s="607" t="s">
        <v>65</v>
      </c>
      <c r="B470" s="608" t="s">
        <v>1088</v>
      </c>
      <c r="C470" s="608" t="s">
        <v>1422</v>
      </c>
      <c r="D470" s="609" t="s">
        <v>2319</v>
      </c>
      <c r="F470" s="608">
        <v>468</v>
      </c>
    </row>
    <row r="471" spans="1:6" ht="182.4" x14ac:dyDescent="0.25">
      <c r="A471" s="610" t="s">
        <v>524</v>
      </c>
      <c r="B471" s="611" t="s">
        <v>1237</v>
      </c>
      <c r="C471" s="611" t="s">
        <v>768</v>
      </c>
      <c r="D471" s="612" t="s">
        <v>2320</v>
      </c>
      <c r="F471" s="611">
        <v>469</v>
      </c>
    </row>
    <row r="472" spans="1:6" x14ac:dyDescent="0.25">
      <c r="A472" s="610" t="s">
        <v>79</v>
      </c>
      <c r="B472" s="611" t="s">
        <v>525</v>
      </c>
      <c r="C472" s="611" t="s">
        <v>1253</v>
      </c>
      <c r="D472" s="612" t="s">
        <v>2321</v>
      </c>
      <c r="F472" s="611">
        <v>470</v>
      </c>
    </row>
    <row r="473" spans="1:6" ht="45.6" x14ac:dyDescent="0.25">
      <c r="A473" s="610" t="s">
        <v>526</v>
      </c>
      <c r="B473" s="611" t="s">
        <v>527</v>
      </c>
      <c r="C473" s="611" t="s">
        <v>769</v>
      </c>
      <c r="D473" s="612" t="s">
        <v>2322</v>
      </c>
      <c r="F473" s="608">
        <v>471</v>
      </c>
    </row>
    <row r="474" spans="1:6" s="617" customFormat="1" ht="91.2" x14ac:dyDescent="0.25">
      <c r="A474" s="610" t="s">
        <v>209</v>
      </c>
      <c r="B474" s="611" t="s">
        <v>2679</v>
      </c>
      <c r="C474" s="611" t="s">
        <v>3155</v>
      </c>
      <c r="D474" s="612" t="s">
        <v>3335</v>
      </c>
      <c r="E474" s="611" t="s">
        <v>2964</v>
      </c>
      <c r="F474" s="611">
        <v>472</v>
      </c>
    </row>
    <row r="475" spans="1:6" ht="91.2" x14ac:dyDescent="0.25">
      <c r="A475" s="610" t="s">
        <v>210</v>
      </c>
      <c r="B475" s="611" t="s">
        <v>1089</v>
      </c>
      <c r="C475" s="611" t="s">
        <v>1831</v>
      </c>
      <c r="D475" s="612" t="s">
        <v>2323</v>
      </c>
      <c r="E475" s="611" t="s">
        <v>2965</v>
      </c>
      <c r="F475" s="611">
        <v>473</v>
      </c>
    </row>
    <row r="476" spans="1:6" ht="376.2" x14ac:dyDescent="0.25">
      <c r="A476" s="610" t="s">
        <v>211</v>
      </c>
      <c r="B476" s="611" t="s">
        <v>2680</v>
      </c>
      <c r="C476" s="611" t="s">
        <v>3156</v>
      </c>
      <c r="D476" s="612" t="s">
        <v>3336</v>
      </c>
      <c r="E476" s="611" t="s">
        <v>2966</v>
      </c>
      <c r="F476" s="608">
        <v>474</v>
      </c>
    </row>
    <row r="477" spans="1:6" ht="79.8" x14ac:dyDescent="0.25">
      <c r="A477" s="610" t="s">
        <v>212</v>
      </c>
      <c r="B477" s="611" t="s">
        <v>2681</v>
      </c>
      <c r="C477" s="611" t="s">
        <v>3157</v>
      </c>
      <c r="D477" s="612" t="s">
        <v>3337</v>
      </c>
      <c r="E477" s="611" t="s">
        <v>2967</v>
      </c>
      <c r="F477" s="611">
        <v>475</v>
      </c>
    </row>
    <row r="478" spans="1:6" ht="57" x14ac:dyDescent="0.25">
      <c r="A478" s="610" t="s">
        <v>940</v>
      </c>
      <c r="B478" s="611" t="s">
        <v>528</v>
      </c>
      <c r="C478" s="611" t="s">
        <v>1307</v>
      </c>
      <c r="D478" s="612" t="s">
        <v>2324</v>
      </c>
      <c r="E478" s="611" t="s">
        <v>2968</v>
      </c>
      <c r="F478" s="611">
        <v>476</v>
      </c>
    </row>
    <row r="479" spans="1:6" ht="148.19999999999999" x14ac:dyDescent="0.25">
      <c r="A479" s="610" t="s">
        <v>2537</v>
      </c>
      <c r="B479" s="611" t="s">
        <v>2682</v>
      </c>
      <c r="C479" s="611" t="s">
        <v>3158</v>
      </c>
      <c r="D479" s="612" t="s">
        <v>3338</v>
      </c>
      <c r="E479" s="611" t="s">
        <v>2969</v>
      </c>
      <c r="F479" s="608">
        <v>477</v>
      </c>
    </row>
    <row r="480" spans="1:6" x14ac:dyDescent="0.25">
      <c r="A480" s="610" t="s">
        <v>81</v>
      </c>
      <c r="B480" s="611" t="s">
        <v>529</v>
      </c>
      <c r="C480" s="611" t="s">
        <v>1254</v>
      </c>
      <c r="D480" s="612" t="s">
        <v>2325</v>
      </c>
      <c r="F480" s="611">
        <v>478</v>
      </c>
    </row>
    <row r="481" spans="1:6" s="617" customFormat="1" ht="102.6" x14ac:dyDescent="0.25">
      <c r="A481" s="610" t="s">
        <v>530</v>
      </c>
      <c r="B481" s="611" t="s">
        <v>1228</v>
      </c>
      <c r="C481" s="611" t="s">
        <v>770</v>
      </c>
      <c r="D481" s="612" t="s">
        <v>2326</v>
      </c>
      <c r="E481" s="611"/>
      <c r="F481" s="611">
        <v>479</v>
      </c>
    </row>
    <row r="482" spans="1:6" ht="102.6" x14ac:dyDescent="0.25">
      <c r="A482" s="607" t="s">
        <v>213</v>
      </c>
      <c r="B482" s="608" t="s">
        <v>1090</v>
      </c>
      <c r="C482" s="608" t="s">
        <v>1832</v>
      </c>
      <c r="D482" s="609" t="s">
        <v>2327</v>
      </c>
      <c r="E482" s="611" t="s">
        <v>2970</v>
      </c>
      <c r="F482" s="608">
        <v>480</v>
      </c>
    </row>
    <row r="483" spans="1:6" ht="102.6" x14ac:dyDescent="0.25">
      <c r="A483" s="610" t="s">
        <v>214</v>
      </c>
      <c r="B483" s="611" t="s">
        <v>2683</v>
      </c>
      <c r="C483" s="611" t="s">
        <v>3159</v>
      </c>
      <c r="D483" s="612" t="s">
        <v>3339</v>
      </c>
      <c r="E483" s="611" t="s">
        <v>2971</v>
      </c>
      <c r="F483" s="611">
        <v>481</v>
      </c>
    </row>
    <row r="484" spans="1:6" ht="193.8" x14ac:dyDescent="0.25">
      <c r="A484" s="610" t="s">
        <v>215</v>
      </c>
      <c r="B484" s="611" t="s">
        <v>531</v>
      </c>
      <c r="C484" s="611" t="s">
        <v>1308</v>
      </c>
      <c r="D484" s="612" t="s">
        <v>2328</v>
      </c>
      <c r="E484" s="611" t="s">
        <v>2972</v>
      </c>
      <c r="F484" s="611">
        <v>482</v>
      </c>
    </row>
    <row r="485" spans="1:6" ht="102.6" x14ac:dyDescent="0.25">
      <c r="A485" s="610" t="s">
        <v>216</v>
      </c>
      <c r="B485" s="611" t="s">
        <v>1091</v>
      </c>
      <c r="C485" s="611" t="s">
        <v>1833</v>
      </c>
      <c r="D485" s="612" t="s">
        <v>2329</v>
      </c>
      <c r="E485" s="611" t="s">
        <v>2973</v>
      </c>
      <c r="F485" s="608">
        <v>483</v>
      </c>
    </row>
    <row r="486" spans="1:6" ht="34.200000000000003" x14ac:dyDescent="0.25">
      <c r="A486" s="610" t="s">
        <v>217</v>
      </c>
      <c r="B486" s="611" t="s">
        <v>1092</v>
      </c>
      <c r="C486" s="611" t="s">
        <v>1309</v>
      </c>
      <c r="D486" s="612" t="s">
        <v>2330</v>
      </c>
      <c r="E486" s="611" t="s">
        <v>2974</v>
      </c>
      <c r="F486" s="611">
        <v>484</v>
      </c>
    </row>
    <row r="487" spans="1:6" ht="102.6" x14ac:dyDescent="0.25">
      <c r="A487" s="610" t="s">
        <v>218</v>
      </c>
      <c r="B487" s="611" t="s">
        <v>2684</v>
      </c>
      <c r="C487" s="611" t="s">
        <v>3160</v>
      </c>
      <c r="D487" s="612" t="s">
        <v>3340</v>
      </c>
      <c r="E487" s="611" t="s">
        <v>2975</v>
      </c>
      <c r="F487" s="611">
        <v>485</v>
      </c>
    </row>
    <row r="488" spans="1:6" ht="125.4" x14ac:dyDescent="0.25">
      <c r="A488" s="610" t="s">
        <v>219</v>
      </c>
      <c r="B488" s="611" t="s">
        <v>2685</v>
      </c>
      <c r="C488" s="611" t="s">
        <v>3161</v>
      </c>
      <c r="D488" s="612" t="s">
        <v>3341</v>
      </c>
      <c r="E488" s="611" t="s">
        <v>2976</v>
      </c>
      <c r="F488" s="608">
        <v>486</v>
      </c>
    </row>
    <row r="489" spans="1:6" ht="79.8" x14ac:dyDescent="0.25">
      <c r="A489" s="610" t="s">
        <v>220</v>
      </c>
      <c r="B489" s="611" t="s">
        <v>1093</v>
      </c>
      <c r="C489" s="611" t="s">
        <v>1310</v>
      </c>
      <c r="D489" s="612" t="s">
        <v>2331</v>
      </c>
      <c r="E489" s="611" t="s">
        <v>2977</v>
      </c>
      <c r="F489" s="611">
        <v>487</v>
      </c>
    </row>
    <row r="490" spans="1:6" s="617" customFormat="1" ht="102.6" x14ac:dyDescent="0.25">
      <c r="A490" s="610" t="s">
        <v>221</v>
      </c>
      <c r="B490" s="611" t="s">
        <v>1094</v>
      </c>
      <c r="C490" s="611" t="s">
        <v>3162</v>
      </c>
      <c r="D490" s="612" t="s">
        <v>3342</v>
      </c>
      <c r="E490" s="611" t="s">
        <v>2978</v>
      </c>
      <c r="F490" s="611">
        <v>488</v>
      </c>
    </row>
    <row r="491" spans="1:6" x14ac:dyDescent="0.25">
      <c r="A491" s="610" t="s">
        <v>83</v>
      </c>
      <c r="B491" s="611" t="s">
        <v>532</v>
      </c>
      <c r="C491" s="611" t="s">
        <v>1255</v>
      </c>
      <c r="D491" s="612" t="s">
        <v>2332</v>
      </c>
      <c r="F491" s="608">
        <v>489</v>
      </c>
    </row>
    <row r="492" spans="1:6" ht="79.8" x14ac:dyDescent="0.25">
      <c r="A492" s="607" t="s">
        <v>533</v>
      </c>
      <c r="B492" s="608" t="s">
        <v>534</v>
      </c>
      <c r="C492" s="608" t="s">
        <v>695</v>
      </c>
      <c r="D492" s="609" t="s">
        <v>2333</v>
      </c>
      <c r="F492" s="611">
        <v>490</v>
      </c>
    </row>
    <row r="493" spans="1:6" ht="79.8" x14ac:dyDescent="0.25">
      <c r="A493" s="610" t="s">
        <v>223</v>
      </c>
      <c r="B493" s="611" t="s">
        <v>535</v>
      </c>
      <c r="C493" s="611" t="s">
        <v>1437</v>
      </c>
      <c r="D493" s="612" t="s">
        <v>2334</v>
      </c>
      <c r="E493" s="611" t="s">
        <v>2979</v>
      </c>
      <c r="F493" s="611">
        <v>491</v>
      </c>
    </row>
    <row r="494" spans="1:6" ht="102.6" x14ac:dyDescent="0.25">
      <c r="A494" s="610" t="s">
        <v>224</v>
      </c>
      <c r="B494" s="611" t="s">
        <v>536</v>
      </c>
      <c r="C494" s="611" t="s">
        <v>1311</v>
      </c>
      <c r="D494" s="612" t="s">
        <v>2335</v>
      </c>
      <c r="E494" s="611" t="s">
        <v>2980</v>
      </c>
      <c r="F494" s="608">
        <v>492</v>
      </c>
    </row>
    <row r="495" spans="1:6" ht="102.6" x14ac:dyDescent="0.25">
      <c r="A495" s="610" t="s">
        <v>225</v>
      </c>
      <c r="B495" s="611" t="s">
        <v>537</v>
      </c>
      <c r="C495" s="611" t="s">
        <v>1312</v>
      </c>
      <c r="D495" s="612" t="s">
        <v>2336</v>
      </c>
      <c r="E495" s="611" t="s">
        <v>2981</v>
      </c>
      <c r="F495" s="611">
        <v>493</v>
      </c>
    </row>
    <row r="496" spans="1:6" ht="319.2" x14ac:dyDescent="0.25">
      <c r="A496" s="610" t="s">
        <v>226</v>
      </c>
      <c r="B496" s="611" t="s">
        <v>1095</v>
      </c>
      <c r="C496" s="611" t="s">
        <v>1313</v>
      </c>
      <c r="D496" s="612" t="s">
        <v>2337</v>
      </c>
      <c r="E496" s="611" t="s">
        <v>2982</v>
      </c>
      <c r="F496" s="611">
        <v>494</v>
      </c>
    </row>
    <row r="497" spans="1:6" s="617" customFormat="1" ht="125.4" x14ac:dyDescent="0.25">
      <c r="A497" s="610" t="s">
        <v>227</v>
      </c>
      <c r="B497" s="611" t="s">
        <v>1096</v>
      </c>
      <c r="C497" s="611" t="s">
        <v>1314</v>
      </c>
      <c r="D497" s="612" t="s">
        <v>2338</v>
      </c>
      <c r="E497" s="611" t="s">
        <v>2983</v>
      </c>
      <c r="F497" s="608">
        <v>495</v>
      </c>
    </row>
    <row r="498" spans="1:6" ht="114" x14ac:dyDescent="0.25">
      <c r="A498" s="610" t="s">
        <v>228</v>
      </c>
      <c r="B498" s="611" t="s">
        <v>2686</v>
      </c>
      <c r="C498" s="611" t="s">
        <v>3163</v>
      </c>
      <c r="D498" s="612" t="s">
        <v>3343</v>
      </c>
      <c r="E498" s="611" t="s">
        <v>2984</v>
      </c>
      <c r="F498" s="611">
        <v>496</v>
      </c>
    </row>
    <row r="499" spans="1:6" ht="205.2" x14ac:dyDescent="0.25">
      <c r="A499" s="610" t="s">
        <v>229</v>
      </c>
      <c r="B499" s="611" t="s">
        <v>2687</v>
      </c>
      <c r="C499" s="611" t="s">
        <v>3164</v>
      </c>
      <c r="D499" s="612" t="s">
        <v>3344</v>
      </c>
      <c r="E499" s="611" t="s">
        <v>2985</v>
      </c>
      <c r="F499" s="611">
        <v>497</v>
      </c>
    </row>
    <row r="500" spans="1:6" x14ac:dyDescent="0.2">
      <c r="A500" s="616" t="s">
        <v>85</v>
      </c>
      <c r="B500" s="614" t="s">
        <v>395</v>
      </c>
      <c r="C500" s="608" t="s">
        <v>705</v>
      </c>
      <c r="D500" s="609" t="s">
        <v>2010</v>
      </c>
      <c r="F500" s="608">
        <v>498</v>
      </c>
    </row>
    <row r="501" spans="1:6" ht="68.400000000000006" x14ac:dyDescent="0.2">
      <c r="A501" s="615" t="s">
        <v>538</v>
      </c>
      <c r="B501" s="613" t="s">
        <v>397</v>
      </c>
      <c r="C501" s="611" t="s">
        <v>825</v>
      </c>
      <c r="D501" s="612" t="s">
        <v>2011</v>
      </c>
      <c r="F501" s="611">
        <v>499</v>
      </c>
    </row>
    <row r="502" spans="1:6" s="620" customFormat="1" ht="79.8" x14ac:dyDescent="0.2">
      <c r="A502" s="608" t="s">
        <v>231</v>
      </c>
      <c r="B502" s="608" t="s">
        <v>1097</v>
      </c>
      <c r="C502" s="608" t="s">
        <v>1315</v>
      </c>
      <c r="D502" s="609" t="s">
        <v>2339</v>
      </c>
      <c r="E502" s="611" t="s">
        <v>2986</v>
      </c>
      <c r="F502" s="611">
        <v>500</v>
      </c>
    </row>
    <row r="503" spans="1:6" s="620" customFormat="1" ht="193.8" x14ac:dyDescent="0.2">
      <c r="A503" s="611" t="s">
        <v>232</v>
      </c>
      <c r="B503" s="611" t="s">
        <v>539</v>
      </c>
      <c r="C503" s="611" t="s">
        <v>1316</v>
      </c>
      <c r="D503" s="612" t="s">
        <v>2340</v>
      </c>
      <c r="E503" s="611" t="s">
        <v>2987</v>
      </c>
      <c r="F503" s="608">
        <v>501</v>
      </c>
    </row>
    <row r="504" spans="1:6" ht="159.6" x14ac:dyDescent="0.25">
      <c r="A504" s="611" t="s">
        <v>233</v>
      </c>
      <c r="B504" s="611" t="s">
        <v>1098</v>
      </c>
      <c r="C504" s="611" t="s">
        <v>1834</v>
      </c>
      <c r="D504" s="612" t="s">
        <v>2341</v>
      </c>
      <c r="E504" s="611" t="s">
        <v>2988</v>
      </c>
      <c r="F504" s="611">
        <v>502</v>
      </c>
    </row>
    <row r="505" spans="1:6" ht="125.4" x14ac:dyDescent="0.25">
      <c r="A505" s="611" t="s">
        <v>234</v>
      </c>
      <c r="B505" s="611" t="s">
        <v>1099</v>
      </c>
      <c r="C505" s="611" t="s">
        <v>1318</v>
      </c>
      <c r="D505" s="612" t="s">
        <v>2343</v>
      </c>
      <c r="E505" s="611" t="s">
        <v>2989</v>
      </c>
      <c r="F505" s="611">
        <v>503</v>
      </c>
    </row>
    <row r="506" spans="1:6" s="617" customFormat="1" ht="125.4" x14ac:dyDescent="0.25">
      <c r="A506" s="611" t="s">
        <v>235</v>
      </c>
      <c r="B506" s="611" t="s">
        <v>540</v>
      </c>
      <c r="C506" s="611" t="s">
        <v>1317</v>
      </c>
      <c r="D506" s="612" t="s">
        <v>2342</v>
      </c>
      <c r="E506" s="611" t="s">
        <v>2990</v>
      </c>
      <c r="F506" s="608">
        <v>504</v>
      </c>
    </row>
    <row r="507" spans="1:6" ht="34.200000000000003" x14ac:dyDescent="0.25">
      <c r="A507" s="611" t="s">
        <v>236</v>
      </c>
      <c r="B507" s="611" t="s">
        <v>1100</v>
      </c>
      <c r="C507" s="611" t="s">
        <v>1319</v>
      </c>
      <c r="D507" s="612" t="s">
        <v>2344</v>
      </c>
      <c r="E507" s="611" t="s">
        <v>2991</v>
      </c>
      <c r="F507" s="611">
        <v>505</v>
      </c>
    </row>
    <row r="508" spans="1:6" s="617" customFormat="1" x14ac:dyDescent="0.25">
      <c r="A508" s="611" t="s">
        <v>2538</v>
      </c>
      <c r="B508" s="611" t="s">
        <v>1120</v>
      </c>
      <c r="C508" s="611" t="s">
        <v>3376</v>
      </c>
      <c r="D508" s="612" t="s">
        <v>3377</v>
      </c>
      <c r="E508" s="611"/>
      <c r="F508" s="611">
        <v>506</v>
      </c>
    </row>
    <row r="509" spans="1:6" ht="364.8" x14ac:dyDescent="0.25">
      <c r="A509" s="608" t="s">
        <v>2539</v>
      </c>
      <c r="B509" s="608" t="s">
        <v>1236</v>
      </c>
      <c r="C509" s="608" t="s">
        <v>766</v>
      </c>
      <c r="D509" s="609" t="s">
        <v>2345</v>
      </c>
      <c r="F509" s="608">
        <v>507</v>
      </c>
    </row>
    <row r="510" spans="1:6" x14ac:dyDescent="0.25">
      <c r="A510" s="611" t="s">
        <v>2540</v>
      </c>
      <c r="B510" s="611" t="s">
        <v>1197</v>
      </c>
      <c r="C510" s="611" t="s">
        <v>1939</v>
      </c>
      <c r="D510" s="612" t="s">
        <v>2346</v>
      </c>
      <c r="F510" s="611">
        <v>508</v>
      </c>
    </row>
    <row r="511" spans="1:6" ht="79.8" x14ac:dyDescent="0.25">
      <c r="A511" s="611" t="s">
        <v>2541</v>
      </c>
      <c r="B511" s="611" t="s">
        <v>1229</v>
      </c>
      <c r="C511" s="611" t="s">
        <v>767</v>
      </c>
      <c r="D511" s="612" t="s">
        <v>2347</v>
      </c>
      <c r="F511" s="611">
        <v>509</v>
      </c>
    </row>
    <row r="512" spans="1:6" ht="91.2" x14ac:dyDescent="0.25">
      <c r="A512" s="611" t="s">
        <v>2542</v>
      </c>
      <c r="B512" s="611" t="s">
        <v>1121</v>
      </c>
      <c r="C512" s="611" t="s">
        <v>1940</v>
      </c>
      <c r="D512" s="612" t="s">
        <v>2348</v>
      </c>
      <c r="E512" s="611" t="s">
        <v>2992</v>
      </c>
      <c r="F512" s="608">
        <v>510</v>
      </c>
    </row>
    <row r="513" spans="1:6" ht="91.2" x14ac:dyDescent="0.25">
      <c r="A513" s="611" t="s">
        <v>2543</v>
      </c>
      <c r="B513" s="611" t="s">
        <v>2688</v>
      </c>
      <c r="C513" s="611" t="s">
        <v>3165</v>
      </c>
      <c r="D513" s="612" t="s">
        <v>3345</v>
      </c>
      <c r="E513" s="611" t="s">
        <v>2993</v>
      </c>
      <c r="F513" s="611">
        <v>511</v>
      </c>
    </row>
    <row r="514" spans="1:6" ht="79.8" x14ac:dyDescent="0.25">
      <c r="A514" s="611" t="s">
        <v>2544</v>
      </c>
      <c r="B514" s="611" t="s">
        <v>2689</v>
      </c>
      <c r="C514" s="611" t="s">
        <v>3166</v>
      </c>
      <c r="D514" s="612" t="s">
        <v>3346</v>
      </c>
      <c r="E514" s="611" t="s">
        <v>2994</v>
      </c>
      <c r="F514" s="611">
        <v>512</v>
      </c>
    </row>
    <row r="515" spans="1:6" s="620" customFormat="1" ht="102.6" x14ac:dyDescent="0.2">
      <c r="A515" s="611" t="s">
        <v>2545</v>
      </c>
      <c r="B515" s="611" t="s">
        <v>1122</v>
      </c>
      <c r="C515" s="611" t="s">
        <v>1941</v>
      </c>
      <c r="D515" s="612" t="s">
        <v>2349</v>
      </c>
      <c r="E515" s="611" t="s">
        <v>2995</v>
      </c>
      <c r="F515" s="608">
        <v>513</v>
      </c>
    </row>
    <row r="516" spans="1:6" ht="91.2" x14ac:dyDescent="0.25">
      <c r="A516" s="611" t="s">
        <v>2546</v>
      </c>
      <c r="B516" s="611" t="s">
        <v>1123</v>
      </c>
      <c r="C516" s="611" t="s">
        <v>1942</v>
      </c>
      <c r="D516" s="612" t="s">
        <v>2350</v>
      </c>
      <c r="E516" s="611" t="s">
        <v>2996</v>
      </c>
      <c r="F516" s="611">
        <v>514</v>
      </c>
    </row>
    <row r="517" spans="1:6" ht="91.2" x14ac:dyDescent="0.25">
      <c r="A517" s="611" t="s">
        <v>2547</v>
      </c>
      <c r="B517" s="611" t="s">
        <v>1124</v>
      </c>
      <c r="C517" s="611" t="s">
        <v>1943</v>
      </c>
      <c r="D517" s="612" t="s">
        <v>2351</v>
      </c>
      <c r="E517" s="611" t="s">
        <v>2997</v>
      </c>
      <c r="F517" s="611">
        <v>515</v>
      </c>
    </row>
    <row r="518" spans="1:6" x14ac:dyDescent="0.25">
      <c r="A518" s="611" t="s">
        <v>2548</v>
      </c>
      <c r="B518" s="611" t="s">
        <v>1200</v>
      </c>
      <c r="C518" s="611" t="s">
        <v>1944</v>
      </c>
      <c r="D518" s="612" t="s">
        <v>2352</v>
      </c>
      <c r="F518" s="608">
        <v>516</v>
      </c>
    </row>
    <row r="519" spans="1:6" s="617" customFormat="1" ht="148.19999999999999" x14ac:dyDescent="0.25">
      <c r="A519" s="611" t="s">
        <v>2549</v>
      </c>
      <c r="B519" s="611" t="s">
        <v>1230</v>
      </c>
      <c r="C519" s="611" t="s">
        <v>828</v>
      </c>
      <c r="D519" s="612" t="s">
        <v>2353</v>
      </c>
      <c r="E519" s="611"/>
      <c r="F519" s="611">
        <v>517</v>
      </c>
    </row>
    <row r="520" spans="1:6" ht="79.8" x14ac:dyDescent="0.25">
      <c r="A520" s="611" t="s">
        <v>2550</v>
      </c>
      <c r="B520" s="611" t="s">
        <v>1125</v>
      </c>
      <c r="C520" s="611" t="s">
        <v>1945</v>
      </c>
      <c r="D520" s="612" t="s">
        <v>2354</v>
      </c>
      <c r="E520" s="611" t="s">
        <v>3852</v>
      </c>
      <c r="F520" s="611">
        <v>518</v>
      </c>
    </row>
    <row r="521" spans="1:6" ht="79.8" x14ac:dyDescent="0.25">
      <c r="A521" s="611" t="s">
        <v>2551</v>
      </c>
      <c r="B521" s="611" t="s">
        <v>1126</v>
      </c>
      <c r="C521" s="611" t="s">
        <v>1923</v>
      </c>
      <c r="D521" s="612" t="s">
        <v>2355</v>
      </c>
      <c r="E521" s="611" t="s">
        <v>2998</v>
      </c>
      <c r="F521" s="608">
        <v>519</v>
      </c>
    </row>
    <row r="522" spans="1:6" ht="342" x14ac:dyDescent="0.25">
      <c r="A522" s="608" t="s">
        <v>2552</v>
      </c>
      <c r="B522" s="608" t="s">
        <v>1127</v>
      </c>
      <c r="C522" s="608" t="s">
        <v>1946</v>
      </c>
      <c r="D522" s="609" t="s">
        <v>2356</v>
      </c>
      <c r="E522" s="611" t="s">
        <v>2999</v>
      </c>
      <c r="F522" s="611">
        <v>520</v>
      </c>
    </row>
    <row r="523" spans="1:6" ht="102.6" x14ac:dyDescent="0.25">
      <c r="A523" s="611" t="s">
        <v>2553</v>
      </c>
      <c r="B523" s="611" t="s">
        <v>1128</v>
      </c>
      <c r="C523" s="611" t="s">
        <v>1947</v>
      </c>
      <c r="D523" s="612" t="s">
        <v>2357</v>
      </c>
      <c r="E523" s="611" t="s">
        <v>3000</v>
      </c>
      <c r="F523" s="611">
        <v>521</v>
      </c>
    </row>
    <row r="524" spans="1:6" ht="125.4" x14ac:dyDescent="0.25">
      <c r="A524" s="611" t="s">
        <v>2554</v>
      </c>
      <c r="B524" s="611" t="s">
        <v>1129</v>
      </c>
      <c r="C524" s="611" t="s">
        <v>1948</v>
      </c>
      <c r="D524" s="612" t="s">
        <v>2358</v>
      </c>
      <c r="E524" s="611" t="s">
        <v>3001</v>
      </c>
      <c r="F524" s="608">
        <v>522</v>
      </c>
    </row>
    <row r="525" spans="1:6" ht="182.4" x14ac:dyDescent="0.25">
      <c r="A525" s="611" t="s">
        <v>2555</v>
      </c>
      <c r="B525" s="611" t="s">
        <v>2690</v>
      </c>
      <c r="C525" s="611" t="s">
        <v>3817</v>
      </c>
      <c r="D525" s="612" t="s">
        <v>2359</v>
      </c>
      <c r="E525" s="611" t="s">
        <v>3002</v>
      </c>
      <c r="F525" s="611">
        <v>523</v>
      </c>
    </row>
    <row r="526" spans="1:6" ht="91.2" x14ac:dyDescent="0.25">
      <c r="A526" s="611" t="s">
        <v>2556</v>
      </c>
      <c r="B526" s="611" t="s">
        <v>1130</v>
      </c>
      <c r="C526" s="611" t="s">
        <v>1949</v>
      </c>
      <c r="D526" s="612" t="s">
        <v>2360</v>
      </c>
      <c r="E526" s="611" t="s">
        <v>3003</v>
      </c>
      <c r="F526" s="611">
        <v>524</v>
      </c>
    </row>
    <row r="527" spans="1:6" ht="159.6" x14ac:dyDescent="0.25">
      <c r="A527" s="611" t="s">
        <v>2557</v>
      </c>
      <c r="B527" s="611" t="s">
        <v>1131</v>
      </c>
      <c r="C527" s="611" t="s">
        <v>1950</v>
      </c>
      <c r="D527" s="612" t="s">
        <v>2361</v>
      </c>
      <c r="E527" s="611" t="s">
        <v>3004</v>
      </c>
      <c r="F527" s="608">
        <v>525</v>
      </c>
    </row>
    <row r="528" spans="1:6" ht="91.2" x14ac:dyDescent="0.25">
      <c r="A528" s="611" t="s">
        <v>2558</v>
      </c>
      <c r="B528" s="611" t="s">
        <v>2691</v>
      </c>
      <c r="C528" s="611" t="s">
        <v>3167</v>
      </c>
      <c r="D528" s="612" t="s">
        <v>2362</v>
      </c>
      <c r="E528" s="611" t="s">
        <v>3005</v>
      </c>
      <c r="F528" s="611">
        <v>526</v>
      </c>
    </row>
    <row r="529" spans="1:6" ht="159.6" x14ac:dyDescent="0.25">
      <c r="A529" s="611" t="s">
        <v>2559</v>
      </c>
      <c r="B529" s="611" t="s">
        <v>1132</v>
      </c>
      <c r="C529" s="611" t="s">
        <v>1329</v>
      </c>
      <c r="D529" s="612" t="s">
        <v>2363</v>
      </c>
      <c r="E529" s="611" t="s">
        <v>3006</v>
      </c>
      <c r="F529" s="611">
        <v>527</v>
      </c>
    </row>
    <row r="530" spans="1:6" ht="125.4" x14ac:dyDescent="0.25">
      <c r="A530" s="607" t="s">
        <v>2560</v>
      </c>
      <c r="B530" s="608" t="s">
        <v>2692</v>
      </c>
      <c r="C530" s="608" t="s">
        <v>3168</v>
      </c>
      <c r="D530" s="609" t="s">
        <v>3347</v>
      </c>
      <c r="E530" s="611" t="s">
        <v>3007</v>
      </c>
      <c r="F530" s="608">
        <v>528</v>
      </c>
    </row>
    <row r="531" spans="1:6" ht="171" x14ac:dyDescent="0.25">
      <c r="A531" s="610" t="s">
        <v>2561</v>
      </c>
      <c r="B531" s="611" t="s">
        <v>2693</v>
      </c>
      <c r="C531" s="611" t="s">
        <v>3169</v>
      </c>
      <c r="D531" s="612" t="s">
        <v>3348</v>
      </c>
      <c r="E531" s="611" t="s">
        <v>3008</v>
      </c>
      <c r="F531" s="611">
        <v>529</v>
      </c>
    </row>
    <row r="532" spans="1:6" ht="102.6" x14ac:dyDescent="0.25">
      <c r="A532" s="607" t="s">
        <v>2562</v>
      </c>
      <c r="B532" s="608" t="s">
        <v>2694</v>
      </c>
      <c r="C532" s="608" t="s">
        <v>1330</v>
      </c>
      <c r="D532" s="609" t="s">
        <v>2364</v>
      </c>
      <c r="E532" s="611" t="s">
        <v>3009</v>
      </c>
      <c r="F532" s="611">
        <v>530</v>
      </c>
    </row>
    <row r="533" spans="1:6" x14ac:dyDescent="0.25">
      <c r="A533" s="610" t="s">
        <v>2563</v>
      </c>
      <c r="B533" s="611" t="s">
        <v>395</v>
      </c>
      <c r="C533" s="611" t="s">
        <v>705</v>
      </c>
      <c r="D533" s="612" t="s">
        <v>2010</v>
      </c>
      <c r="F533" s="608">
        <v>531</v>
      </c>
    </row>
    <row r="534" spans="1:6" ht="68.400000000000006" x14ac:dyDescent="0.25">
      <c r="A534" s="610" t="s">
        <v>2564</v>
      </c>
      <c r="B534" s="611" t="s">
        <v>397</v>
      </c>
      <c r="C534" s="611" t="s">
        <v>825</v>
      </c>
      <c r="D534" s="612" t="s">
        <v>2011</v>
      </c>
      <c r="F534" s="611">
        <v>532</v>
      </c>
    </row>
    <row r="535" spans="1:6" s="617" customFormat="1" ht="79.8" x14ac:dyDescent="0.25">
      <c r="A535" s="610" t="s">
        <v>2565</v>
      </c>
      <c r="B535" s="611" t="s">
        <v>2695</v>
      </c>
      <c r="C535" s="611" t="s">
        <v>3170</v>
      </c>
      <c r="D535" s="612" t="s">
        <v>3378</v>
      </c>
      <c r="E535" s="611" t="s">
        <v>3010</v>
      </c>
      <c r="F535" s="611">
        <v>533</v>
      </c>
    </row>
    <row r="536" spans="1:6" ht="205.2" x14ac:dyDescent="0.25">
      <c r="A536" s="610" t="s">
        <v>2566</v>
      </c>
      <c r="B536" s="611" t="s">
        <v>1133</v>
      </c>
      <c r="C536" s="611" t="s">
        <v>3379</v>
      </c>
      <c r="D536" s="612" t="s">
        <v>3380</v>
      </c>
      <c r="E536" s="611" t="s">
        <v>3011</v>
      </c>
      <c r="F536" s="608">
        <v>534</v>
      </c>
    </row>
    <row r="537" spans="1:6" ht="148.19999999999999" x14ac:dyDescent="0.25">
      <c r="A537" s="610" t="s">
        <v>2567</v>
      </c>
      <c r="B537" s="611" t="s">
        <v>1134</v>
      </c>
      <c r="C537" s="611" t="s">
        <v>3381</v>
      </c>
      <c r="D537" s="612" t="s">
        <v>3382</v>
      </c>
      <c r="E537" s="611" t="s">
        <v>3012</v>
      </c>
      <c r="F537" s="611">
        <v>535</v>
      </c>
    </row>
    <row r="538" spans="1:6" ht="125.4" x14ac:dyDescent="0.25">
      <c r="A538" s="610" t="s">
        <v>2568</v>
      </c>
      <c r="B538" s="611" t="s">
        <v>2696</v>
      </c>
      <c r="C538" s="611" t="s">
        <v>3171</v>
      </c>
      <c r="D538" s="612" t="s">
        <v>3385</v>
      </c>
      <c r="E538" s="611" t="s">
        <v>3013</v>
      </c>
      <c r="F538" s="611">
        <v>536</v>
      </c>
    </row>
    <row r="539" spans="1:6" ht="136.80000000000001" x14ac:dyDescent="0.25">
      <c r="A539" s="610" t="s">
        <v>2569</v>
      </c>
      <c r="B539" s="611" t="s">
        <v>1135</v>
      </c>
      <c r="C539" s="611" t="s">
        <v>3172</v>
      </c>
      <c r="D539" s="612" t="s">
        <v>3386</v>
      </c>
      <c r="E539" s="611" t="s">
        <v>3014</v>
      </c>
      <c r="F539" s="608">
        <v>537</v>
      </c>
    </row>
    <row r="540" spans="1:6" ht="34.200000000000003" x14ac:dyDescent="0.25">
      <c r="A540" s="610" t="s">
        <v>2570</v>
      </c>
      <c r="B540" s="611" t="s">
        <v>1136</v>
      </c>
      <c r="C540" s="611" t="s">
        <v>3383</v>
      </c>
      <c r="D540" s="612" t="s">
        <v>3384</v>
      </c>
      <c r="E540" s="611" t="s">
        <v>3015</v>
      </c>
      <c r="F540" s="611">
        <v>538</v>
      </c>
    </row>
    <row r="541" spans="1:6" x14ac:dyDescent="0.25">
      <c r="A541" s="610" t="s">
        <v>62</v>
      </c>
      <c r="B541" s="611" t="s">
        <v>1037</v>
      </c>
      <c r="C541" s="611" t="s">
        <v>1423</v>
      </c>
      <c r="D541" s="612" t="s">
        <v>2365</v>
      </c>
      <c r="F541" s="611">
        <v>539</v>
      </c>
    </row>
    <row r="542" spans="1:6" ht="205.2" x14ac:dyDescent="0.25">
      <c r="A542" s="610" t="s">
        <v>511</v>
      </c>
      <c r="B542" s="611" t="s">
        <v>1210</v>
      </c>
      <c r="C542" s="611" t="s">
        <v>1924</v>
      </c>
      <c r="D542" s="612" t="s">
        <v>2366</v>
      </c>
      <c r="F542" s="608">
        <v>540</v>
      </c>
    </row>
    <row r="543" spans="1:6" x14ac:dyDescent="0.25">
      <c r="A543" s="610" t="s">
        <v>69</v>
      </c>
      <c r="B543" s="611" t="s">
        <v>516</v>
      </c>
      <c r="C543" s="611" t="s">
        <v>1247</v>
      </c>
      <c r="D543" s="612" t="s">
        <v>2367</v>
      </c>
      <c r="F543" s="611">
        <v>541</v>
      </c>
    </row>
    <row r="544" spans="1:6" ht="114" x14ac:dyDescent="0.25">
      <c r="A544" s="610" t="s">
        <v>512</v>
      </c>
      <c r="B544" s="611" t="s">
        <v>1211</v>
      </c>
      <c r="C544" s="611" t="s">
        <v>1925</v>
      </c>
      <c r="D544" s="612" t="s">
        <v>2368</v>
      </c>
      <c r="F544" s="611">
        <v>542</v>
      </c>
    </row>
    <row r="545" spans="1:6" ht="159.6" x14ac:dyDescent="0.25">
      <c r="A545" s="610" t="s">
        <v>173</v>
      </c>
      <c r="B545" s="611" t="s">
        <v>1038</v>
      </c>
      <c r="C545" s="611" t="s">
        <v>1835</v>
      </c>
      <c r="D545" s="612" t="s">
        <v>2369</v>
      </c>
      <c r="E545" s="611" t="s">
        <v>3016</v>
      </c>
      <c r="F545" s="608">
        <v>543</v>
      </c>
    </row>
    <row r="546" spans="1:6" ht="79.8" x14ac:dyDescent="0.25">
      <c r="A546" s="607" t="s">
        <v>174</v>
      </c>
      <c r="B546" s="608" t="s">
        <v>518</v>
      </c>
      <c r="C546" s="608" t="s">
        <v>1836</v>
      </c>
      <c r="D546" s="609" t="s">
        <v>2370</v>
      </c>
      <c r="E546" s="611" t="s">
        <v>3017</v>
      </c>
      <c r="F546" s="611">
        <v>544</v>
      </c>
    </row>
    <row r="547" spans="1:6" ht="79.8" x14ac:dyDescent="0.25">
      <c r="A547" s="610" t="s">
        <v>175</v>
      </c>
      <c r="B547" s="611" t="s">
        <v>1039</v>
      </c>
      <c r="C547" s="611" t="s">
        <v>1837</v>
      </c>
      <c r="D547" s="612" t="s">
        <v>2371</v>
      </c>
      <c r="E547" s="611" t="s">
        <v>3018</v>
      </c>
      <c r="F547" s="611">
        <v>545</v>
      </c>
    </row>
    <row r="548" spans="1:6" ht="136.80000000000001" x14ac:dyDescent="0.25">
      <c r="A548" s="610" t="s">
        <v>176</v>
      </c>
      <c r="B548" s="611" t="s">
        <v>1040</v>
      </c>
      <c r="C548" s="611" t="s">
        <v>1838</v>
      </c>
      <c r="D548" s="612" t="s">
        <v>2372</v>
      </c>
      <c r="E548" s="611" t="s">
        <v>3019</v>
      </c>
      <c r="F548" s="608">
        <v>546</v>
      </c>
    </row>
    <row r="549" spans="1:6" ht="91.2" x14ac:dyDescent="0.25">
      <c r="A549" s="610" t="s">
        <v>177</v>
      </c>
      <c r="B549" s="611" t="s">
        <v>2697</v>
      </c>
      <c r="C549" s="611" t="s">
        <v>3173</v>
      </c>
      <c r="D549" s="612" t="s">
        <v>3349</v>
      </c>
      <c r="E549" s="611" t="s">
        <v>3020</v>
      </c>
      <c r="F549" s="611">
        <v>547</v>
      </c>
    </row>
    <row r="550" spans="1:6" ht="102.6" x14ac:dyDescent="0.25">
      <c r="A550" s="610" t="s">
        <v>178</v>
      </c>
      <c r="B550" s="611" t="s">
        <v>1041</v>
      </c>
      <c r="C550" s="611" t="s">
        <v>1273</v>
      </c>
      <c r="D550" s="612" t="s">
        <v>2373</v>
      </c>
      <c r="E550" s="611" t="s">
        <v>3021</v>
      </c>
      <c r="F550" s="611">
        <v>548</v>
      </c>
    </row>
    <row r="551" spans="1:6" s="620" customFormat="1" ht="159.6" x14ac:dyDescent="0.2">
      <c r="A551" s="610" t="s">
        <v>179</v>
      </c>
      <c r="B551" s="611" t="s">
        <v>1042</v>
      </c>
      <c r="C551" s="611" t="s">
        <v>1274</v>
      </c>
      <c r="D551" s="612" t="s">
        <v>2374</v>
      </c>
      <c r="E551" s="611" t="s">
        <v>3022</v>
      </c>
      <c r="F551" s="608">
        <v>549</v>
      </c>
    </row>
    <row r="552" spans="1:6" ht="34.200000000000003" x14ac:dyDescent="0.25">
      <c r="A552" s="610" t="s">
        <v>180</v>
      </c>
      <c r="B552" s="611" t="s">
        <v>2698</v>
      </c>
      <c r="C552" s="611" t="s">
        <v>3174</v>
      </c>
      <c r="D552" s="612" t="s">
        <v>3350</v>
      </c>
      <c r="E552" s="611" t="s">
        <v>3023</v>
      </c>
      <c r="F552" s="611">
        <v>550</v>
      </c>
    </row>
    <row r="553" spans="1:6" ht="91.2" x14ac:dyDescent="0.25">
      <c r="A553" s="610" t="s">
        <v>181</v>
      </c>
      <c r="B553" s="611" t="s">
        <v>2699</v>
      </c>
      <c r="C553" s="611" t="s">
        <v>3175</v>
      </c>
      <c r="D553" s="612" t="s">
        <v>3351</v>
      </c>
      <c r="E553" s="611" t="s">
        <v>3024</v>
      </c>
      <c r="F553" s="611">
        <v>551</v>
      </c>
    </row>
    <row r="554" spans="1:6" ht="68.400000000000006" x14ac:dyDescent="0.25">
      <c r="A554" s="610" t="s">
        <v>182</v>
      </c>
      <c r="B554" s="611" t="s">
        <v>2700</v>
      </c>
      <c r="C554" s="611" t="s">
        <v>3176</v>
      </c>
      <c r="D554" s="612" t="s">
        <v>3352</v>
      </c>
      <c r="E554" s="611" t="s">
        <v>3025</v>
      </c>
      <c r="F554" s="608">
        <v>552</v>
      </c>
    </row>
    <row r="555" spans="1:6" ht="68.400000000000006" x14ac:dyDescent="0.25">
      <c r="A555" s="610" t="s">
        <v>183</v>
      </c>
      <c r="B555" s="611" t="s">
        <v>519</v>
      </c>
      <c r="C555" s="611" t="s">
        <v>1926</v>
      </c>
      <c r="D555" s="612" t="s">
        <v>2375</v>
      </c>
      <c r="E555" s="611" t="s">
        <v>3026</v>
      </c>
      <c r="F555" s="611">
        <v>553</v>
      </c>
    </row>
    <row r="556" spans="1:6" ht="102.6" x14ac:dyDescent="0.25">
      <c r="A556" s="610" t="s">
        <v>185</v>
      </c>
      <c r="B556" s="611" t="s">
        <v>2701</v>
      </c>
      <c r="C556" s="611" t="s">
        <v>3177</v>
      </c>
      <c r="D556" s="612" t="s">
        <v>3353</v>
      </c>
      <c r="E556" s="611" t="s">
        <v>3027</v>
      </c>
      <c r="F556" s="611">
        <v>554</v>
      </c>
    </row>
    <row r="557" spans="1:6" ht="125.4" x14ac:dyDescent="0.25">
      <c r="A557" s="610" t="s">
        <v>2571</v>
      </c>
      <c r="B557" s="611" t="s">
        <v>2702</v>
      </c>
      <c r="C557" s="611" t="s">
        <v>3178</v>
      </c>
      <c r="D557" s="612" t="s">
        <v>3354</v>
      </c>
      <c r="E557" s="611" t="s">
        <v>3028</v>
      </c>
      <c r="F557" s="608">
        <v>555</v>
      </c>
    </row>
    <row r="558" spans="1:6" x14ac:dyDescent="0.25">
      <c r="A558" s="610" t="s">
        <v>71</v>
      </c>
      <c r="B558" s="611" t="s">
        <v>1201</v>
      </c>
      <c r="C558" s="611" t="s">
        <v>1248</v>
      </c>
      <c r="D558" s="612" t="s">
        <v>2376</v>
      </c>
      <c r="F558" s="611">
        <v>556</v>
      </c>
    </row>
    <row r="559" spans="1:6" ht="125.4" x14ac:dyDescent="0.25">
      <c r="A559" s="607" t="s">
        <v>517</v>
      </c>
      <c r="B559" s="608" t="s">
        <v>513</v>
      </c>
      <c r="C559" s="608" t="s">
        <v>1927</v>
      </c>
      <c r="D559" s="609" t="s">
        <v>2377</v>
      </c>
      <c r="F559" s="611">
        <v>557</v>
      </c>
    </row>
    <row r="560" spans="1:6" ht="79.8" x14ac:dyDescent="0.25">
      <c r="A560" s="610" t="s">
        <v>187</v>
      </c>
      <c r="B560" s="611" t="s">
        <v>1043</v>
      </c>
      <c r="C560" s="611" t="s">
        <v>1839</v>
      </c>
      <c r="D560" s="612" t="s">
        <v>2378</v>
      </c>
      <c r="E560" s="611" t="s">
        <v>3029</v>
      </c>
      <c r="F560" s="608">
        <v>558</v>
      </c>
    </row>
    <row r="561" spans="1:6" ht="91.2" x14ac:dyDescent="0.25">
      <c r="A561" s="610" t="s">
        <v>188</v>
      </c>
      <c r="B561" s="611" t="s">
        <v>2703</v>
      </c>
      <c r="C561" s="611" t="s">
        <v>3179</v>
      </c>
      <c r="D561" s="612" t="s">
        <v>3355</v>
      </c>
      <c r="E561" s="611" t="s">
        <v>3030</v>
      </c>
      <c r="F561" s="611">
        <v>559</v>
      </c>
    </row>
    <row r="562" spans="1:6" ht="102.6" x14ac:dyDescent="0.25">
      <c r="A562" s="610" t="s">
        <v>189</v>
      </c>
      <c r="B562" s="611" t="s">
        <v>2704</v>
      </c>
      <c r="C562" s="611" t="s">
        <v>3180</v>
      </c>
      <c r="D562" s="612" t="s">
        <v>3356</v>
      </c>
      <c r="E562" s="611" t="s">
        <v>3031</v>
      </c>
      <c r="F562" s="611">
        <v>560</v>
      </c>
    </row>
    <row r="563" spans="1:6" ht="91.2" x14ac:dyDescent="0.25">
      <c r="A563" s="610" t="s">
        <v>190</v>
      </c>
      <c r="B563" s="611" t="s">
        <v>1044</v>
      </c>
      <c r="C563" s="611" t="s">
        <v>1840</v>
      </c>
      <c r="D563" s="612" t="s">
        <v>2379</v>
      </c>
      <c r="E563" s="611" t="s">
        <v>3032</v>
      </c>
      <c r="F563" s="608">
        <v>561</v>
      </c>
    </row>
    <row r="564" spans="1:6" ht="114" x14ac:dyDescent="0.25">
      <c r="A564" s="610" t="s">
        <v>191</v>
      </c>
      <c r="B564" s="611" t="s">
        <v>2705</v>
      </c>
      <c r="C564" s="611" t="s">
        <v>3181</v>
      </c>
      <c r="D564" s="612" t="s">
        <v>3357</v>
      </c>
      <c r="E564" s="611" t="s">
        <v>3033</v>
      </c>
      <c r="F564" s="611">
        <v>562</v>
      </c>
    </row>
    <row r="565" spans="1:6" ht="79.8" x14ac:dyDescent="0.25">
      <c r="A565" s="610" t="s">
        <v>192</v>
      </c>
      <c r="B565" s="611" t="s">
        <v>514</v>
      </c>
      <c r="C565" s="611" t="s">
        <v>1275</v>
      </c>
      <c r="D565" s="612" t="s">
        <v>2380</v>
      </c>
      <c r="E565" s="611" t="s">
        <v>3034</v>
      </c>
      <c r="F565" s="611">
        <v>563</v>
      </c>
    </row>
    <row r="566" spans="1:6" ht="91.2" x14ac:dyDescent="0.25">
      <c r="A566" s="610" t="s">
        <v>193</v>
      </c>
      <c r="B566" s="611" t="s">
        <v>515</v>
      </c>
      <c r="C566" s="611" t="s">
        <v>1276</v>
      </c>
      <c r="D566" s="612" t="s">
        <v>2381</v>
      </c>
      <c r="E566" s="611" t="s">
        <v>3035</v>
      </c>
      <c r="F566" s="608">
        <v>564</v>
      </c>
    </row>
    <row r="567" spans="1:6" ht="114" x14ac:dyDescent="0.25">
      <c r="A567" s="607" t="s">
        <v>194</v>
      </c>
      <c r="B567" s="608" t="s">
        <v>2706</v>
      </c>
      <c r="C567" s="608" t="s">
        <v>3182</v>
      </c>
      <c r="D567" s="609" t="s">
        <v>3358</v>
      </c>
      <c r="E567" s="611" t="s">
        <v>3036</v>
      </c>
      <c r="F567" s="611">
        <v>565</v>
      </c>
    </row>
    <row r="568" spans="1:6" ht="79.8" x14ac:dyDescent="0.25">
      <c r="A568" s="610" t="s">
        <v>195</v>
      </c>
      <c r="B568" s="611" t="s">
        <v>1045</v>
      </c>
      <c r="C568" s="611" t="s">
        <v>1277</v>
      </c>
      <c r="D568" s="612" t="s">
        <v>2382</v>
      </c>
      <c r="E568" s="611" t="s">
        <v>3037</v>
      </c>
      <c r="F568" s="611">
        <v>566</v>
      </c>
    </row>
    <row r="569" spans="1:6" ht="148.19999999999999" x14ac:dyDescent="0.25">
      <c r="A569" s="607" t="s">
        <v>197</v>
      </c>
      <c r="B569" s="608" t="s">
        <v>2707</v>
      </c>
      <c r="C569" s="608" t="s">
        <v>3183</v>
      </c>
      <c r="D569" s="609" t="s">
        <v>3359</v>
      </c>
      <c r="E569" s="611" t="s">
        <v>3038</v>
      </c>
      <c r="F569" s="608">
        <v>567</v>
      </c>
    </row>
    <row r="570" spans="1:6" ht="125.4" x14ac:dyDescent="0.25">
      <c r="A570" s="610" t="s">
        <v>199</v>
      </c>
      <c r="B570" s="611" t="s">
        <v>1046</v>
      </c>
      <c r="C570" s="611" t="s">
        <v>1425</v>
      </c>
      <c r="D570" s="612" t="s">
        <v>2383</v>
      </c>
      <c r="E570" s="611" t="s">
        <v>3039</v>
      </c>
      <c r="F570" s="611">
        <v>568</v>
      </c>
    </row>
    <row r="571" spans="1:6" x14ac:dyDescent="0.25">
      <c r="A571" s="610" t="s">
        <v>74</v>
      </c>
      <c r="B571" s="611" t="s">
        <v>395</v>
      </c>
      <c r="C571" s="611" t="s">
        <v>705</v>
      </c>
      <c r="D571" s="612" t="s">
        <v>2010</v>
      </c>
      <c r="F571" s="611">
        <v>569</v>
      </c>
    </row>
    <row r="572" spans="1:6" ht="68.400000000000006" x14ac:dyDescent="0.25">
      <c r="A572" s="610" t="s">
        <v>520</v>
      </c>
      <c r="B572" s="611" t="s">
        <v>397</v>
      </c>
      <c r="C572" s="611" t="s">
        <v>825</v>
      </c>
      <c r="D572" s="612" t="s">
        <v>2011</v>
      </c>
      <c r="F572" s="608">
        <v>570</v>
      </c>
    </row>
    <row r="573" spans="1:6" ht="79.8" x14ac:dyDescent="0.25">
      <c r="A573" s="610" t="s">
        <v>203</v>
      </c>
      <c r="B573" s="611" t="s">
        <v>1047</v>
      </c>
      <c r="C573" s="611" t="s">
        <v>1278</v>
      </c>
      <c r="D573" s="612" t="s">
        <v>2384</v>
      </c>
      <c r="E573" s="611" t="s">
        <v>3040</v>
      </c>
      <c r="F573" s="611">
        <v>571</v>
      </c>
    </row>
    <row r="574" spans="1:6" ht="205.2" x14ac:dyDescent="0.25">
      <c r="A574" s="610" t="s">
        <v>204</v>
      </c>
      <c r="B574" s="611" t="s">
        <v>521</v>
      </c>
      <c r="C574" s="611" t="s">
        <v>1279</v>
      </c>
      <c r="D574" s="612" t="s">
        <v>2385</v>
      </c>
      <c r="E574" s="611" t="s">
        <v>3041</v>
      </c>
      <c r="F574" s="611">
        <v>572</v>
      </c>
    </row>
    <row r="575" spans="1:6" ht="171" x14ac:dyDescent="0.25">
      <c r="A575" s="610" t="s">
        <v>205</v>
      </c>
      <c r="B575" s="611" t="s">
        <v>1048</v>
      </c>
      <c r="C575" s="611" t="s">
        <v>1915</v>
      </c>
      <c r="D575" s="612" t="s">
        <v>2386</v>
      </c>
      <c r="E575" s="611" t="s">
        <v>3042</v>
      </c>
      <c r="F575" s="608">
        <v>573</v>
      </c>
    </row>
    <row r="576" spans="1:6" ht="136.80000000000001" x14ac:dyDescent="0.25">
      <c r="A576" s="610" t="s">
        <v>206</v>
      </c>
      <c r="B576" s="611" t="s">
        <v>1049</v>
      </c>
      <c r="C576" s="611" t="s">
        <v>1281</v>
      </c>
      <c r="D576" s="612" t="s">
        <v>2388</v>
      </c>
      <c r="E576" s="611" t="s">
        <v>3043</v>
      </c>
      <c r="F576" s="611">
        <v>574</v>
      </c>
    </row>
    <row r="577" spans="1:6" ht="148.19999999999999" x14ac:dyDescent="0.25">
      <c r="A577" s="607" t="s">
        <v>207</v>
      </c>
      <c r="B577" s="608" t="s">
        <v>522</v>
      </c>
      <c r="C577" s="608" t="s">
        <v>1280</v>
      </c>
      <c r="D577" s="609" t="s">
        <v>2387</v>
      </c>
      <c r="E577" s="611" t="s">
        <v>3044</v>
      </c>
      <c r="F577" s="611">
        <v>575</v>
      </c>
    </row>
    <row r="578" spans="1:6" ht="34.200000000000003" x14ac:dyDescent="0.25">
      <c r="A578" s="610" t="s">
        <v>208</v>
      </c>
      <c r="B578" s="611" t="s">
        <v>1050</v>
      </c>
      <c r="C578" s="611" t="s">
        <v>1282</v>
      </c>
      <c r="D578" s="612" t="s">
        <v>2389</v>
      </c>
      <c r="E578" s="611" t="s">
        <v>3045</v>
      </c>
      <c r="F578" s="608">
        <v>576</v>
      </c>
    </row>
    <row r="579" spans="1:6" x14ac:dyDescent="0.25">
      <c r="A579" s="610" t="s">
        <v>72</v>
      </c>
      <c r="B579" s="611" t="s">
        <v>1137</v>
      </c>
      <c r="C579" s="611" t="s">
        <v>1418</v>
      </c>
      <c r="D579" s="612" t="s">
        <v>2390</v>
      </c>
      <c r="F579" s="611">
        <v>577</v>
      </c>
    </row>
    <row r="580" spans="1:6" ht="171" x14ac:dyDescent="0.25">
      <c r="A580" s="610" t="s">
        <v>555</v>
      </c>
      <c r="B580" s="611" t="s">
        <v>1235</v>
      </c>
      <c r="C580" s="611" t="s">
        <v>771</v>
      </c>
      <c r="D580" s="612" t="s">
        <v>2391</v>
      </c>
      <c r="F580" s="611">
        <v>578</v>
      </c>
    </row>
    <row r="581" spans="1:6" x14ac:dyDescent="0.25">
      <c r="A581" s="610" t="s">
        <v>102</v>
      </c>
      <c r="B581" s="611" t="s">
        <v>556</v>
      </c>
      <c r="C581" s="611" t="s">
        <v>704</v>
      </c>
      <c r="D581" s="612" t="s">
        <v>2392</v>
      </c>
      <c r="F581" s="608">
        <v>579</v>
      </c>
    </row>
    <row r="582" spans="1:6" ht="114" x14ac:dyDescent="0.25">
      <c r="A582" s="610" t="s">
        <v>557</v>
      </c>
      <c r="B582" s="611" t="s">
        <v>1231</v>
      </c>
      <c r="C582" s="611" t="s">
        <v>772</v>
      </c>
      <c r="D582" s="612" t="s">
        <v>2393</v>
      </c>
      <c r="F582" s="611">
        <v>580</v>
      </c>
    </row>
    <row r="583" spans="1:6" ht="114" x14ac:dyDescent="0.25">
      <c r="A583" s="610" t="s">
        <v>272</v>
      </c>
      <c r="B583" s="611" t="s">
        <v>1143</v>
      </c>
      <c r="C583" s="611" t="s">
        <v>1845</v>
      </c>
      <c r="D583" s="612" t="s">
        <v>2408</v>
      </c>
      <c r="E583" s="611" t="s">
        <v>3046</v>
      </c>
      <c r="F583" s="611">
        <v>581</v>
      </c>
    </row>
    <row r="584" spans="1:6" ht="159.6" x14ac:dyDescent="0.25">
      <c r="A584" s="610" t="s">
        <v>273</v>
      </c>
      <c r="B584" s="611" t="s">
        <v>1144</v>
      </c>
      <c r="C584" s="611" t="s">
        <v>1846</v>
      </c>
      <c r="D584" s="612" t="s">
        <v>2409</v>
      </c>
      <c r="E584" s="611" t="s">
        <v>3047</v>
      </c>
      <c r="F584" s="608">
        <v>582</v>
      </c>
    </row>
    <row r="585" spans="1:6" ht="79.8" x14ac:dyDescent="0.25">
      <c r="A585" s="607" t="s">
        <v>274</v>
      </c>
      <c r="B585" s="608" t="s">
        <v>2708</v>
      </c>
      <c r="C585" s="608" t="s">
        <v>3184</v>
      </c>
      <c r="D585" s="609" t="s">
        <v>3360</v>
      </c>
      <c r="E585" s="611" t="s">
        <v>3048</v>
      </c>
      <c r="F585" s="611">
        <v>583</v>
      </c>
    </row>
    <row r="586" spans="1:6" ht="102.6" x14ac:dyDescent="0.25">
      <c r="A586" s="610" t="s">
        <v>275</v>
      </c>
      <c r="B586" s="611" t="s">
        <v>2709</v>
      </c>
      <c r="C586" s="611" t="s">
        <v>3185</v>
      </c>
      <c r="D586" s="612" t="s">
        <v>3361</v>
      </c>
      <c r="E586" s="611" t="s">
        <v>3049</v>
      </c>
      <c r="F586" s="611">
        <v>584</v>
      </c>
    </row>
    <row r="587" spans="1:6" ht="125.4" x14ac:dyDescent="0.25">
      <c r="A587" s="610" t="s">
        <v>276</v>
      </c>
      <c r="B587" s="611" t="s">
        <v>2710</v>
      </c>
      <c r="C587" s="611" t="s">
        <v>3186</v>
      </c>
      <c r="D587" s="612" t="s">
        <v>3362</v>
      </c>
      <c r="E587" s="611" t="s">
        <v>3050</v>
      </c>
      <c r="F587" s="608">
        <v>585</v>
      </c>
    </row>
    <row r="588" spans="1:6" ht="79.8" x14ac:dyDescent="0.25">
      <c r="A588" s="610" t="s">
        <v>277</v>
      </c>
      <c r="B588" s="611" t="s">
        <v>568</v>
      </c>
      <c r="C588" s="611" t="s">
        <v>1931</v>
      </c>
      <c r="D588" s="612" t="s">
        <v>2410</v>
      </c>
      <c r="E588" s="611" t="s">
        <v>3051</v>
      </c>
      <c r="F588" s="611">
        <v>586</v>
      </c>
    </row>
    <row r="589" spans="1:6" ht="125.4" x14ac:dyDescent="0.25">
      <c r="A589" s="610" t="s">
        <v>2572</v>
      </c>
      <c r="B589" s="611" t="s">
        <v>569</v>
      </c>
      <c r="C589" s="611" t="s">
        <v>3187</v>
      </c>
      <c r="D589" s="612" t="s">
        <v>3363</v>
      </c>
      <c r="E589" s="611" t="s">
        <v>3052</v>
      </c>
      <c r="F589" s="611">
        <v>587</v>
      </c>
    </row>
    <row r="590" spans="1:6" x14ac:dyDescent="0.25">
      <c r="A590" s="610" t="s">
        <v>104</v>
      </c>
      <c r="B590" s="611" t="s">
        <v>561</v>
      </c>
      <c r="C590" s="611" t="s">
        <v>1258</v>
      </c>
      <c r="D590" s="612" t="s">
        <v>2400</v>
      </c>
      <c r="F590" s="608">
        <v>588</v>
      </c>
    </row>
    <row r="591" spans="1:6" ht="136.80000000000001" x14ac:dyDescent="0.25">
      <c r="A591" s="610" t="s">
        <v>562</v>
      </c>
      <c r="B591" s="611" t="s">
        <v>563</v>
      </c>
      <c r="C591" s="611" t="s">
        <v>1930</v>
      </c>
      <c r="D591" s="612" t="s">
        <v>2401</v>
      </c>
      <c r="F591" s="611">
        <v>589</v>
      </c>
    </row>
    <row r="592" spans="1:6" ht="159.6" x14ac:dyDescent="0.25">
      <c r="A592" s="610" t="s">
        <v>278</v>
      </c>
      <c r="B592" s="611" t="s">
        <v>572</v>
      </c>
      <c r="C592" s="611" t="s">
        <v>1847</v>
      </c>
      <c r="D592" s="612" t="s">
        <v>2413</v>
      </c>
      <c r="E592" s="611" t="s">
        <v>3053</v>
      </c>
      <c r="F592" s="611">
        <v>590</v>
      </c>
    </row>
    <row r="593" spans="1:6" ht="182.4" x14ac:dyDescent="0.25">
      <c r="A593" s="610" t="s">
        <v>279</v>
      </c>
      <c r="B593" s="611" t="s">
        <v>2711</v>
      </c>
      <c r="C593" s="611" t="s">
        <v>3188</v>
      </c>
      <c r="D593" s="612" t="s">
        <v>3364</v>
      </c>
      <c r="E593" s="611" t="s">
        <v>3054</v>
      </c>
      <c r="F593" s="608">
        <v>591</v>
      </c>
    </row>
    <row r="594" spans="1:6" ht="102.6" x14ac:dyDescent="0.25">
      <c r="A594" s="607" t="s">
        <v>280</v>
      </c>
      <c r="B594" s="608" t="s">
        <v>2712</v>
      </c>
      <c r="C594" s="608" t="s">
        <v>3189</v>
      </c>
      <c r="D594" s="609" t="s">
        <v>3365</v>
      </c>
      <c r="E594" s="611" t="s">
        <v>3055</v>
      </c>
      <c r="F594" s="611">
        <v>592</v>
      </c>
    </row>
    <row r="595" spans="1:6" ht="79.8" x14ac:dyDescent="0.25">
      <c r="A595" s="610" t="s">
        <v>281</v>
      </c>
      <c r="B595" s="611" t="s">
        <v>2713</v>
      </c>
      <c r="C595" s="611" t="s">
        <v>3190</v>
      </c>
      <c r="D595" s="612">
        <v>0</v>
      </c>
      <c r="E595" s="611" t="s">
        <v>3056</v>
      </c>
      <c r="F595" s="611">
        <v>593</v>
      </c>
    </row>
    <row r="596" spans="1:6" ht="79.8" x14ac:dyDescent="0.25">
      <c r="A596" s="610" t="s">
        <v>282</v>
      </c>
      <c r="B596" s="611" t="s">
        <v>2714</v>
      </c>
      <c r="C596" s="611" t="s">
        <v>3191</v>
      </c>
      <c r="D596" s="612">
        <v>0</v>
      </c>
      <c r="E596" s="611" t="s">
        <v>3057</v>
      </c>
      <c r="F596" s="608">
        <v>594</v>
      </c>
    </row>
    <row r="597" spans="1:6" ht="102.6" x14ac:dyDescent="0.25">
      <c r="A597" s="610" t="s">
        <v>283</v>
      </c>
      <c r="B597" s="611" t="s">
        <v>2715</v>
      </c>
      <c r="C597" s="611" t="s">
        <v>3192</v>
      </c>
      <c r="D597" s="612" t="s">
        <v>2414</v>
      </c>
      <c r="E597" s="611" t="s">
        <v>3058</v>
      </c>
      <c r="F597" s="611">
        <v>595</v>
      </c>
    </row>
    <row r="598" spans="1:6" ht="159.6" x14ac:dyDescent="0.25">
      <c r="A598" s="610" t="s">
        <v>2573</v>
      </c>
      <c r="B598" s="611" t="s">
        <v>1145</v>
      </c>
      <c r="C598" s="611" t="s">
        <v>3193</v>
      </c>
      <c r="D598" s="612" t="s">
        <v>3366</v>
      </c>
      <c r="E598" s="611" t="s">
        <v>3059</v>
      </c>
      <c r="F598" s="611">
        <v>596</v>
      </c>
    </row>
    <row r="599" spans="1:6" x14ac:dyDescent="0.25">
      <c r="A599" s="610" t="s">
        <v>106</v>
      </c>
      <c r="B599" s="611" t="s">
        <v>566</v>
      </c>
      <c r="C599" s="611" t="s">
        <v>1259</v>
      </c>
      <c r="D599" s="612" t="s">
        <v>2406</v>
      </c>
      <c r="F599" s="608">
        <v>597</v>
      </c>
    </row>
    <row r="600" spans="1:6" ht="102.6" x14ac:dyDescent="0.25">
      <c r="A600" s="610" t="s">
        <v>567</v>
      </c>
      <c r="B600" s="611" t="s">
        <v>1232</v>
      </c>
      <c r="C600" s="611" t="s">
        <v>773</v>
      </c>
      <c r="D600" s="612" t="s">
        <v>2407</v>
      </c>
      <c r="F600" s="611">
        <v>598</v>
      </c>
    </row>
    <row r="601" spans="1:6" ht="102.6" x14ac:dyDescent="0.25">
      <c r="A601" s="607" t="s">
        <v>284</v>
      </c>
      <c r="B601" s="608" t="s">
        <v>558</v>
      </c>
      <c r="C601" s="608" t="s">
        <v>1841</v>
      </c>
      <c r="D601" s="609" t="s">
        <v>2394</v>
      </c>
      <c r="E601" s="611" t="s">
        <v>3060</v>
      </c>
      <c r="F601" s="611">
        <v>599</v>
      </c>
    </row>
    <row r="602" spans="1:6" ht="79.8" x14ac:dyDescent="0.25">
      <c r="A602" s="610" t="s">
        <v>285</v>
      </c>
      <c r="B602" s="611" t="s">
        <v>559</v>
      </c>
      <c r="C602" s="611" t="s">
        <v>1842</v>
      </c>
      <c r="D602" s="612" t="s">
        <v>2395</v>
      </c>
      <c r="E602" s="611" t="s">
        <v>3061</v>
      </c>
      <c r="F602" s="608">
        <v>600</v>
      </c>
    </row>
    <row r="603" spans="1:6" ht="79.8" x14ac:dyDescent="0.25">
      <c r="A603" s="610" t="s">
        <v>286</v>
      </c>
      <c r="B603" s="611" t="s">
        <v>1138</v>
      </c>
      <c r="C603" s="611" t="s">
        <v>1928</v>
      </c>
      <c r="D603" s="612" t="s">
        <v>2396</v>
      </c>
      <c r="E603" s="611" t="s">
        <v>3062</v>
      </c>
      <c r="F603" s="611">
        <v>601</v>
      </c>
    </row>
    <row r="604" spans="1:6" ht="79.8" x14ac:dyDescent="0.25">
      <c r="A604" s="610" t="s">
        <v>287</v>
      </c>
      <c r="B604" s="611" t="s">
        <v>1139</v>
      </c>
      <c r="C604" s="611" t="s">
        <v>1331</v>
      </c>
      <c r="D604" s="612" t="s">
        <v>2397</v>
      </c>
      <c r="E604" s="611" t="s">
        <v>3063</v>
      </c>
      <c r="F604" s="611">
        <v>602</v>
      </c>
    </row>
    <row r="605" spans="1:6" ht="91.2" x14ac:dyDescent="0.25">
      <c r="A605" s="610" t="s">
        <v>288</v>
      </c>
      <c r="B605" s="611" t="s">
        <v>1140</v>
      </c>
      <c r="C605" s="611" t="s">
        <v>1332</v>
      </c>
      <c r="D605" s="612" t="s">
        <v>2398</v>
      </c>
      <c r="E605" s="611" t="s">
        <v>3064</v>
      </c>
      <c r="F605" s="608">
        <v>603</v>
      </c>
    </row>
    <row r="606" spans="1:6" ht="79.8" x14ac:dyDescent="0.25">
      <c r="A606" s="610" t="s">
        <v>289</v>
      </c>
      <c r="B606" s="611" t="s">
        <v>560</v>
      </c>
      <c r="C606" s="611" t="s">
        <v>1929</v>
      </c>
      <c r="D606" s="612" t="s">
        <v>2399</v>
      </c>
      <c r="E606" s="611" t="s">
        <v>3065</v>
      </c>
      <c r="F606" s="611">
        <v>604</v>
      </c>
    </row>
    <row r="607" spans="1:6" x14ac:dyDescent="0.25">
      <c r="A607" s="610" t="s">
        <v>108</v>
      </c>
      <c r="B607" s="611" t="s">
        <v>570</v>
      </c>
      <c r="C607" s="611" t="s">
        <v>1260</v>
      </c>
      <c r="D607" s="612" t="s">
        <v>2411</v>
      </c>
      <c r="F607" s="611">
        <v>605</v>
      </c>
    </row>
    <row r="608" spans="1:6" ht="182.4" x14ac:dyDescent="0.25">
      <c r="A608" s="610" t="s">
        <v>571</v>
      </c>
      <c r="B608" s="611" t="s">
        <v>1233</v>
      </c>
      <c r="C608" s="611" t="s">
        <v>830</v>
      </c>
      <c r="D608" s="612" t="s">
        <v>2412</v>
      </c>
      <c r="F608" s="608">
        <v>606</v>
      </c>
    </row>
    <row r="609" spans="1:6" ht="136.80000000000001" x14ac:dyDescent="0.25">
      <c r="A609" s="610" t="s">
        <v>290</v>
      </c>
      <c r="B609" s="611" t="s">
        <v>564</v>
      </c>
      <c r="C609" s="611" t="s">
        <v>1843</v>
      </c>
      <c r="D609" s="612" t="s">
        <v>2402</v>
      </c>
      <c r="E609" s="611" t="s">
        <v>3066</v>
      </c>
      <c r="F609" s="611">
        <v>607</v>
      </c>
    </row>
    <row r="610" spans="1:6" ht="57" x14ac:dyDescent="0.25">
      <c r="A610" s="610" t="s">
        <v>291</v>
      </c>
      <c r="B610" s="611" t="s">
        <v>1141</v>
      </c>
      <c r="C610" s="611" t="s">
        <v>1844</v>
      </c>
      <c r="D610" s="612" t="s">
        <v>2403</v>
      </c>
      <c r="E610" s="611" t="s">
        <v>3067</v>
      </c>
      <c r="F610" s="611">
        <v>608</v>
      </c>
    </row>
    <row r="611" spans="1:6" ht="68.400000000000006" x14ac:dyDescent="0.25">
      <c r="A611" s="610" t="s">
        <v>292</v>
      </c>
      <c r="B611" s="611" t="s">
        <v>2716</v>
      </c>
      <c r="C611" s="611" t="s">
        <v>3194</v>
      </c>
      <c r="D611" s="612" t="s">
        <v>3367</v>
      </c>
      <c r="E611" s="611" t="s">
        <v>3068</v>
      </c>
      <c r="F611" s="608">
        <v>609</v>
      </c>
    </row>
    <row r="612" spans="1:6" ht="91.2" x14ac:dyDescent="0.25">
      <c r="A612" s="610" t="s">
        <v>293</v>
      </c>
      <c r="B612" s="611" t="s">
        <v>2717</v>
      </c>
      <c r="C612" s="611" t="s">
        <v>1333</v>
      </c>
      <c r="D612" s="612" t="s">
        <v>2404</v>
      </c>
      <c r="E612" s="611" t="s">
        <v>3069</v>
      </c>
      <c r="F612" s="611">
        <v>610</v>
      </c>
    </row>
    <row r="613" spans="1:6" ht="79.8" x14ac:dyDescent="0.25">
      <c r="A613" s="610" t="s">
        <v>294</v>
      </c>
      <c r="B613" s="611" t="s">
        <v>1142</v>
      </c>
      <c r="C613" s="608" t="s">
        <v>1951</v>
      </c>
      <c r="D613" s="612" t="s">
        <v>2405</v>
      </c>
      <c r="E613" s="611" t="s">
        <v>3070</v>
      </c>
      <c r="F613" s="611">
        <v>611</v>
      </c>
    </row>
    <row r="614" spans="1:6" ht="79.8" x14ac:dyDescent="0.25">
      <c r="A614" s="610" t="s">
        <v>2574</v>
      </c>
      <c r="B614" s="611" t="s">
        <v>565</v>
      </c>
      <c r="C614" s="611" t="s">
        <v>3195</v>
      </c>
      <c r="D614" s="612" t="s">
        <v>3368</v>
      </c>
      <c r="E614" s="611" t="s">
        <v>3071</v>
      </c>
      <c r="F614" s="608">
        <v>612</v>
      </c>
    </row>
    <row r="615" spans="1:6" x14ac:dyDescent="0.25">
      <c r="A615" s="610" t="s">
        <v>110</v>
      </c>
      <c r="B615" s="611" t="s">
        <v>395</v>
      </c>
      <c r="C615" s="611" t="s">
        <v>705</v>
      </c>
      <c r="D615" s="612" t="s">
        <v>2010</v>
      </c>
      <c r="F615" s="611">
        <v>613</v>
      </c>
    </row>
    <row r="616" spans="1:6" ht="68.400000000000006" x14ac:dyDescent="0.25">
      <c r="A616" s="610" t="s">
        <v>573</v>
      </c>
      <c r="B616" s="611" t="s">
        <v>397</v>
      </c>
      <c r="C616" s="611" t="s">
        <v>825</v>
      </c>
      <c r="D616" s="612" t="s">
        <v>2011</v>
      </c>
      <c r="F616" s="611">
        <v>614</v>
      </c>
    </row>
    <row r="617" spans="1:6" ht="79.8" x14ac:dyDescent="0.25">
      <c r="A617" s="610" t="s">
        <v>295</v>
      </c>
      <c r="B617" s="611" t="s">
        <v>1146</v>
      </c>
      <c r="C617" s="611" t="s">
        <v>1334</v>
      </c>
      <c r="D617" s="612" t="s">
        <v>2415</v>
      </c>
      <c r="E617" s="611" t="s">
        <v>3072</v>
      </c>
      <c r="F617" s="608">
        <v>615</v>
      </c>
    </row>
    <row r="618" spans="1:6" ht="216.6" x14ac:dyDescent="0.25">
      <c r="A618" s="610" t="s">
        <v>296</v>
      </c>
      <c r="B618" s="611" t="s">
        <v>574</v>
      </c>
      <c r="C618" s="611" t="s">
        <v>1335</v>
      </c>
      <c r="D618" s="612" t="s">
        <v>2416</v>
      </c>
      <c r="E618" s="611" t="s">
        <v>3073</v>
      </c>
      <c r="F618" s="611">
        <v>616</v>
      </c>
    </row>
    <row r="619" spans="1:6" ht="159.6" x14ac:dyDescent="0.25">
      <c r="A619" s="610" t="s">
        <v>297</v>
      </c>
      <c r="B619" s="611" t="s">
        <v>1147</v>
      </c>
      <c r="C619" s="611" t="s">
        <v>1916</v>
      </c>
      <c r="D619" s="612" t="s">
        <v>2417</v>
      </c>
      <c r="E619" s="611" t="s">
        <v>3074</v>
      </c>
      <c r="F619" s="611">
        <v>617</v>
      </c>
    </row>
    <row r="620" spans="1:6" ht="125.4" x14ac:dyDescent="0.25">
      <c r="A620" s="610" t="s">
        <v>298</v>
      </c>
      <c r="B620" s="611" t="s">
        <v>1148</v>
      </c>
      <c r="C620" s="611" t="s">
        <v>1337</v>
      </c>
      <c r="D620" s="612" t="s">
        <v>2419</v>
      </c>
      <c r="E620" s="611" t="s">
        <v>3075</v>
      </c>
      <c r="F620" s="608">
        <v>618</v>
      </c>
    </row>
    <row r="621" spans="1:6" ht="148.19999999999999" x14ac:dyDescent="0.25">
      <c r="A621" s="610" t="s">
        <v>299</v>
      </c>
      <c r="B621" s="611" t="s">
        <v>575</v>
      </c>
      <c r="C621" s="608" t="s">
        <v>1336</v>
      </c>
      <c r="D621" s="612" t="s">
        <v>2418</v>
      </c>
      <c r="E621" s="611" t="s">
        <v>3076</v>
      </c>
      <c r="F621" s="611">
        <v>619</v>
      </c>
    </row>
    <row r="622" spans="1:6" ht="34.200000000000003" x14ac:dyDescent="0.25">
      <c r="A622" s="610" t="s">
        <v>300</v>
      </c>
      <c r="B622" s="611" t="s">
        <v>1149</v>
      </c>
      <c r="C622" s="611" t="s">
        <v>1338</v>
      </c>
      <c r="D622" s="612" t="s">
        <v>2420</v>
      </c>
      <c r="E622" s="611" t="s">
        <v>3077</v>
      </c>
      <c r="F622" s="611">
        <v>620</v>
      </c>
    </row>
    <row r="623" spans="1:6" x14ac:dyDescent="0.25">
      <c r="A623" s="621"/>
      <c r="D623" s="622"/>
      <c r="E623" s="689"/>
    </row>
    <row r="624" spans="1:6" s="620" customFormat="1" x14ac:dyDescent="0.2">
      <c r="A624" s="621"/>
      <c r="B624" s="618"/>
      <c r="C624" s="618"/>
      <c r="D624" s="622"/>
    </row>
    <row r="625" spans="1:5" x14ac:dyDescent="0.25">
      <c r="A625" s="621"/>
      <c r="D625" s="622"/>
      <c r="E625" s="618"/>
    </row>
    <row r="626" spans="1:5" x14ac:dyDescent="0.25">
      <c r="A626" s="621"/>
      <c r="D626" s="622"/>
      <c r="E626" s="618"/>
    </row>
    <row r="627" spans="1:5" x14ac:dyDescent="0.25">
      <c r="A627" s="621"/>
      <c r="D627" s="622"/>
      <c r="E627" s="618"/>
    </row>
    <row r="628" spans="1:5" x14ac:dyDescent="0.25">
      <c r="A628" s="621"/>
      <c r="C628" s="617"/>
      <c r="D628" s="622"/>
      <c r="E628" s="618"/>
    </row>
    <row r="629" spans="1:5" x14ac:dyDescent="0.25">
      <c r="A629" s="621"/>
      <c r="D629" s="622"/>
      <c r="E629" s="618"/>
    </row>
    <row r="630" spans="1:5" x14ac:dyDescent="0.25">
      <c r="A630" s="621"/>
      <c r="D630" s="622"/>
      <c r="E630" s="618"/>
    </row>
    <row r="631" spans="1:5" x14ac:dyDescent="0.25">
      <c r="A631" s="621"/>
      <c r="D631" s="622"/>
      <c r="E631" s="618"/>
    </row>
    <row r="632" spans="1:5" x14ac:dyDescent="0.25">
      <c r="A632" s="621"/>
      <c r="D632" s="622"/>
      <c r="E632" s="618"/>
    </row>
    <row r="633" spans="1:5" x14ac:dyDescent="0.25">
      <c r="A633" s="621"/>
      <c r="D633" s="622"/>
      <c r="E633" s="618"/>
    </row>
    <row r="634" spans="1:5" x14ac:dyDescent="0.25">
      <c r="A634" s="621"/>
      <c r="D634" s="622"/>
      <c r="E634" s="618"/>
    </row>
    <row r="635" spans="1:5" x14ac:dyDescent="0.25">
      <c r="A635" s="621"/>
      <c r="D635" s="622"/>
      <c r="E635" s="618"/>
    </row>
    <row r="636" spans="1:5" x14ac:dyDescent="0.25">
      <c r="A636" s="621"/>
      <c r="D636" s="622"/>
      <c r="E636" s="618"/>
    </row>
    <row r="637" spans="1:5" x14ac:dyDescent="0.2">
      <c r="E637" s="618"/>
    </row>
    <row r="638" spans="1:5" x14ac:dyDescent="0.2">
      <c r="E638" s="618"/>
    </row>
    <row r="639" spans="1:5" x14ac:dyDescent="0.2">
      <c r="E639" s="618"/>
    </row>
    <row r="640" spans="1:5" x14ac:dyDescent="0.2">
      <c r="E640" s="618"/>
    </row>
    <row r="641" spans="5:5" x14ac:dyDescent="0.2">
      <c r="E641" s="618"/>
    </row>
    <row r="642" spans="5:5" x14ac:dyDescent="0.2">
      <c r="E642" s="618"/>
    </row>
    <row r="643" spans="5:5" x14ac:dyDescent="0.2">
      <c r="E643" s="618"/>
    </row>
    <row r="644" spans="5:5" x14ac:dyDescent="0.2">
      <c r="E644" s="618"/>
    </row>
    <row r="645" spans="5:5" x14ac:dyDescent="0.2">
      <c r="E645" s="618"/>
    </row>
    <row r="646" spans="5:5" x14ac:dyDescent="0.2">
      <c r="E646" s="618"/>
    </row>
    <row r="647" spans="5:5" x14ac:dyDescent="0.2">
      <c r="E647" s="618"/>
    </row>
    <row r="648" spans="5:5" x14ac:dyDescent="0.2">
      <c r="E648" s="618"/>
    </row>
    <row r="649" spans="5:5" x14ac:dyDescent="0.2">
      <c r="E649" s="618"/>
    </row>
    <row r="650" spans="5:5" x14ac:dyDescent="0.2">
      <c r="E650" s="618"/>
    </row>
    <row r="651" spans="5:5" x14ac:dyDescent="0.2">
      <c r="E651" s="618"/>
    </row>
    <row r="652" spans="5:5" x14ac:dyDescent="0.2">
      <c r="E652" s="618"/>
    </row>
    <row r="653" spans="5:5" x14ac:dyDescent="0.2">
      <c r="E653" s="618"/>
    </row>
    <row r="654" spans="5:5" x14ac:dyDescent="0.2">
      <c r="E654" s="618"/>
    </row>
    <row r="655" spans="5:5" x14ac:dyDescent="0.2">
      <c r="E655" s="618"/>
    </row>
    <row r="656" spans="5:5" x14ac:dyDescent="0.2">
      <c r="E656" s="618"/>
    </row>
    <row r="657" spans="5:5" x14ac:dyDescent="0.2">
      <c r="E657" s="618"/>
    </row>
    <row r="658" spans="5:5" x14ac:dyDescent="0.2">
      <c r="E658" s="618"/>
    </row>
    <row r="659" spans="5:5" x14ac:dyDescent="0.2">
      <c r="E659" s="618"/>
    </row>
    <row r="660" spans="5:5" x14ac:dyDescent="0.2">
      <c r="E660" s="618"/>
    </row>
    <row r="661" spans="5:5" x14ac:dyDescent="0.2">
      <c r="E661" s="618"/>
    </row>
    <row r="662" spans="5:5" x14ac:dyDescent="0.2">
      <c r="E662" s="618"/>
    </row>
    <row r="663" spans="5:5" x14ac:dyDescent="0.2">
      <c r="E663" s="618"/>
    </row>
    <row r="664" spans="5:5" x14ac:dyDescent="0.2">
      <c r="E664" s="618"/>
    </row>
    <row r="665" spans="5:5" x14ac:dyDescent="0.2">
      <c r="E665" s="618"/>
    </row>
    <row r="666" spans="5:5" x14ac:dyDescent="0.2">
      <c r="E666" s="618"/>
    </row>
    <row r="667" spans="5:5" x14ac:dyDescent="0.2">
      <c r="E667" s="618"/>
    </row>
    <row r="668" spans="5:5" x14ac:dyDescent="0.2">
      <c r="E668" s="618"/>
    </row>
    <row r="669" spans="5:5" x14ac:dyDescent="0.2">
      <c r="E669" s="618"/>
    </row>
    <row r="670" spans="5:5" x14ac:dyDescent="0.2">
      <c r="E670" s="618"/>
    </row>
    <row r="671" spans="5:5" x14ac:dyDescent="0.2">
      <c r="E671" s="618"/>
    </row>
    <row r="672" spans="5:5" x14ac:dyDescent="0.2">
      <c r="E672" s="618"/>
    </row>
    <row r="673" spans="5:5" x14ac:dyDescent="0.2">
      <c r="E673" s="618"/>
    </row>
    <row r="674" spans="5:5" x14ac:dyDescent="0.2">
      <c r="E674" s="618"/>
    </row>
    <row r="675" spans="5:5" x14ac:dyDescent="0.2">
      <c r="E675" s="618"/>
    </row>
    <row r="676" spans="5:5" x14ac:dyDescent="0.2">
      <c r="E676" s="618"/>
    </row>
    <row r="677" spans="5:5" x14ac:dyDescent="0.2">
      <c r="E677" s="618"/>
    </row>
    <row r="678" spans="5:5" x14ac:dyDescent="0.2">
      <c r="E678" s="618"/>
    </row>
    <row r="679" spans="5:5" x14ac:dyDescent="0.2">
      <c r="E679" s="618"/>
    </row>
    <row r="680" spans="5:5" x14ac:dyDescent="0.2">
      <c r="E680" s="618"/>
    </row>
    <row r="681" spans="5:5" x14ac:dyDescent="0.2">
      <c r="E681" s="618"/>
    </row>
    <row r="682" spans="5:5" x14ac:dyDescent="0.2">
      <c r="E682" s="618"/>
    </row>
    <row r="683" spans="5:5" x14ac:dyDescent="0.2">
      <c r="E683" s="618"/>
    </row>
    <row r="684" spans="5:5" x14ac:dyDescent="0.2">
      <c r="E684" s="618"/>
    </row>
    <row r="685" spans="5:5" x14ac:dyDescent="0.2">
      <c r="E685" s="618"/>
    </row>
    <row r="686" spans="5:5" x14ac:dyDescent="0.2">
      <c r="E686" s="618"/>
    </row>
    <row r="687" spans="5:5" x14ac:dyDescent="0.2">
      <c r="E687" s="618"/>
    </row>
    <row r="688" spans="5:5" x14ac:dyDescent="0.2">
      <c r="E688" s="618"/>
    </row>
    <row r="689" spans="5:5" x14ac:dyDescent="0.2">
      <c r="E689" s="618"/>
    </row>
    <row r="690" spans="5:5" x14ac:dyDescent="0.2">
      <c r="E690" s="618"/>
    </row>
    <row r="691" spans="5:5" x14ac:dyDescent="0.2">
      <c r="E691" s="618"/>
    </row>
    <row r="692" spans="5:5" x14ac:dyDescent="0.2">
      <c r="E692" s="618"/>
    </row>
    <row r="693" spans="5:5" x14ac:dyDescent="0.2">
      <c r="E693" s="618"/>
    </row>
    <row r="694" spans="5:5" x14ac:dyDescent="0.2">
      <c r="E694" s="618"/>
    </row>
    <row r="695" spans="5:5" x14ac:dyDescent="0.2">
      <c r="E695" s="618"/>
    </row>
    <row r="696" spans="5:5" x14ac:dyDescent="0.2">
      <c r="E696" s="618"/>
    </row>
    <row r="697" spans="5:5" x14ac:dyDescent="0.2">
      <c r="E697" s="618"/>
    </row>
    <row r="698" spans="5:5" x14ac:dyDescent="0.2">
      <c r="E698" s="618"/>
    </row>
    <row r="699" spans="5:5" x14ac:dyDescent="0.2">
      <c r="E699" s="618"/>
    </row>
    <row r="700" spans="5:5" x14ac:dyDescent="0.2">
      <c r="E700" s="618"/>
    </row>
    <row r="701" spans="5:5" x14ac:dyDescent="0.2">
      <c r="E701" s="618"/>
    </row>
    <row r="702" spans="5:5" x14ac:dyDescent="0.2">
      <c r="E702" s="618"/>
    </row>
    <row r="703" spans="5:5" x14ac:dyDescent="0.2">
      <c r="E703" s="618"/>
    </row>
    <row r="704" spans="5:5" x14ac:dyDescent="0.2">
      <c r="E704" s="618"/>
    </row>
    <row r="705" spans="5:5" x14ac:dyDescent="0.2">
      <c r="E705" s="618"/>
    </row>
    <row r="706" spans="5:5" x14ac:dyDescent="0.2">
      <c r="E706" s="618"/>
    </row>
    <row r="707" spans="5:5" x14ac:dyDescent="0.2">
      <c r="E707" s="618"/>
    </row>
    <row r="708" spans="5:5" x14ac:dyDescent="0.2">
      <c r="E708" s="618"/>
    </row>
    <row r="709" spans="5:5" x14ac:dyDescent="0.2">
      <c r="E709" s="618"/>
    </row>
    <row r="710" spans="5:5" x14ac:dyDescent="0.2">
      <c r="E710" s="618"/>
    </row>
    <row r="711" spans="5:5" x14ac:dyDescent="0.2">
      <c r="E711" s="618"/>
    </row>
    <row r="712" spans="5:5" x14ac:dyDescent="0.2">
      <c r="E712" s="618"/>
    </row>
    <row r="713" spans="5:5" x14ac:dyDescent="0.2">
      <c r="E713" s="618"/>
    </row>
    <row r="714" spans="5:5" x14ac:dyDescent="0.2">
      <c r="E714" s="618"/>
    </row>
    <row r="715" spans="5:5" x14ac:dyDescent="0.2">
      <c r="E715" s="618"/>
    </row>
    <row r="716" spans="5:5" x14ac:dyDescent="0.2">
      <c r="E716" s="618"/>
    </row>
    <row r="717" spans="5:5" x14ac:dyDescent="0.2">
      <c r="E717" s="618"/>
    </row>
    <row r="718" spans="5:5" x14ac:dyDescent="0.2">
      <c r="E718" s="618"/>
    </row>
    <row r="719" spans="5:5" x14ac:dyDescent="0.2">
      <c r="E719" s="618"/>
    </row>
    <row r="720" spans="5:5" x14ac:dyDescent="0.2">
      <c r="E720" s="618"/>
    </row>
    <row r="721" spans="5:5" x14ac:dyDescent="0.2">
      <c r="E721" s="618"/>
    </row>
    <row r="722" spans="5:5" x14ac:dyDescent="0.2">
      <c r="E722" s="618"/>
    </row>
    <row r="723" spans="5:5" x14ac:dyDescent="0.2">
      <c r="E723" s="618"/>
    </row>
    <row r="724" spans="5:5" x14ac:dyDescent="0.2">
      <c r="E724" s="618"/>
    </row>
    <row r="725" spans="5:5" x14ac:dyDescent="0.2">
      <c r="E725" s="618"/>
    </row>
    <row r="726" spans="5:5" x14ac:dyDescent="0.2">
      <c r="E726" s="618"/>
    </row>
    <row r="727" spans="5:5" x14ac:dyDescent="0.2">
      <c r="E727" s="618"/>
    </row>
    <row r="728" spans="5:5" x14ac:dyDescent="0.2">
      <c r="E728" s="618"/>
    </row>
    <row r="729" spans="5:5" x14ac:dyDescent="0.2">
      <c r="E729" s="618"/>
    </row>
    <row r="730" spans="5:5" x14ac:dyDescent="0.2">
      <c r="E730" s="618"/>
    </row>
    <row r="731" spans="5:5" x14ac:dyDescent="0.2">
      <c r="E731" s="618"/>
    </row>
    <row r="732" spans="5:5" x14ac:dyDescent="0.2">
      <c r="E732" s="618"/>
    </row>
    <row r="733" spans="5:5" x14ac:dyDescent="0.2">
      <c r="E733" s="618"/>
    </row>
    <row r="734" spans="5:5" x14ac:dyDescent="0.2">
      <c r="E734" s="618"/>
    </row>
    <row r="735" spans="5:5" x14ac:dyDescent="0.2">
      <c r="E735" s="618"/>
    </row>
    <row r="736" spans="5:5" x14ac:dyDescent="0.2">
      <c r="E736" s="618"/>
    </row>
    <row r="737" spans="5:5" x14ac:dyDescent="0.2">
      <c r="E737" s="618"/>
    </row>
    <row r="738" spans="5:5" x14ac:dyDescent="0.2">
      <c r="E738" s="618"/>
    </row>
    <row r="739" spans="5:5" x14ac:dyDescent="0.2">
      <c r="E739" s="618"/>
    </row>
    <row r="740" spans="5:5" x14ac:dyDescent="0.2">
      <c r="E740" s="618"/>
    </row>
    <row r="741" spans="5:5" x14ac:dyDescent="0.2">
      <c r="E741" s="618"/>
    </row>
    <row r="742" spans="5:5" x14ac:dyDescent="0.2">
      <c r="E742" s="618"/>
    </row>
    <row r="743" spans="5:5" x14ac:dyDescent="0.2">
      <c r="E743" s="618"/>
    </row>
    <row r="744" spans="5:5" x14ac:dyDescent="0.2">
      <c r="E744" s="618"/>
    </row>
    <row r="745" spans="5:5" x14ac:dyDescent="0.2">
      <c r="E745" s="618"/>
    </row>
    <row r="746" spans="5:5" x14ac:dyDescent="0.2">
      <c r="E746" s="618"/>
    </row>
    <row r="747" spans="5:5" x14ac:dyDescent="0.2">
      <c r="E747" s="618"/>
    </row>
    <row r="748" spans="5:5" x14ac:dyDescent="0.2">
      <c r="E748" s="618"/>
    </row>
    <row r="749" spans="5:5" x14ac:dyDescent="0.2">
      <c r="E749" s="618"/>
    </row>
    <row r="750" spans="5:5" x14ac:dyDescent="0.2">
      <c r="E750" s="618"/>
    </row>
    <row r="751" spans="5:5" x14ac:dyDescent="0.2">
      <c r="E751" s="618"/>
    </row>
    <row r="752" spans="5:5" x14ac:dyDescent="0.2">
      <c r="E752" s="618"/>
    </row>
    <row r="753" spans="5:5" x14ac:dyDescent="0.2">
      <c r="E753" s="618"/>
    </row>
    <row r="754" spans="5:5" x14ac:dyDescent="0.2">
      <c r="E754" s="618"/>
    </row>
    <row r="755" spans="5:5" x14ac:dyDescent="0.2">
      <c r="E755" s="618"/>
    </row>
    <row r="756" spans="5:5" x14ac:dyDescent="0.2">
      <c r="E756" s="618"/>
    </row>
    <row r="757" spans="5:5" x14ac:dyDescent="0.2">
      <c r="E757" s="618"/>
    </row>
    <row r="758" spans="5:5" x14ac:dyDescent="0.2">
      <c r="E758" s="618"/>
    </row>
    <row r="759" spans="5:5" x14ac:dyDescent="0.2">
      <c r="E759" s="618"/>
    </row>
    <row r="760" spans="5:5" x14ac:dyDescent="0.2">
      <c r="E760" s="618"/>
    </row>
    <row r="761" spans="5:5" x14ac:dyDescent="0.2">
      <c r="E761" s="618"/>
    </row>
    <row r="762" spans="5:5" x14ac:dyDescent="0.2">
      <c r="E762" s="618"/>
    </row>
    <row r="763" spans="5:5" x14ac:dyDescent="0.2">
      <c r="E763" s="618"/>
    </row>
    <row r="764" spans="5:5" x14ac:dyDescent="0.2">
      <c r="E764" s="618"/>
    </row>
    <row r="765" spans="5:5" x14ac:dyDescent="0.2">
      <c r="E765" s="618"/>
    </row>
    <row r="766" spans="5:5" x14ac:dyDescent="0.2">
      <c r="E766" s="618"/>
    </row>
    <row r="767" spans="5:5" x14ac:dyDescent="0.2">
      <c r="E767" s="618"/>
    </row>
    <row r="768" spans="5:5" x14ac:dyDescent="0.2">
      <c r="E768" s="618"/>
    </row>
    <row r="769" spans="5:5" x14ac:dyDescent="0.2">
      <c r="E769" s="618"/>
    </row>
    <row r="770" spans="5:5" x14ac:dyDescent="0.2">
      <c r="E770" s="618"/>
    </row>
    <row r="771" spans="5:5" x14ac:dyDescent="0.2">
      <c r="E771" s="618"/>
    </row>
    <row r="772" spans="5:5" x14ac:dyDescent="0.2">
      <c r="E772" s="618"/>
    </row>
    <row r="773" spans="5:5" x14ac:dyDescent="0.2">
      <c r="E773" s="618"/>
    </row>
    <row r="774" spans="5:5" x14ac:dyDescent="0.2">
      <c r="E774" s="618"/>
    </row>
    <row r="775" spans="5:5" x14ac:dyDescent="0.2">
      <c r="E775" s="618"/>
    </row>
    <row r="776" spans="5:5" x14ac:dyDescent="0.2">
      <c r="E776" s="618"/>
    </row>
    <row r="777" spans="5:5" x14ac:dyDescent="0.2">
      <c r="E777" s="618"/>
    </row>
    <row r="778" spans="5:5" x14ac:dyDescent="0.2">
      <c r="E778" s="618"/>
    </row>
    <row r="779" spans="5:5" x14ac:dyDescent="0.2">
      <c r="E779" s="618"/>
    </row>
    <row r="780" spans="5:5" x14ac:dyDescent="0.2">
      <c r="E780" s="618"/>
    </row>
    <row r="781" spans="5:5" x14ac:dyDescent="0.2">
      <c r="E781" s="618"/>
    </row>
    <row r="782" spans="5:5" x14ac:dyDescent="0.2">
      <c r="E782" s="618"/>
    </row>
    <row r="783" spans="5:5" x14ac:dyDescent="0.2">
      <c r="E783" s="618"/>
    </row>
    <row r="784" spans="5:5" x14ac:dyDescent="0.2">
      <c r="E784" s="618"/>
    </row>
    <row r="785" spans="5:5" x14ac:dyDescent="0.2">
      <c r="E785" s="618"/>
    </row>
    <row r="786" spans="5:5" x14ac:dyDescent="0.2">
      <c r="E786" s="618"/>
    </row>
    <row r="787" spans="5:5" x14ac:dyDescent="0.2">
      <c r="E787" s="618"/>
    </row>
    <row r="788" spans="5:5" x14ac:dyDescent="0.2">
      <c r="E788" s="618"/>
    </row>
    <row r="789" spans="5:5" x14ac:dyDescent="0.2">
      <c r="E789" s="618"/>
    </row>
    <row r="790" spans="5:5" x14ac:dyDescent="0.2">
      <c r="E790" s="618"/>
    </row>
    <row r="791" spans="5:5" x14ac:dyDescent="0.2">
      <c r="E791" s="618"/>
    </row>
    <row r="792" spans="5:5" x14ac:dyDescent="0.2">
      <c r="E792" s="618"/>
    </row>
    <row r="793" spans="5:5" x14ac:dyDescent="0.2">
      <c r="E793" s="618"/>
    </row>
    <row r="794" spans="5:5" x14ac:dyDescent="0.2">
      <c r="E794" s="618"/>
    </row>
    <row r="795" spans="5:5" x14ac:dyDescent="0.2">
      <c r="E795" s="618"/>
    </row>
    <row r="796" spans="5:5" x14ac:dyDescent="0.2">
      <c r="E796" s="618"/>
    </row>
    <row r="797" spans="5:5" x14ac:dyDescent="0.2">
      <c r="E797" s="618"/>
    </row>
    <row r="798" spans="5:5" x14ac:dyDescent="0.2">
      <c r="E798" s="618"/>
    </row>
    <row r="799" spans="5:5" x14ac:dyDescent="0.2">
      <c r="E799" s="618"/>
    </row>
    <row r="800" spans="5:5" x14ac:dyDescent="0.2">
      <c r="E800" s="618"/>
    </row>
    <row r="801" spans="5:5" x14ac:dyDescent="0.2">
      <c r="E801" s="618"/>
    </row>
    <row r="802" spans="5:5" x14ac:dyDescent="0.2">
      <c r="E802" s="618"/>
    </row>
    <row r="803" spans="5:5" x14ac:dyDescent="0.2">
      <c r="E803" s="618"/>
    </row>
    <row r="804" spans="5:5" x14ac:dyDescent="0.2">
      <c r="E804" s="618"/>
    </row>
    <row r="805" spans="5:5" x14ac:dyDescent="0.2">
      <c r="E805" s="618"/>
    </row>
    <row r="806" spans="5:5" x14ac:dyDescent="0.2">
      <c r="E806" s="618"/>
    </row>
    <row r="807" spans="5:5" x14ac:dyDescent="0.2">
      <c r="E807" s="618"/>
    </row>
    <row r="808" spans="5:5" x14ac:dyDescent="0.2">
      <c r="E808" s="618"/>
    </row>
    <row r="809" spans="5:5" x14ac:dyDescent="0.2">
      <c r="E809" s="618"/>
    </row>
    <row r="810" spans="5:5" x14ac:dyDescent="0.2">
      <c r="E810" s="618"/>
    </row>
    <row r="811" spans="5:5" x14ac:dyDescent="0.2">
      <c r="E811" s="618"/>
    </row>
    <row r="812" spans="5:5" x14ac:dyDescent="0.2">
      <c r="E812" s="618"/>
    </row>
    <row r="813" spans="5:5" x14ac:dyDescent="0.2">
      <c r="E813" s="618"/>
    </row>
    <row r="814" spans="5:5" x14ac:dyDescent="0.2">
      <c r="E814" s="618"/>
    </row>
    <row r="815" spans="5:5" x14ac:dyDescent="0.2">
      <c r="E815" s="618"/>
    </row>
    <row r="816" spans="5:5" x14ac:dyDescent="0.2">
      <c r="E816" s="618"/>
    </row>
    <row r="817" spans="5:5" x14ac:dyDescent="0.2">
      <c r="E817" s="618"/>
    </row>
    <row r="818" spans="5:5" x14ac:dyDescent="0.2">
      <c r="E818" s="618"/>
    </row>
    <row r="819" spans="5:5" x14ac:dyDescent="0.2">
      <c r="E819" s="618"/>
    </row>
    <row r="820" spans="5:5" x14ac:dyDescent="0.2">
      <c r="E820" s="618"/>
    </row>
    <row r="821" spans="5:5" x14ac:dyDescent="0.2">
      <c r="E821" s="618"/>
    </row>
    <row r="822" spans="5:5" x14ac:dyDescent="0.2">
      <c r="E822" s="618"/>
    </row>
    <row r="823" spans="5:5" x14ac:dyDescent="0.2">
      <c r="E823" s="618"/>
    </row>
    <row r="824" spans="5:5" x14ac:dyDescent="0.2">
      <c r="E824" s="618"/>
    </row>
    <row r="825" spans="5:5" x14ac:dyDescent="0.2">
      <c r="E825" s="618"/>
    </row>
    <row r="826" spans="5:5" x14ac:dyDescent="0.2">
      <c r="E826" s="618"/>
    </row>
    <row r="827" spans="5:5" x14ac:dyDescent="0.2">
      <c r="E827" s="618"/>
    </row>
    <row r="828" spans="5:5" x14ac:dyDescent="0.2">
      <c r="E828" s="618"/>
    </row>
    <row r="829" spans="5:5" x14ac:dyDescent="0.2">
      <c r="E829" s="618"/>
    </row>
    <row r="830" spans="5:5" x14ac:dyDescent="0.2">
      <c r="E830" s="618"/>
    </row>
    <row r="831" spans="5:5" x14ac:dyDescent="0.2">
      <c r="E831" s="618"/>
    </row>
    <row r="832" spans="5:5" x14ac:dyDescent="0.2">
      <c r="E832" s="618"/>
    </row>
    <row r="833" spans="5:5" x14ac:dyDescent="0.2">
      <c r="E833" s="618"/>
    </row>
    <row r="834" spans="5:5" x14ac:dyDescent="0.2">
      <c r="E834" s="618"/>
    </row>
    <row r="835" spans="5:5" x14ac:dyDescent="0.2">
      <c r="E835" s="618"/>
    </row>
    <row r="836" spans="5:5" x14ac:dyDescent="0.2">
      <c r="E836" s="618"/>
    </row>
    <row r="837" spans="5:5" x14ac:dyDescent="0.2">
      <c r="E837" s="618"/>
    </row>
    <row r="838" spans="5:5" x14ac:dyDescent="0.2">
      <c r="E838" s="618"/>
    </row>
    <row r="839" spans="5:5" x14ac:dyDescent="0.2">
      <c r="E839" s="618"/>
    </row>
    <row r="840" spans="5:5" x14ac:dyDescent="0.2">
      <c r="E840" s="618"/>
    </row>
    <row r="841" spans="5:5" x14ac:dyDescent="0.2">
      <c r="E841" s="618"/>
    </row>
    <row r="842" spans="5:5" x14ac:dyDescent="0.2">
      <c r="E842" s="618"/>
    </row>
    <row r="843" spans="5:5" x14ac:dyDescent="0.2">
      <c r="E843" s="618"/>
    </row>
    <row r="844" spans="5:5" x14ac:dyDescent="0.2">
      <c r="E844" s="618"/>
    </row>
    <row r="845" spans="5:5" x14ac:dyDescent="0.2">
      <c r="E845" s="618"/>
    </row>
    <row r="846" spans="5:5" x14ac:dyDescent="0.2">
      <c r="E846" s="618"/>
    </row>
    <row r="847" spans="5:5" x14ac:dyDescent="0.2">
      <c r="E847" s="618"/>
    </row>
    <row r="848" spans="5:5" x14ac:dyDescent="0.2">
      <c r="E848" s="618"/>
    </row>
    <row r="849" spans="5:5" x14ac:dyDescent="0.2">
      <c r="E849" s="618"/>
    </row>
    <row r="850" spans="5:5" x14ac:dyDescent="0.2">
      <c r="E850" s="618"/>
    </row>
    <row r="851" spans="5:5" x14ac:dyDescent="0.2">
      <c r="E851" s="618"/>
    </row>
    <row r="852" spans="5:5" x14ac:dyDescent="0.2">
      <c r="E852" s="618"/>
    </row>
    <row r="853" spans="5:5" x14ac:dyDescent="0.2">
      <c r="E853" s="618"/>
    </row>
    <row r="854" spans="5:5" x14ac:dyDescent="0.2">
      <c r="E854" s="618"/>
    </row>
    <row r="855" spans="5:5" x14ac:dyDescent="0.2">
      <c r="E855" s="618"/>
    </row>
    <row r="856" spans="5:5" x14ac:dyDescent="0.2">
      <c r="E856" s="618"/>
    </row>
    <row r="857" spans="5:5" x14ac:dyDescent="0.2">
      <c r="E857" s="618"/>
    </row>
    <row r="858" spans="5:5" x14ac:dyDescent="0.2">
      <c r="E858" s="618"/>
    </row>
    <row r="859" spans="5:5" x14ac:dyDescent="0.2">
      <c r="E859" s="618"/>
    </row>
    <row r="860" spans="5:5" x14ac:dyDescent="0.2">
      <c r="E860" s="618"/>
    </row>
    <row r="861" spans="5:5" x14ac:dyDescent="0.2">
      <c r="E861" s="618"/>
    </row>
    <row r="862" spans="5:5" x14ac:dyDescent="0.2">
      <c r="E862" s="618"/>
    </row>
    <row r="863" spans="5:5" x14ac:dyDescent="0.2">
      <c r="E863" s="618"/>
    </row>
    <row r="864" spans="5:5" x14ac:dyDescent="0.2">
      <c r="E864" s="618"/>
    </row>
    <row r="865" spans="5:5" x14ac:dyDescent="0.2">
      <c r="E865" s="618"/>
    </row>
    <row r="866" spans="5:5" x14ac:dyDescent="0.2">
      <c r="E866" s="618"/>
    </row>
    <row r="867" spans="5:5" x14ac:dyDescent="0.2">
      <c r="E867" s="618"/>
    </row>
    <row r="868" spans="5:5" x14ac:dyDescent="0.2">
      <c r="E868" s="618"/>
    </row>
    <row r="869" spans="5:5" x14ac:dyDescent="0.2">
      <c r="E869" s="618"/>
    </row>
    <row r="870" spans="5:5" x14ac:dyDescent="0.2">
      <c r="E870" s="618"/>
    </row>
    <row r="871" spans="5:5" x14ac:dyDescent="0.2">
      <c r="E871" s="618"/>
    </row>
    <row r="872" spans="5:5" x14ac:dyDescent="0.2">
      <c r="E872" s="618"/>
    </row>
    <row r="873" spans="5:5" x14ac:dyDescent="0.2">
      <c r="E873" s="618"/>
    </row>
    <row r="874" spans="5:5" x14ac:dyDescent="0.2">
      <c r="E874" s="618"/>
    </row>
    <row r="875" spans="5:5" x14ac:dyDescent="0.2">
      <c r="E875" s="618"/>
    </row>
    <row r="876" spans="5:5" x14ac:dyDescent="0.2">
      <c r="E876" s="618"/>
    </row>
    <row r="877" spans="5:5" x14ac:dyDescent="0.2">
      <c r="E877" s="618"/>
    </row>
    <row r="878" spans="5:5" x14ac:dyDescent="0.2">
      <c r="E878" s="618"/>
    </row>
    <row r="879" spans="5:5" x14ac:dyDescent="0.2">
      <c r="E879" s="618"/>
    </row>
    <row r="880" spans="5:5" x14ac:dyDescent="0.2">
      <c r="E880" s="618"/>
    </row>
    <row r="881" spans="5:5" x14ac:dyDescent="0.2">
      <c r="E881" s="618"/>
    </row>
    <row r="882" spans="5:5" x14ac:dyDescent="0.2">
      <c r="E882" s="618"/>
    </row>
    <row r="883" spans="5:5" x14ac:dyDescent="0.2">
      <c r="E883" s="618"/>
    </row>
    <row r="884" spans="5:5" x14ac:dyDescent="0.2">
      <c r="E884" s="618"/>
    </row>
    <row r="885" spans="5:5" x14ac:dyDescent="0.2">
      <c r="E885" s="618"/>
    </row>
    <row r="886" spans="5:5" x14ac:dyDescent="0.2">
      <c r="E886" s="618"/>
    </row>
    <row r="887" spans="5:5" x14ac:dyDescent="0.2">
      <c r="E887" s="618"/>
    </row>
    <row r="888" spans="5:5" x14ac:dyDescent="0.2">
      <c r="E888" s="618"/>
    </row>
    <row r="889" spans="5:5" x14ac:dyDescent="0.2">
      <c r="E889" s="618"/>
    </row>
    <row r="890" spans="5:5" x14ac:dyDescent="0.2">
      <c r="E890" s="618"/>
    </row>
    <row r="891" spans="5:5" x14ac:dyDescent="0.2">
      <c r="E891" s="618"/>
    </row>
    <row r="892" spans="5:5" x14ac:dyDescent="0.2">
      <c r="E892" s="618"/>
    </row>
    <row r="893" spans="5:5" x14ac:dyDescent="0.2">
      <c r="E893" s="618"/>
    </row>
    <row r="894" spans="5:5" x14ac:dyDescent="0.2">
      <c r="E894" s="618"/>
    </row>
    <row r="895" spans="5:5" x14ac:dyDescent="0.2">
      <c r="E895" s="618"/>
    </row>
    <row r="896" spans="5:5" x14ac:dyDescent="0.2">
      <c r="E896" s="618"/>
    </row>
    <row r="897" spans="5:5" x14ac:dyDescent="0.2">
      <c r="E897" s="618"/>
    </row>
    <row r="898" spans="5:5" x14ac:dyDescent="0.2">
      <c r="E898" s="618"/>
    </row>
    <row r="899" spans="5:5" x14ac:dyDescent="0.2">
      <c r="E899" s="618"/>
    </row>
    <row r="900" spans="5:5" x14ac:dyDescent="0.2">
      <c r="E900" s="618"/>
    </row>
    <row r="901" spans="5:5" x14ac:dyDescent="0.2">
      <c r="E901" s="618"/>
    </row>
    <row r="902" spans="5:5" x14ac:dyDescent="0.2">
      <c r="E902" s="618"/>
    </row>
    <row r="903" spans="5:5" x14ac:dyDescent="0.2">
      <c r="E903" s="618"/>
    </row>
    <row r="904" spans="5:5" x14ac:dyDescent="0.2">
      <c r="E904" s="618"/>
    </row>
    <row r="905" spans="5:5" x14ac:dyDescent="0.2">
      <c r="E905" s="618"/>
    </row>
    <row r="906" spans="5:5" x14ac:dyDescent="0.2">
      <c r="E906" s="618"/>
    </row>
    <row r="907" spans="5:5" x14ac:dyDescent="0.2">
      <c r="E907" s="618"/>
    </row>
    <row r="908" spans="5:5" x14ac:dyDescent="0.2">
      <c r="E908" s="618"/>
    </row>
    <row r="909" spans="5:5" x14ac:dyDescent="0.2">
      <c r="E909" s="618"/>
    </row>
    <row r="910" spans="5:5" x14ac:dyDescent="0.2">
      <c r="E910" s="618"/>
    </row>
    <row r="911" spans="5:5" x14ac:dyDescent="0.2">
      <c r="E911" s="618"/>
    </row>
    <row r="912" spans="5:5" x14ac:dyDescent="0.2">
      <c r="E912" s="618"/>
    </row>
    <row r="913" spans="5:5" x14ac:dyDescent="0.2">
      <c r="E913" s="618"/>
    </row>
    <row r="914" spans="5:5" x14ac:dyDescent="0.2">
      <c r="E914" s="618"/>
    </row>
    <row r="915" spans="5:5" x14ac:dyDescent="0.2">
      <c r="E915" s="618"/>
    </row>
    <row r="916" spans="5:5" x14ac:dyDescent="0.2">
      <c r="E916" s="618"/>
    </row>
    <row r="917" spans="5:5" x14ac:dyDescent="0.2">
      <c r="E917" s="618"/>
    </row>
    <row r="918" spans="5:5" x14ac:dyDescent="0.2">
      <c r="E918" s="618"/>
    </row>
    <row r="919" spans="5:5" x14ac:dyDescent="0.2">
      <c r="E919" s="618"/>
    </row>
    <row r="920" spans="5:5" x14ac:dyDescent="0.2">
      <c r="E920" s="618"/>
    </row>
    <row r="921" spans="5:5" x14ac:dyDescent="0.2">
      <c r="E921" s="618"/>
    </row>
    <row r="922" spans="5:5" x14ac:dyDescent="0.2">
      <c r="E922" s="618"/>
    </row>
    <row r="923" spans="5:5" x14ac:dyDescent="0.2">
      <c r="E923" s="618"/>
    </row>
    <row r="924" spans="5:5" x14ac:dyDescent="0.2">
      <c r="E924" s="618"/>
    </row>
    <row r="925" spans="5:5" x14ac:dyDescent="0.2">
      <c r="E925" s="618"/>
    </row>
    <row r="926" spans="5:5" x14ac:dyDescent="0.2">
      <c r="E926" s="618"/>
    </row>
    <row r="927" spans="5:5" x14ac:dyDescent="0.2">
      <c r="E927" s="618"/>
    </row>
    <row r="928" spans="5:5" x14ac:dyDescent="0.2">
      <c r="E928" s="618"/>
    </row>
    <row r="929" spans="5:5" x14ac:dyDescent="0.2">
      <c r="E929" s="618"/>
    </row>
    <row r="930" spans="5:5" x14ac:dyDescent="0.2">
      <c r="E930" s="618"/>
    </row>
    <row r="931" spans="5:5" x14ac:dyDescent="0.2">
      <c r="E931" s="618"/>
    </row>
    <row r="932" spans="5:5" x14ac:dyDescent="0.2">
      <c r="E932" s="618"/>
    </row>
    <row r="933" spans="5:5" x14ac:dyDescent="0.2">
      <c r="E933" s="618"/>
    </row>
    <row r="934" spans="5:5" x14ac:dyDescent="0.2">
      <c r="E934" s="618"/>
    </row>
    <row r="935" spans="5:5" x14ac:dyDescent="0.2">
      <c r="E935" s="618"/>
    </row>
    <row r="936" spans="5:5" x14ac:dyDescent="0.2">
      <c r="E936" s="618"/>
    </row>
    <row r="937" spans="5:5" x14ac:dyDescent="0.2">
      <c r="E937" s="618"/>
    </row>
    <row r="938" spans="5:5" x14ac:dyDescent="0.2">
      <c r="E938" s="618"/>
    </row>
    <row r="939" spans="5:5" x14ac:dyDescent="0.2">
      <c r="E939" s="618"/>
    </row>
    <row r="940" spans="5:5" x14ac:dyDescent="0.2">
      <c r="E940" s="618"/>
    </row>
    <row r="941" spans="5:5" x14ac:dyDescent="0.2">
      <c r="E941" s="618"/>
    </row>
    <row r="942" spans="5:5" x14ac:dyDescent="0.2">
      <c r="E942" s="618"/>
    </row>
    <row r="943" spans="5:5" x14ac:dyDescent="0.2">
      <c r="E943" s="618"/>
    </row>
    <row r="944" spans="5:5" x14ac:dyDescent="0.2">
      <c r="E944" s="618"/>
    </row>
    <row r="945" spans="5:5" x14ac:dyDescent="0.2">
      <c r="E945" s="618"/>
    </row>
    <row r="946" spans="5:5" x14ac:dyDescent="0.2">
      <c r="E946" s="618"/>
    </row>
    <row r="947" spans="5:5" x14ac:dyDescent="0.2">
      <c r="E947" s="618"/>
    </row>
    <row r="948" spans="5:5" x14ac:dyDescent="0.2">
      <c r="E948" s="618"/>
    </row>
    <row r="949" spans="5:5" x14ac:dyDescent="0.2">
      <c r="E949" s="618"/>
    </row>
    <row r="950" spans="5:5" x14ac:dyDescent="0.2">
      <c r="E950" s="618"/>
    </row>
    <row r="951" spans="5:5" x14ac:dyDescent="0.2">
      <c r="E951" s="618"/>
    </row>
    <row r="952" spans="5:5" x14ac:dyDescent="0.2">
      <c r="E952" s="618"/>
    </row>
    <row r="953" spans="5:5" x14ac:dyDescent="0.2">
      <c r="E953" s="618"/>
    </row>
    <row r="954" spans="5:5" x14ac:dyDescent="0.2">
      <c r="E954" s="618"/>
    </row>
    <row r="955" spans="5:5" x14ac:dyDescent="0.2">
      <c r="E955" s="618"/>
    </row>
    <row r="956" spans="5:5" x14ac:dyDescent="0.2">
      <c r="E956" s="618"/>
    </row>
    <row r="957" spans="5:5" x14ac:dyDescent="0.2">
      <c r="E957" s="618"/>
    </row>
    <row r="958" spans="5:5" x14ac:dyDescent="0.2">
      <c r="E958" s="618"/>
    </row>
    <row r="959" spans="5:5" x14ac:dyDescent="0.2">
      <c r="E959" s="618"/>
    </row>
    <row r="960" spans="5:5" x14ac:dyDescent="0.2">
      <c r="E960" s="618"/>
    </row>
    <row r="961" spans="5:5" x14ac:dyDescent="0.2">
      <c r="E961" s="618"/>
    </row>
    <row r="962" spans="5:5" x14ac:dyDescent="0.2">
      <c r="E962" s="618"/>
    </row>
    <row r="963" spans="5:5" x14ac:dyDescent="0.2">
      <c r="E963" s="618"/>
    </row>
    <row r="964" spans="5:5" x14ac:dyDescent="0.2">
      <c r="E964" s="618"/>
    </row>
    <row r="965" spans="5:5" x14ac:dyDescent="0.2">
      <c r="E965" s="618"/>
    </row>
    <row r="966" spans="5:5" x14ac:dyDescent="0.2">
      <c r="E966" s="618"/>
    </row>
    <row r="967" spans="5:5" x14ac:dyDescent="0.2">
      <c r="E967" s="618"/>
    </row>
    <row r="968" spans="5:5" x14ac:dyDescent="0.2">
      <c r="E968" s="618"/>
    </row>
    <row r="969" spans="5:5" x14ac:dyDescent="0.2">
      <c r="E969" s="618"/>
    </row>
    <row r="970" spans="5:5" x14ac:dyDescent="0.2">
      <c r="E970" s="618"/>
    </row>
    <row r="971" spans="5:5" x14ac:dyDescent="0.2">
      <c r="E971" s="618"/>
    </row>
    <row r="972" spans="5:5" x14ac:dyDescent="0.2">
      <c r="E972" s="618"/>
    </row>
    <row r="973" spans="5:5" x14ac:dyDescent="0.2">
      <c r="E973" s="618"/>
    </row>
    <row r="974" spans="5:5" x14ac:dyDescent="0.2">
      <c r="E974" s="618"/>
    </row>
    <row r="975" spans="5:5" x14ac:dyDescent="0.2">
      <c r="E975" s="618"/>
    </row>
    <row r="976" spans="5:5" x14ac:dyDescent="0.2">
      <c r="E976" s="618"/>
    </row>
    <row r="977" spans="5:5" x14ac:dyDescent="0.2">
      <c r="E977" s="618"/>
    </row>
    <row r="978" spans="5:5" x14ac:dyDescent="0.2">
      <c r="E978" s="618"/>
    </row>
    <row r="979" spans="5:5" x14ac:dyDescent="0.2">
      <c r="E979" s="618"/>
    </row>
    <row r="980" spans="5:5" x14ac:dyDescent="0.2">
      <c r="E980" s="618"/>
    </row>
    <row r="981" spans="5:5" x14ac:dyDescent="0.2">
      <c r="E981" s="618"/>
    </row>
    <row r="982" spans="5:5" x14ac:dyDescent="0.2">
      <c r="E982" s="618"/>
    </row>
    <row r="983" spans="5:5" x14ac:dyDescent="0.2">
      <c r="E983" s="618"/>
    </row>
    <row r="984" spans="5:5" x14ac:dyDescent="0.2">
      <c r="E984" s="618"/>
    </row>
    <row r="985" spans="5:5" x14ac:dyDescent="0.2">
      <c r="E985" s="618"/>
    </row>
    <row r="986" spans="5:5" x14ac:dyDescent="0.2">
      <c r="E986" s="618"/>
    </row>
    <row r="987" spans="5:5" x14ac:dyDescent="0.2">
      <c r="E987" s="618"/>
    </row>
    <row r="988" spans="5:5" x14ac:dyDescent="0.2">
      <c r="E988" s="618"/>
    </row>
    <row r="989" spans="5:5" x14ac:dyDescent="0.2">
      <c r="E989" s="618"/>
    </row>
    <row r="990" spans="5:5" x14ac:dyDescent="0.2">
      <c r="E990" s="618"/>
    </row>
    <row r="991" spans="5:5" x14ac:dyDescent="0.2">
      <c r="E991" s="618"/>
    </row>
    <row r="992" spans="5:5" x14ac:dyDescent="0.2">
      <c r="E992" s="618"/>
    </row>
    <row r="993" spans="5:5" x14ac:dyDescent="0.2">
      <c r="E993" s="618"/>
    </row>
    <row r="994" spans="5:5" x14ac:dyDescent="0.2">
      <c r="E994" s="618"/>
    </row>
    <row r="995" spans="5:5" x14ac:dyDescent="0.2">
      <c r="E995" s="618"/>
    </row>
    <row r="996" spans="5:5" x14ac:dyDescent="0.2">
      <c r="E996" s="618"/>
    </row>
    <row r="997" spans="5:5" x14ac:dyDescent="0.2">
      <c r="E997" s="618"/>
    </row>
    <row r="998" spans="5:5" x14ac:dyDescent="0.2">
      <c r="E998" s="618"/>
    </row>
    <row r="999" spans="5:5" x14ac:dyDescent="0.2">
      <c r="E999" s="618"/>
    </row>
    <row r="1000" spans="5:5" x14ac:dyDescent="0.2">
      <c r="E1000" s="618"/>
    </row>
    <row r="1001" spans="5:5" x14ac:dyDescent="0.2">
      <c r="E1001" s="618"/>
    </row>
    <row r="1002" spans="5:5" x14ac:dyDescent="0.2">
      <c r="E1002" s="618"/>
    </row>
    <row r="1003" spans="5:5" x14ac:dyDescent="0.2">
      <c r="E1003" s="618"/>
    </row>
    <row r="1004" spans="5:5" x14ac:dyDescent="0.2">
      <c r="E1004" s="618"/>
    </row>
    <row r="1005" spans="5:5" x14ac:dyDescent="0.2">
      <c r="E1005" s="618"/>
    </row>
    <row r="1006" spans="5:5" x14ac:dyDescent="0.2">
      <c r="E1006" s="618"/>
    </row>
    <row r="1007" spans="5:5" x14ac:dyDescent="0.2">
      <c r="E1007" s="618"/>
    </row>
    <row r="1008" spans="5:5" x14ac:dyDescent="0.2">
      <c r="E1008" s="618"/>
    </row>
    <row r="1009" spans="5:5" x14ac:dyDescent="0.2">
      <c r="E1009" s="618"/>
    </row>
    <row r="1010" spans="5:5" x14ac:dyDescent="0.2">
      <c r="E1010" s="618"/>
    </row>
    <row r="1011" spans="5:5" x14ac:dyDescent="0.2">
      <c r="E1011" s="618"/>
    </row>
    <row r="1012" spans="5:5" x14ac:dyDescent="0.2">
      <c r="E1012" s="618"/>
    </row>
    <row r="1013" spans="5:5" x14ac:dyDescent="0.2">
      <c r="E1013" s="618"/>
    </row>
    <row r="1014" spans="5:5" x14ac:dyDescent="0.2">
      <c r="E1014" s="618"/>
    </row>
    <row r="1015" spans="5:5" x14ac:dyDescent="0.2">
      <c r="E1015" s="618"/>
    </row>
    <row r="1016" spans="5:5" x14ac:dyDescent="0.2">
      <c r="E1016" s="618"/>
    </row>
    <row r="1017" spans="5:5" x14ac:dyDescent="0.2">
      <c r="E1017" s="618"/>
    </row>
    <row r="1018" spans="5:5" x14ac:dyDescent="0.2">
      <c r="E1018" s="618"/>
    </row>
    <row r="1019" spans="5:5" x14ac:dyDescent="0.2">
      <c r="E1019" s="618"/>
    </row>
    <row r="1020" spans="5:5" x14ac:dyDescent="0.2">
      <c r="E1020" s="618"/>
    </row>
    <row r="1021" spans="5:5" x14ac:dyDescent="0.2">
      <c r="E1021" s="618"/>
    </row>
    <row r="1022" spans="5:5" x14ac:dyDescent="0.2">
      <c r="E1022" s="618"/>
    </row>
    <row r="1023" spans="5:5" x14ac:dyDescent="0.2">
      <c r="E1023" s="618"/>
    </row>
    <row r="1024" spans="5:5" x14ac:dyDescent="0.2">
      <c r="E1024" s="618"/>
    </row>
    <row r="1025" spans="5:5" x14ac:dyDescent="0.2">
      <c r="E1025" s="618"/>
    </row>
    <row r="1026" spans="5:5" x14ac:dyDescent="0.2">
      <c r="E1026" s="618"/>
    </row>
    <row r="1027" spans="5:5" x14ac:dyDescent="0.2">
      <c r="E1027" s="618"/>
    </row>
    <row r="1028" spans="5:5" x14ac:dyDescent="0.2">
      <c r="E1028" s="618"/>
    </row>
    <row r="1029" spans="5:5" x14ac:dyDescent="0.2">
      <c r="E1029" s="618"/>
    </row>
    <row r="1030" spans="5:5" x14ac:dyDescent="0.2">
      <c r="E1030" s="618"/>
    </row>
    <row r="1031" spans="5:5" x14ac:dyDescent="0.2">
      <c r="E1031" s="618"/>
    </row>
    <row r="1032" spans="5:5" x14ac:dyDescent="0.2">
      <c r="E1032" s="618"/>
    </row>
    <row r="1033" spans="5:5" x14ac:dyDescent="0.2">
      <c r="E1033" s="618"/>
    </row>
    <row r="1034" spans="5:5" x14ac:dyDescent="0.2">
      <c r="E1034" s="618"/>
    </row>
    <row r="1035" spans="5:5" x14ac:dyDescent="0.2">
      <c r="E1035" s="618"/>
    </row>
    <row r="1036" spans="5:5" x14ac:dyDescent="0.2">
      <c r="E1036" s="618"/>
    </row>
    <row r="1037" spans="5:5" x14ac:dyDescent="0.2">
      <c r="E1037" s="618"/>
    </row>
    <row r="1038" spans="5:5" x14ac:dyDescent="0.2">
      <c r="E1038" s="618"/>
    </row>
    <row r="1039" spans="5:5" x14ac:dyDescent="0.2">
      <c r="E1039" s="618"/>
    </row>
    <row r="1040" spans="5:5" x14ac:dyDescent="0.2">
      <c r="E1040" s="618"/>
    </row>
    <row r="1041" spans="5:5" x14ac:dyDescent="0.2">
      <c r="E1041" s="618"/>
    </row>
    <row r="1042" spans="5:5" x14ac:dyDescent="0.2">
      <c r="E1042" s="618"/>
    </row>
    <row r="1043" spans="5:5" x14ac:dyDescent="0.2">
      <c r="E1043" s="618"/>
    </row>
    <row r="1044" spans="5:5" x14ac:dyDescent="0.2">
      <c r="E1044" s="618"/>
    </row>
    <row r="1045" spans="5:5" x14ac:dyDescent="0.2">
      <c r="E1045" s="618"/>
    </row>
    <row r="1046" spans="5:5" x14ac:dyDescent="0.2">
      <c r="E1046" s="618"/>
    </row>
    <row r="1047" spans="5:5" x14ac:dyDescent="0.2">
      <c r="E1047" s="618"/>
    </row>
    <row r="1048" spans="5:5" x14ac:dyDescent="0.2">
      <c r="E1048" s="618"/>
    </row>
    <row r="1049" spans="5:5" x14ac:dyDescent="0.2">
      <c r="E1049" s="618"/>
    </row>
    <row r="1050" spans="5:5" x14ac:dyDescent="0.2">
      <c r="E1050" s="618"/>
    </row>
    <row r="1051" spans="5:5" x14ac:dyDescent="0.2">
      <c r="E1051" s="618"/>
    </row>
    <row r="1052" spans="5:5" x14ac:dyDescent="0.2">
      <c r="E1052" s="618"/>
    </row>
    <row r="1053" spans="5:5" x14ac:dyDescent="0.2">
      <c r="E1053" s="618"/>
    </row>
    <row r="1054" spans="5:5" x14ac:dyDescent="0.2">
      <c r="E1054" s="618"/>
    </row>
    <row r="1055" spans="5:5" x14ac:dyDescent="0.2">
      <c r="E1055" s="618"/>
    </row>
    <row r="1056" spans="5:5" x14ac:dyDescent="0.2">
      <c r="E1056" s="618"/>
    </row>
    <row r="1057" spans="5:5" x14ac:dyDescent="0.2">
      <c r="E1057" s="618"/>
    </row>
    <row r="1058" spans="5:5" x14ac:dyDescent="0.2">
      <c r="E1058" s="618"/>
    </row>
    <row r="1059" spans="5:5" x14ac:dyDescent="0.2">
      <c r="E1059" s="618"/>
    </row>
    <row r="1060" spans="5:5" x14ac:dyDescent="0.2">
      <c r="E1060" s="618"/>
    </row>
    <row r="1061" spans="5:5" x14ac:dyDescent="0.2">
      <c r="E1061" s="618"/>
    </row>
    <row r="1062" spans="5:5" x14ac:dyDescent="0.2">
      <c r="E1062" s="618"/>
    </row>
    <row r="1063" spans="5:5" x14ac:dyDescent="0.2">
      <c r="E1063" s="618"/>
    </row>
    <row r="1064" spans="5:5" x14ac:dyDescent="0.2">
      <c r="E1064" s="618"/>
    </row>
    <row r="1065" spans="5:5" x14ac:dyDescent="0.2">
      <c r="E1065" s="618"/>
    </row>
    <row r="1066" spans="5:5" x14ac:dyDescent="0.2">
      <c r="E1066" s="618"/>
    </row>
    <row r="1067" spans="5:5" x14ac:dyDescent="0.2">
      <c r="E1067" s="618"/>
    </row>
    <row r="1068" spans="5:5" x14ac:dyDescent="0.2">
      <c r="E1068" s="618"/>
    </row>
    <row r="1069" spans="5:5" x14ac:dyDescent="0.2">
      <c r="E1069" s="618"/>
    </row>
    <row r="1070" spans="5:5" x14ac:dyDescent="0.2">
      <c r="E1070" s="618"/>
    </row>
    <row r="1071" spans="5:5" x14ac:dyDescent="0.2">
      <c r="E1071" s="618"/>
    </row>
    <row r="1072" spans="5:5" x14ac:dyDescent="0.2">
      <c r="E1072" s="618"/>
    </row>
    <row r="1073" spans="5:5" x14ac:dyDescent="0.2">
      <c r="E1073" s="618"/>
    </row>
    <row r="1074" spans="5:5" x14ac:dyDescent="0.2">
      <c r="E1074" s="618"/>
    </row>
    <row r="1075" spans="5:5" x14ac:dyDescent="0.2">
      <c r="E1075" s="618"/>
    </row>
    <row r="1076" spans="5:5" x14ac:dyDescent="0.2">
      <c r="E1076" s="618"/>
    </row>
    <row r="1077" spans="5:5" x14ac:dyDescent="0.2">
      <c r="E1077" s="618"/>
    </row>
    <row r="1078" spans="5:5" x14ac:dyDescent="0.2">
      <c r="E1078" s="618"/>
    </row>
    <row r="1079" spans="5:5" x14ac:dyDescent="0.2">
      <c r="E1079" s="618"/>
    </row>
    <row r="1080" spans="5:5" x14ac:dyDescent="0.2">
      <c r="E1080" s="618"/>
    </row>
    <row r="1081" spans="5:5" x14ac:dyDescent="0.2">
      <c r="E1081" s="618"/>
    </row>
    <row r="1082" spans="5:5" x14ac:dyDescent="0.2">
      <c r="E1082" s="618"/>
    </row>
    <row r="1083" spans="5:5" x14ac:dyDescent="0.2">
      <c r="E1083" s="618"/>
    </row>
    <row r="1084" spans="5:5" x14ac:dyDescent="0.2">
      <c r="E1084" s="618"/>
    </row>
    <row r="1085" spans="5:5" x14ac:dyDescent="0.2">
      <c r="E1085" s="618"/>
    </row>
    <row r="1086" spans="5:5" x14ac:dyDescent="0.2">
      <c r="E1086" s="618"/>
    </row>
    <row r="1087" spans="5:5" x14ac:dyDescent="0.2">
      <c r="E1087" s="618"/>
    </row>
    <row r="1088" spans="5:5" x14ac:dyDescent="0.2">
      <c r="E1088" s="618"/>
    </row>
    <row r="1089" spans="5:5" x14ac:dyDescent="0.2">
      <c r="E1089" s="618"/>
    </row>
    <row r="1090" spans="5:5" x14ac:dyDescent="0.2">
      <c r="E1090" s="618"/>
    </row>
    <row r="1091" spans="5:5" x14ac:dyDescent="0.2">
      <c r="E1091" s="618"/>
    </row>
    <row r="1092" spans="5:5" x14ac:dyDescent="0.2">
      <c r="E1092" s="618"/>
    </row>
    <row r="1093" spans="5:5" x14ac:dyDescent="0.2">
      <c r="E1093" s="618"/>
    </row>
    <row r="1094" spans="5:5" x14ac:dyDescent="0.2">
      <c r="E1094" s="618"/>
    </row>
    <row r="1095" spans="5:5" x14ac:dyDescent="0.2">
      <c r="E1095" s="618"/>
    </row>
    <row r="1096" spans="5:5" x14ac:dyDescent="0.2">
      <c r="E1096" s="618"/>
    </row>
    <row r="1097" spans="5:5" x14ac:dyDescent="0.2">
      <c r="E1097" s="618"/>
    </row>
    <row r="1098" spans="5:5" x14ac:dyDescent="0.2">
      <c r="E1098" s="618"/>
    </row>
    <row r="1099" spans="5:5" x14ac:dyDescent="0.2">
      <c r="E1099" s="618"/>
    </row>
    <row r="1100" spans="5:5" x14ac:dyDescent="0.2">
      <c r="E1100" s="618"/>
    </row>
    <row r="1101" spans="5:5" x14ac:dyDescent="0.2">
      <c r="E1101" s="618"/>
    </row>
    <row r="1102" spans="5:5" x14ac:dyDescent="0.2">
      <c r="E1102" s="618"/>
    </row>
    <row r="1103" spans="5:5" x14ac:dyDescent="0.2">
      <c r="E1103" s="618"/>
    </row>
    <row r="1104" spans="5:5" x14ac:dyDescent="0.2">
      <c r="E1104" s="618"/>
    </row>
    <row r="1105" spans="5:5" x14ac:dyDescent="0.2">
      <c r="E1105" s="618"/>
    </row>
    <row r="1106" spans="5:5" x14ac:dyDescent="0.2">
      <c r="E1106" s="618"/>
    </row>
    <row r="1107" spans="5:5" x14ac:dyDescent="0.2">
      <c r="E1107" s="618"/>
    </row>
    <row r="1108" spans="5:5" x14ac:dyDescent="0.2">
      <c r="E1108" s="618"/>
    </row>
    <row r="1109" spans="5:5" x14ac:dyDescent="0.2">
      <c r="E1109" s="618"/>
    </row>
    <row r="1110" spans="5:5" x14ac:dyDescent="0.2">
      <c r="E1110" s="618"/>
    </row>
    <row r="1111" spans="5:5" x14ac:dyDescent="0.2">
      <c r="E1111" s="618"/>
    </row>
    <row r="1112" spans="5:5" x14ac:dyDescent="0.2">
      <c r="E1112" s="618"/>
    </row>
    <row r="1113" spans="5:5" x14ac:dyDescent="0.2">
      <c r="E1113" s="618"/>
    </row>
    <row r="1114" spans="5:5" x14ac:dyDescent="0.2">
      <c r="E1114" s="618"/>
    </row>
    <row r="1115" spans="5:5" x14ac:dyDescent="0.2">
      <c r="E1115" s="618"/>
    </row>
    <row r="1116" spans="5:5" x14ac:dyDescent="0.2">
      <c r="E1116" s="618"/>
    </row>
    <row r="1117" spans="5:5" x14ac:dyDescent="0.2">
      <c r="E1117" s="618"/>
    </row>
    <row r="1118" spans="5:5" x14ac:dyDescent="0.2">
      <c r="E1118" s="618"/>
    </row>
    <row r="1119" spans="5:5" x14ac:dyDescent="0.2">
      <c r="E1119" s="618"/>
    </row>
    <row r="1120" spans="5:5" x14ac:dyDescent="0.2">
      <c r="E1120" s="618"/>
    </row>
    <row r="1121" spans="5:5" x14ac:dyDescent="0.2">
      <c r="E1121" s="618"/>
    </row>
    <row r="1122" spans="5:5" x14ac:dyDescent="0.2">
      <c r="E1122" s="618"/>
    </row>
    <row r="1123" spans="5:5" x14ac:dyDescent="0.2">
      <c r="E1123" s="618"/>
    </row>
    <row r="1124" spans="5:5" x14ac:dyDescent="0.2">
      <c r="E1124" s="618"/>
    </row>
    <row r="1125" spans="5:5" x14ac:dyDescent="0.2">
      <c r="E1125" s="618"/>
    </row>
    <row r="1126" spans="5:5" x14ac:dyDescent="0.2">
      <c r="E1126" s="618"/>
    </row>
    <row r="1127" spans="5:5" x14ac:dyDescent="0.2">
      <c r="E1127" s="618"/>
    </row>
    <row r="1128" spans="5:5" x14ac:dyDescent="0.2">
      <c r="E1128" s="618"/>
    </row>
    <row r="1129" spans="5:5" x14ac:dyDescent="0.2">
      <c r="E1129" s="618"/>
    </row>
    <row r="1130" spans="5:5" x14ac:dyDescent="0.2">
      <c r="E1130" s="618"/>
    </row>
    <row r="1131" spans="5:5" x14ac:dyDescent="0.2">
      <c r="E1131" s="618"/>
    </row>
    <row r="1132" spans="5:5" x14ac:dyDescent="0.2">
      <c r="E1132" s="618"/>
    </row>
    <row r="1133" spans="5:5" x14ac:dyDescent="0.2">
      <c r="E1133" s="618"/>
    </row>
    <row r="1134" spans="5:5" x14ac:dyDescent="0.2">
      <c r="E1134" s="618"/>
    </row>
    <row r="1135" spans="5:5" x14ac:dyDescent="0.2">
      <c r="E1135" s="618"/>
    </row>
    <row r="1136" spans="5:5" x14ac:dyDescent="0.2">
      <c r="E1136" s="618"/>
    </row>
    <row r="1137" spans="5:5" x14ac:dyDescent="0.2">
      <c r="E1137" s="618"/>
    </row>
    <row r="1138" spans="5:5" x14ac:dyDescent="0.2">
      <c r="E1138" s="618"/>
    </row>
    <row r="1139" spans="5:5" x14ac:dyDescent="0.2">
      <c r="E1139" s="618"/>
    </row>
    <row r="1140" spans="5:5" x14ac:dyDescent="0.2">
      <c r="E1140" s="618"/>
    </row>
    <row r="1141" spans="5:5" x14ac:dyDescent="0.2">
      <c r="E1141" s="618"/>
    </row>
    <row r="1142" spans="5:5" x14ac:dyDescent="0.2">
      <c r="E1142" s="618"/>
    </row>
    <row r="1143" spans="5:5" x14ac:dyDescent="0.2">
      <c r="E1143" s="618"/>
    </row>
    <row r="1144" spans="5:5" x14ac:dyDescent="0.2">
      <c r="E1144" s="618"/>
    </row>
    <row r="1145" spans="5:5" x14ac:dyDescent="0.2">
      <c r="E1145" s="618"/>
    </row>
    <row r="1146" spans="5:5" x14ac:dyDescent="0.2">
      <c r="E1146" s="618"/>
    </row>
    <row r="1147" spans="5:5" x14ac:dyDescent="0.2">
      <c r="E1147" s="618"/>
    </row>
    <row r="1148" spans="5:5" x14ac:dyDescent="0.2">
      <c r="E1148" s="618"/>
    </row>
    <row r="1149" spans="5:5" x14ac:dyDescent="0.2">
      <c r="E1149" s="618"/>
    </row>
    <row r="1150" spans="5:5" x14ac:dyDescent="0.2">
      <c r="E1150" s="618"/>
    </row>
    <row r="1151" spans="5:5" x14ac:dyDescent="0.2">
      <c r="E1151" s="618"/>
    </row>
    <row r="1152" spans="5:5" x14ac:dyDescent="0.2">
      <c r="E1152" s="618"/>
    </row>
    <row r="1153" spans="5:5" x14ac:dyDescent="0.2">
      <c r="E1153" s="618"/>
    </row>
    <row r="1154" spans="5:5" x14ac:dyDescent="0.2">
      <c r="E1154" s="618"/>
    </row>
    <row r="1155" spans="5:5" x14ac:dyDescent="0.2">
      <c r="E1155" s="618"/>
    </row>
    <row r="1156" spans="5:5" x14ac:dyDescent="0.2">
      <c r="E1156" s="618"/>
    </row>
    <row r="1157" spans="5:5" x14ac:dyDescent="0.2">
      <c r="E1157" s="618"/>
    </row>
    <row r="1158" spans="5:5" x14ac:dyDescent="0.2">
      <c r="E1158" s="618"/>
    </row>
    <row r="1159" spans="5:5" x14ac:dyDescent="0.2">
      <c r="E1159" s="618"/>
    </row>
    <row r="1160" spans="5:5" x14ac:dyDescent="0.2">
      <c r="E1160" s="618"/>
    </row>
    <row r="1161" spans="5:5" x14ac:dyDescent="0.2">
      <c r="E1161" s="618"/>
    </row>
    <row r="1162" spans="5:5" x14ac:dyDescent="0.2">
      <c r="E1162" s="618"/>
    </row>
    <row r="1163" spans="5:5" x14ac:dyDescent="0.2">
      <c r="E1163" s="618"/>
    </row>
    <row r="1164" spans="5:5" x14ac:dyDescent="0.2">
      <c r="E1164" s="618"/>
    </row>
    <row r="1165" spans="5:5" x14ac:dyDescent="0.2">
      <c r="E1165" s="618"/>
    </row>
    <row r="1166" spans="5:5" x14ac:dyDescent="0.2">
      <c r="E1166" s="618"/>
    </row>
    <row r="1167" spans="5:5" x14ac:dyDescent="0.2">
      <c r="E1167" s="618"/>
    </row>
    <row r="1168" spans="5:5" x14ac:dyDescent="0.2">
      <c r="E1168" s="618"/>
    </row>
    <row r="1169" spans="5:5" x14ac:dyDescent="0.2">
      <c r="E1169" s="618"/>
    </row>
    <row r="1170" spans="5:5" x14ac:dyDescent="0.2">
      <c r="E1170" s="618"/>
    </row>
    <row r="1171" spans="5:5" x14ac:dyDescent="0.2">
      <c r="E1171" s="618"/>
    </row>
    <row r="1172" spans="5:5" x14ac:dyDescent="0.2">
      <c r="E1172" s="618"/>
    </row>
    <row r="1173" spans="5:5" x14ac:dyDescent="0.2">
      <c r="E1173" s="618"/>
    </row>
    <row r="1174" spans="5:5" x14ac:dyDescent="0.2">
      <c r="E1174" s="618"/>
    </row>
    <row r="1175" spans="5:5" x14ac:dyDescent="0.2">
      <c r="E1175" s="618"/>
    </row>
    <row r="1176" spans="5:5" x14ac:dyDescent="0.2">
      <c r="E1176" s="618"/>
    </row>
    <row r="1177" spans="5:5" x14ac:dyDescent="0.2">
      <c r="E1177" s="618"/>
    </row>
    <row r="1178" spans="5:5" x14ac:dyDescent="0.2">
      <c r="E1178" s="618"/>
    </row>
    <row r="1179" spans="5:5" x14ac:dyDescent="0.2">
      <c r="E1179" s="618"/>
    </row>
    <row r="1180" spans="5:5" x14ac:dyDescent="0.2">
      <c r="E1180" s="618"/>
    </row>
    <row r="1181" spans="5:5" x14ac:dyDescent="0.2">
      <c r="E1181" s="618"/>
    </row>
    <row r="1182" spans="5:5" x14ac:dyDescent="0.2">
      <c r="E1182" s="618"/>
    </row>
    <row r="1183" spans="5:5" x14ac:dyDescent="0.2">
      <c r="E1183" s="618"/>
    </row>
    <row r="1184" spans="5:5" x14ac:dyDescent="0.2">
      <c r="E1184" s="618"/>
    </row>
    <row r="1185" spans="5:5" x14ac:dyDescent="0.2">
      <c r="E1185" s="618"/>
    </row>
    <row r="1186" spans="5:5" x14ac:dyDescent="0.2">
      <c r="E1186" s="618"/>
    </row>
    <row r="1187" spans="5:5" x14ac:dyDescent="0.2">
      <c r="E1187" s="618"/>
    </row>
    <row r="1188" spans="5:5" x14ac:dyDescent="0.2">
      <c r="E1188" s="618"/>
    </row>
    <row r="1189" spans="5:5" x14ac:dyDescent="0.2">
      <c r="E1189" s="618"/>
    </row>
    <row r="1190" spans="5:5" x14ac:dyDescent="0.2">
      <c r="E1190" s="618"/>
    </row>
    <row r="1191" spans="5:5" x14ac:dyDescent="0.2">
      <c r="E1191" s="618"/>
    </row>
    <row r="1192" spans="5:5" x14ac:dyDescent="0.2">
      <c r="E1192" s="618"/>
    </row>
    <row r="1193" spans="5:5" x14ac:dyDescent="0.2">
      <c r="E1193" s="618"/>
    </row>
    <row r="1194" spans="5:5" x14ac:dyDescent="0.2">
      <c r="E1194" s="618"/>
    </row>
    <row r="1195" spans="5:5" x14ac:dyDescent="0.2">
      <c r="E1195" s="618"/>
    </row>
    <row r="1196" spans="5:5" x14ac:dyDescent="0.2">
      <c r="E1196" s="618"/>
    </row>
    <row r="1197" spans="5:5" x14ac:dyDescent="0.2">
      <c r="E1197" s="618"/>
    </row>
    <row r="1198" spans="5:5" x14ac:dyDescent="0.2">
      <c r="E1198" s="618"/>
    </row>
    <row r="1199" spans="5:5" x14ac:dyDescent="0.2">
      <c r="E1199" s="618"/>
    </row>
    <row r="1200" spans="5:5" x14ac:dyDescent="0.2">
      <c r="E1200" s="618"/>
    </row>
    <row r="1201" spans="5:5" x14ac:dyDescent="0.2">
      <c r="E1201" s="618"/>
    </row>
    <row r="1202" spans="5:5" x14ac:dyDescent="0.2">
      <c r="E1202" s="618"/>
    </row>
    <row r="1203" spans="5:5" x14ac:dyDescent="0.2">
      <c r="E1203" s="618"/>
    </row>
    <row r="1204" spans="5:5" x14ac:dyDescent="0.2">
      <c r="E1204" s="618"/>
    </row>
    <row r="1205" spans="5:5" x14ac:dyDescent="0.2">
      <c r="E1205" s="618"/>
    </row>
    <row r="1206" spans="5:5" x14ac:dyDescent="0.2">
      <c r="E1206" s="618"/>
    </row>
    <row r="1207" spans="5:5" x14ac:dyDescent="0.2">
      <c r="E1207" s="618"/>
    </row>
    <row r="1208" spans="5:5" x14ac:dyDescent="0.2">
      <c r="E1208" s="618"/>
    </row>
    <row r="1209" spans="5:5" x14ac:dyDescent="0.2">
      <c r="E1209" s="618"/>
    </row>
    <row r="1210" spans="5:5" x14ac:dyDescent="0.2">
      <c r="E1210" s="618"/>
    </row>
    <row r="1211" spans="5:5" x14ac:dyDescent="0.2">
      <c r="E1211" s="618"/>
    </row>
    <row r="1212" spans="5:5" x14ac:dyDescent="0.2">
      <c r="E1212" s="618"/>
    </row>
    <row r="1213" spans="5:5" x14ac:dyDescent="0.2">
      <c r="E1213" s="618"/>
    </row>
    <row r="1214" spans="5:5" x14ac:dyDescent="0.2">
      <c r="E1214" s="618"/>
    </row>
    <row r="1215" spans="5:5" x14ac:dyDescent="0.2">
      <c r="E1215" s="618"/>
    </row>
    <row r="1216" spans="5:5" x14ac:dyDescent="0.2">
      <c r="E1216" s="618"/>
    </row>
    <row r="1217" spans="5:5" x14ac:dyDescent="0.2">
      <c r="E1217" s="618"/>
    </row>
    <row r="1218" spans="5:5" x14ac:dyDescent="0.2">
      <c r="E1218" s="618"/>
    </row>
    <row r="1219" spans="5:5" x14ac:dyDescent="0.2">
      <c r="E1219" s="618"/>
    </row>
    <row r="1220" spans="5:5" x14ac:dyDescent="0.2">
      <c r="E1220" s="618"/>
    </row>
    <row r="1221" spans="5:5" x14ac:dyDescent="0.2">
      <c r="E1221" s="618"/>
    </row>
    <row r="1222" spans="5:5" x14ac:dyDescent="0.2">
      <c r="E1222" s="618"/>
    </row>
    <row r="1223" spans="5:5" x14ac:dyDescent="0.2">
      <c r="E1223" s="618"/>
    </row>
    <row r="1224" spans="5:5" x14ac:dyDescent="0.2">
      <c r="E1224" s="618"/>
    </row>
    <row r="1225" spans="5:5" x14ac:dyDescent="0.2">
      <c r="E1225" s="618"/>
    </row>
    <row r="1226" spans="5:5" x14ac:dyDescent="0.2">
      <c r="E1226" s="618"/>
    </row>
    <row r="1227" spans="5:5" x14ac:dyDescent="0.2">
      <c r="E1227" s="618"/>
    </row>
    <row r="1228" spans="5:5" x14ac:dyDescent="0.2">
      <c r="E1228" s="618"/>
    </row>
    <row r="1229" spans="5:5" x14ac:dyDescent="0.2">
      <c r="E1229" s="618"/>
    </row>
    <row r="1230" spans="5:5" x14ac:dyDescent="0.2">
      <c r="E1230" s="618"/>
    </row>
    <row r="1231" spans="5:5" x14ac:dyDescent="0.2">
      <c r="E1231" s="618"/>
    </row>
    <row r="1232" spans="5:5" x14ac:dyDescent="0.2">
      <c r="E1232" s="618"/>
    </row>
    <row r="1233" spans="5:5" x14ac:dyDescent="0.2">
      <c r="E1233" s="618"/>
    </row>
    <row r="1234" spans="5:5" x14ac:dyDescent="0.2">
      <c r="E1234" s="618"/>
    </row>
    <row r="1235" spans="5:5" x14ac:dyDescent="0.2">
      <c r="E1235" s="618"/>
    </row>
    <row r="1236" spans="5:5" x14ac:dyDescent="0.2">
      <c r="E1236" s="618"/>
    </row>
    <row r="1237" spans="5:5" x14ac:dyDescent="0.2">
      <c r="E1237" s="618"/>
    </row>
    <row r="1238" spans="5:5" x14ac:dyDescent="0.2">
      <c r="E1238" s="618"/>
    </row>
    <row r="1239" spans="5:5" x14ac:dyDescent="0.2">
      <c r="E1239" s="618"/>
    </row>
    <row r="1240" spans="5:5" x14ac:dyDescent="0.2">
      <c r="E1240" s="618"/>
    </row>
    <row r="1241" spans="5:5" x14ac:dyDescent="0.2">
      <c r="E1241" s="618"/>
    </row>
    <row r="1242" spans="5:5" x14ac:dyDescent="0.2">
      <c r="E1242" s="618"/>
    </row>
    <row r="1243" spans="5:5" x14ac:dyDescent="0.2">
      <c r="E1243" s="618"/>
    </row>
    <row r="1244" spans="5:5" x14ac:dyDescent="0.2">
      <c r="E1244" s="618"/>
    </row>
    <row r="1245" spans="5:5" x14ac:dyDescent="0.2">
      <c r="E1245" s="618"/>
    </row>
    <row r="1246" spans="5:5" x14ac:dyDescent="0.2">
      <c r="E1246" s="618"/>
    </row>
    <row r="1247" spans="5:5" x14ac:dyDescent="0.2">
      <c r="E1247" s="618"/>
    </row>
    <row r="1248" spans="5:5" x14ac:dyDescent="0.2">
      <c r="E1248" s="618"/>
    </row>
    <row r="1249" spans="5:5" x14ac:dyDescent="0.2">
      <c r="E1249" s="618"/>
    </row>
    <row r="1250" spans="5:5" x14ac:dyDescent="0.2">
      <c r="E1250" s="618"/>
    </row>
    <row r="1251" spans="5:5" x14ac:dyDescent="0.2">
      <c r="E1251" s="618"/>
    </row>
    <row r="1252" spans="5:5" x14ac:dyDescent="0.2">
      <c r="E1252" s="618"/>
    </row>
    <row r="1253" spans="5:5" x14ac:dyDescent="0.2">
      <c r="E1253" s="618"/>
    </row>
    <row r="1254" spans="5:5" x14ac:dyDescent="0.2">
      <c r="E1254" s="618"/>
    </row>
    <row r="1255" spans="5:5" x14ac:dyDescent="0.2">
      <c r="E1255" s="618"/>
    </row>
    <row r="1256" spans="5:5" x14ac:dyDescent="0.2">
      <c r="E1256" s="618"/>
    </row>
    <row r="1257" spans="5:5" x14ac:dyDescent="0.2">
      <c r="E1257" s="618"/>
    </row>
    <row r="1258" spans="5:5" x14ac:dyDescent="0.2">
      <c r="E1258" s="618"/>
    </row>
    <row r="1259" spans="5:5" x14ac:dyDescent="0.2">
      <c r="E1259" s="618"/>
    </row>
    <row r="1260" spans="5:5" x14ac:dyDescent="0.2">
      <c r="E1260" s="618"/>
    </row>
    <row r="1261" spans="5:5" x14ac:dyDescent="0.2">
      <c r="E1261" s="618"/>
    </row>
    <row r="1262" spans="5:5" x14ac:dyDescent="0.2">
      <c r="E1262" s="618"/>
    </row>
    <row r="1263" spans="5:5" x14ac:dyDescent="0.2">
      <c r="E1263" s="618"/>
    </row>
    <row r="1264" spans="5:5" x14ac:dyDescent="0.2">
      <c r="E1264" s="618"/>
    </row>
    <row r="1265" spans="5:5" x14ac:dyDescent="0.2">
      <c r="E1265" s="618"/>
    </row>
    <row r="1266" spans="5:5" x14ac:dyDescent="0.2">
      <c r="E1266" s="618"/>
    </row>
    <row r="1267" spans="5:5" x14ac:dyDescent="0.2">
      <c r="E1267" s="618"/>
    </row>
    <row r="1268" spans="5:5" x14ac:dyDescent="0.2">
      <c r="E1268" s="618"/>
    </row>
    <row r="1269" spans="5:5" x14ac:dyDescent="0.2">
      <c r="E1269" s="618"/>
    </row>
    <row r="1270" spans="5:5" x14ac:dyDescent="0.2">
      <c r="E1270" s="618"/>
    </row>
    <row r="1271" spans="5:5" x14ac:dyDescent="0.2">
      <c r="E1271" s="618"/>
    </row>
    <row r="1272" spans="5:5" x14ac:dyDescent="0.2">
      <c r="E1272" s="618"/>
    </row>
    <row r="1273" spans="5:5" x14ac:dyDescent="0.2">
      <c r="E1273" s="618"/>
    </row>
    <row r="1274" spans="5:5" x14ac:dyDescent="0.2">
      <c r="E1274" s="618"/>
    </row>
    <row r="1275" spans="5:5" x14ac:dyDescent="0.2">
      <c r="E1275" s="618"/>
    </row>
    <row r="1276" spans="5:5" x14ac:dyDescent="0.2">
      <c r="E1276" s="618"/>
    </row>
    <row r="1277" spans="5:5" x14ac:dyDescent="0.2">
      <c r="E1277" s="618"/>
    </row>
    <row r="1278" spans="5:5" x14ac:dyDescent="0.2">
      <c r="E1278" s="618"/>
    </row>
    <row r="1279" spans="5:5" x14ac:dyDescent="0.2">
      <c r="E1279" s="618"/>
    </row>
    <row r="1280" spans="5:5" x14ac:dyDescent="0.2">
      <c r="E1280" s="618"/>
    </row>
    <row r="1281" spans="5:5" x14ac:dyDescent="0.2">
      <c r="E1281" s="618"/>
    </row>
    <row r="1282" spans="5:5" x14ac:dyDescent="0.2">
      <c r="E1282" s="618"/>
    </row>
    <row r="1283" spans="5:5" x14ac:dyDescent="0.2">
      <c r="E1283" s="618"/>
    </row>
    <row r="1284" spans="5:5" x14ac:dyDescent="0.2">
      <c r="E1284" s="618"/>
    </row>
    <row r="1285" spans="5:5" x14ac:dyDescent="0.2">
      <c r="E1285" s="618"/>
    </row>
    <row r="1286" spans="5:5" x14ac:dyDescent="0.2">
      <c r="E1286" s="618"/>
    </row>
    <row r="1287" spans="5:5" x14ac:dyDescent="0.2">
      <c r="E1287" s="618"/>
    </row>
    <row r="1288" spans="5:5" x14ac:dyDescent="0.2">
      <c r="E1288" s="618"/>
    </row>
    <row r="1289" spans="5:5" x14ac:dyDescent="0.2">
      <c r="E1289" s="618"/>
    </row>
    <row r="1290" spans="5:5" x14ac:dyDescent="0.2">
      <c r="E1290" s="618"/>
    </row>
    <row r="1291" spans="5:5" x14ac:dyDescent="0.2">
      <c r="E1291" s="618"/>
    </row>
    <row r="1292" spans="5:5" x14ac:dyDescent="0.2">
      <c r="E1292" s="618"/>
    </row>
    <row r="1293" spans="5:5" x14ac:dyDescent="0.2">
      <c r="E1293" s="618"/>
    </row>
    <row r="1294" spans="5:5" x14ac:dyDescent="0.2">
      <c r="E1294" s="618"/>
    </row>
    <row r="1295" spans="5:5" x14ac:dyDescent="0.2">
      <c r="E1295" s="618"/>
    </row>
    <row r="1296" spans="5:5" x14ac:dyDescent="0.2">
      <c r="E1296" s="618"/>
    </row>
    <row r="1297" spans="5:5" x14ac:dyDescent="0.2">
      <c r="E1297" s="618"/>
    </row>
    <row r="1298" spans="5:5" x14ac:dyDescent="0.2">
      <c r="E1298" s="618"/>
    </row>
    <row r="1299" spans="5:5" x14ac:dyDescent="0.2">
      <c r="E1299" s="618"/>
    </row>
    <row r="1300" spans="5:5" x14ac:dyDescent="0.2">
      <c r="E1300" s="618"/>
    </row>
    <row r="1301" spans="5:5" x14ac:dyDescent="0.2">
      <c r="E1301" s="618"/>
    </row>
    <row r="1302" spans="5:5" x14ac:dyDescent="0.2">
      <c r="E1302" s="618"/>
    </row>
    <row r="1303" spans="5:5" x14ac:dyDescent="0.2">
      <c r="E1303" s="618"/>
    </row>
    <row r="1304" spans="5:5" x14ac:dyDescent="0.2">
      <c r="E1304" s="618"/>
    </row>
    <row r="1305" spans="5:5" x14ac:dyDescent="0.2">
      <c r="E1305" s="618"/>
    </row>
    <row r="1306" spans="5:5" x14ac:dyDescent="0.2">
      <c r="E1306" s="618"/>
    </row>
    <row r="1307" spans="5:5" x14ac:dyDescent="0.2">
      <c r="E1307" s="618"/>
    </row>
    <row r="1308" spans="5:5" x14ac:dyDescent="0.2">
      <c r="E1308" s="618"/>
    </row>
    <row r="1309" spans="5:5" x14ac:dyDescent="0.2">
      <c r="E1309" s="618"/>
    </row>
    <row r="1310" spans="5:5" x14ac:dyDescent="0.2">
      <c r="E1310" s="618"/>
    </row>
    <row r="1311" spans="5:5" x14ac:dyDescent="0.2">
      <c r="E1311" s="618"/>
    </row>
    <row r="1312" spans="5:5" x14ac:dyDescent="0.2">
      <c r="E1312" s="618"/>
    </row>
    <row r="1313" spans="5:5" x14ac:dyDescent="0.2">
      <c r="E1313" s="618"/>
    </row>
    <row r="1314" spans="5:5" x14ac:dyDescent="0.2">
      <c r="E1314" s="618"/>
    </row>
    <row r="1315" spans="5:5" x14ac:dyDescent="0.2">
      <c r="E1315" s="618"/>
    </row>
    <row r="1316" spans="5:5" x14ac:dyDescent="0.2">
      <c r="E1316" s="618"/>
    </row>
    <row r="1317" spans="5:5" x14ac:dyDescent="0.2">
      <c r="E1317" s="618"/>
    </row>
    <row r="1318" spans="5:5" x14ac:dyDescent="0.2">
      <c r="E1318" s="618"/>
    </row>
    <row r="1319" spans="5:5" x14ac:dyDescent="0.2">
      <c r="E1319" s="618"/>
    </row>
    <row r="1320" spans="5:5" x14ac:dyDescent="0.2">
      <c r="E1320" s="618"/>
    </row>
    <row r="1321" spans="5:5" x14ac:dyDescent="0.2">
      <c r="E1321" s="618"/>
    </row>
    <row r="1322" spans="5:5" x14ac:dyDescent="0.2">
      <c r="E1322" s="618"/>
    </row>
    <row r="1323" spans="5:5" x14ac:dyDescent="0.2">
      <c r="E1323" s="618"/>
    </row>
    <row r="1324" spans="5:5" x14ac:dyDescent="0.2">
      <c r="E1324" s="618"/>
    </row>
    <row r="1325" spans="5:5" x14ac:dyDescent="0.2">
      <c r="E1325" s="618"/>
    </row>
    <row r="1326" spans="5:5" x14ac:dyDescent="0.2">
      <c r="E1326" s="618"/>
    </row>
    <row r="1327" spans="5:5" x14ac:dyDescent="0.2">
      <c r="E1327" s="618"/>
    </row>
    <row r="1328" spans="5:5" x14ac:dyDescent="0.2">
      <c r="E1328" s="618"/>
    </row>
    <row r="1329" spans="5:5" x14ac:dyDescent="0.2">
      <c r="E1329" s="618"/>
    </row>
    <row r="1330" spans="5:5" x14ac:dyDescent="0.2">
      <c r="E1330" s="618"/>
    </row>
    <row r="1331" spans="5:5" x14ac:dyDescent="0.2">
      <c r="E1331" s="618"/>
    </row>
    <row r="1332" spans="5:5" x14ac:dyDescent="0.2">
      <c r="E1332" s="618"/>
    </row>
    <row r="1333" spans="5:5" x14ac:dyDescent="0.2">
      <c r="E1333" s="618"/>
    </row>
    <row r="1334" spans="5:5" x14ac:dyDescent="0.2">
      <c r="E1334" s="618"/>
    </row>
    <row r="1335" spans="5:5" x14ac:dyDescent="0.2">
      <c r="E1335" s="618"/>
    </row>
    <row r="1336" spans="5:5" x14ac:dyDescent="0.2">
      <c r="E1336" s="618"/>
    </row>
    <row r="1337" spans="5:5" x14ac:dyDescent="0.2">
      <c r="E1337" s="618"/>
    </row>
    <row r="1338" spans="5:5" x14ac:dyDescent="0.2">
      <c r="E1338" s="618"/>
    </row>
    <row r="1339" spans="5:5" x14ac:dyDescent="0.2">
      <c r="E1339" s="618"/>
    </row>
    <row r="1340" spans="5:5" x14ac:dyDescent="0.2">
      <c r="E1340" s="618"/>
    </row>
    <row r="1341" spans="5:5" x14ac:dyDescent="0.2">
      <c r="E1341" s="618"/>
    </row>
    <row r="1342" spans="5:5" x14ac:dyDescent="0.2">
      <c r="E1342" s="618"/>
    </row>
    <row r="1343" spans="5:5" x14ac:dyDescent="0.2">
      <c r="E1343" s="618"/>
    </row>
    <row r="1344" spans="5:5" x14ac:dyDescent="0.2">
      <c r="E1344" s="618"/>
    </row>
    <row r="1345" spans="5:5" x14ac:dyDescent="0.2">
      <c r="E1345" s="618"/>
    </row>
    <row r="1346" spans="5:5" x14ac:dyDescent="0.2">
      <c r="E1346" s="618"/>
    </row>
    <row r="1347" spans="5:5" x14ac:dyDescent="0.2">
      <c r="E1347" s="618"/>
    </row>
    <row r="1348" spans="5:5" x14ac:dyDescent="0.2">
      <c r="E1348" s="618"/>
    </row>
    <row r="1349" spans="5:5" x14ac:dyDescent="0.2">
      <c r="E1349" s="618"/>
    </row>
    <row r="1350" spans="5:5" x14ac:dyDescent="0.2">
      <c r="E1350" s="618"/>
    </row>
    <row r="1351" spans="5:5" x14ac:dyDescent="0.2">
      <c r="E1351" s="618"/>
    </row>
    <row r="1352" spans="5:5" x14ac:dyDescent="0.2">
      <c r="E1352" s="618"/>
    </row>
    <row r="1353" spans="5:5" x14ac:dyDescent="0.2">
      <c r="E1353" s="618"/>
    </row>
    <row r="1354" spans="5:5" x14ac:dyDescent="0.2">
      <c r="E1354" s="618"/>
    </row>
    <row r="1355" spans="5:5" x14ac:dyDescent="0.2">
      <c r="E1355" s="618"/>
    </row>
    <row r="1356" spans="5:5" x14ac:dyDescent="0.2">
      <c r="E1356" s="618"/>
    </row>
    <row r="1357" spans="5:5" x14ac:dyDescent="0.2">
      <c r="E1357" s="618"/>
    </row>
    <row r="1358" spans="5:5" x14ac:dyDescent="0.2">
      <c r="E1358" s="618"/>
    </row>
    <row r="1359" spans="5:5" x14ac:dyDescent="0.2">
      <c r="E1359" s="618"/>
    </row>
    <row r="1360" spans="5:5" x14ac:dyDescent="0.2">
      <c r="E1360" s="618"/>
    </row>
    <row r="1361" spans="5:5" x14ac:dyDescent="0.2">
      <c r="E1361" s="618"/>
    </row>
    <row r="1362" spans="5:5" x14ac:dyDescent="0.2">
      <c r="E1362" s="618"/>
    </row>
    <row r="1363" spans="5:5" x14ac:dyDescent="0.2">
      <c r="E1363" s="618"/>
    </row>
    <row r="1364" spans="5:5" x14ac:dyDescent="0.2">
      <c r="E1364" s="618"/>
    </row>
    <row r="1365" spans="5:5" x14ac:dyDescent="0.2">
      <c r="E1365" s="618"/>
    </row>
    <row r="1366" spans="5:5" x14ac:dyDescent="0.2">
      <c r="E1366" s="618"/>
    </row>
    <row r="1367" spans="5:5" x14ac:dyDescent="0.2">
      <c r="E1367" s="618"/>
    </row>
    <row r="1368" spans="5:5" x14ac:dyDescent="0.2">
      <c r="E1368" s="618"/>
    </row>
    <row r="1369" spans="5:5" x14ac:dyDescent="0.2">
      <c r="E1369" s="618"/>
    </row>
    <row r="1370" spans="5:5" x14ac:dyDescent="0.2">
      <c r="E1370" s="618"/>
    </row>
    <row r="1371" spans="5:5" x14ac:dyDescent="0.2">
      <c r="E1371" s="618"/>
    </row>
    <row r="1372" spans="5:5" x14ac:dyDescent="0.2">
      <c r="E1372" s="618"/>
    </row>
    <row r="1373" spans="5:5" x14ac:dyDescent="0.2">
      <c r="E1373" s="618"/>
    </row>
    <row r="1374" spans="5:5" x14ac:dyDescent="0.2">
      <c r="E1374" s="618"/>
    </row>
    <row r="1375" spans="5:5" x14ac:dyDescent="0.2">
      <c r="E1375" s="618"/>
    </row>
    <row r="1376" spans="5:5" x14ac:dyDescent="0.2">
      <c r="E1376" s="618"/>
    </row>
    <row r="1377" spans="5:5" x14ac:dyDescent="0.2">
      <c r="E1377" s="618"/>
    </row>
    <row r="1378" spans="5:5" x14ac:dyDescent="0.2">
      <c r="E1378" s="618"/>
    </row>
    <row r="1379" spans="5:5" x14ac:dyDescent="0.2">
      <c r="E1379" s="618"/>
    </row>
    <row r="1380" spans="5:5" x14ac:dyDescent="0.2">
      <c r="E1380" s="618"/>
    </row>
    <row r="1381" spans="5:5" x14ac:dyDescent="0.2">
      <c r="E1381" s="618"/>
    </row>
    <row r="1382" spans="5:5" x14ac:dyDescent="0.2">
      <c r="E1382" s="618"/>
    </row>
    <row r="1383" spans="5:5" x14ac:dyDescent="0.2">
      <c r="E1383" s="618"/>
    </row>
    <row r="1384" spans="5:5" x14ac:dyDescent="0.2">
      <c r="E1384" s="618"/>
    </row>
    <row r="1385" spans="5:5" x14ac:dyDescent="0.2">
      <c r="E1385" s="618"/>
    </row>
    <row r="1386" spans="5:5" x14ac:dyDescent="0.2">
      <c r="E1386" s="618"/>
    </row>
    <row r="1387" spans="5:5" x14ac:dyDescent="0.2">
      <c r="E1387" s="618"/>
    </row>
    <row r="1388" spans="5:5" x14ac:dyDescent="0.2">
      <c r="E1388" s="618"/>
    </row>
    <row r="1389" spans="5:5" x14ac:dyDescent="0.2">
      <c r="E1389" s="618"/>
    </row>
    <row r="1390" spans="5:5" x14ac:dyDescent="0.2">
      <c r="E1390" s="618"/>
    </row>
    <row r="1391" spans="5:5" x14ac:dyDescent="0.2">
      <c r="E1391" s="618"/>
    </row>
    <row r="1392" spans="5:5" x14ac:dyDescent="0.2">
      <c r="E1392" s="618"/>
    </row>
    <row r="1393" spans="5:5" x14ac:dyDescent="0.2">
      <c r="E1393" s="618"/>
    </row>
    <row r="1394" spans="5:5" x14ac:dyDescent="0.2">
      <c r="E1394" s="618"/>
    </row>
    <row r="1395" spans="5:5" x14ac:dyDescent="0.2">
      <c r="E1395" s="618"/>
    </row>
    <row r="1396" spans="5:5" x14ac:dyDescent="0.2">
      <c r="E1396" s="618"/>
    </row>
    <row r="1397" spans="5:5" x14ac:dyDescent="0.2">
      <c r="E1397" s="618"/>
    </row>
    <row r="1398" spans="5:5" x14ac:dyDescent="0.2">
      <c r="E1398" s="618"/>
    </row>
    <row r="1399" spans="5:5" x14ac:dyDescent="0.2">
      <c r="E1399" s="618"/>
    </row>
    <row r="1400" spans="5:5" x14ac:dyDescent="0.2">
      <c r="E1400" s="618"/>
    </row>
    <row r="1401" spans="5:5" x14ac:dyDescent="0.2">
      <c r="E1401" s="618"/>
    </row>
    <row r="1402" spans="5:5" x14ac:dyDescent="0.2">
      <c r="E1402" s="618"/>
    </row>
    <row r="1403" spans="5:5" x14ac:dyDescent="0.2">
      <c r="E1403" s="618"/>
    </row>
    <row r="1404" spans="5:5" x14ac:dyDescent="0.2">
      <c r="E1404" s="618"/>
    </row>
    <row r="1405" spans="5:5" x14ac:dyDescent="0.2">
      <c r="E1405" s="618"/>
    </row>
    <row r="1406" spans="5:5" x14ac:dyDescent="0.2">
      <c r="E1406" s="618"/>
    </row>
    <row r="1407" spans="5:5" x14ac:dyDescent="0.2">
      <c r="E1407" s="618"/>
    </row>
    <row r="1408" spans="5:5" x14ac:dyDescent="0.2">
      <c r="E1408" s="618"/>
    </row>
    <row r="1409" spans="5:5" x14ac:dyDescent="0.2">
      <c r="E1409" s="618"/>
    </row>
    <row r="1410" spans="5:5" x14ac:dyDescent="0.2">
      <c r="E1410" s="618"/>
    </row>
    <row r="1411" spans="5:5" x14ac:dyDescent="0.2">
      <c r="E1411" s="618"/>
    </row>
    <row r="1412" spans="5:5" x14ac:dyDescent="0.2">
      <c r="E1412" s="618"/>
    </row>
    <row r="1413" spans="5:5" x14ac:dyDescent="0.2">
      <c r="E1413" s="618"/>
    </row>
    <row r="1414" spans="5:5" x14ac:dyDescent="0.2">
      <c r="E1414" s="618"/>
    </row>
    <row r="1415" spans="5:5" x14ac:dyDescent="0.2">
      <c r="E1415" s="618"/>
    </row>
    <row r="1416" spans="5:5" x14ac:dyDescent="0.2">
      <c r="E1416" s="618"/>
    </row>
    <row r="1417" spans="5:5" x14ac:dyDescent="0.2">
      <c r="E1417" s="618"/>
    </row>
    <row r="1418" spans="5:5" x14ac:dyDescent="0.2">
      <c r="E1418" s="618"/>
    </row>
    <row r="1419" spans="5:5" x14ac:dyDescent="0.2">
      <c r="E1419" s="618"/>
    </row>
    <row r="1420" spans="5:5" x14ac:dyDescent="0.2">
      <c r="E1420" s="618"/>
    </row>
    <row r="1421" spans="5:5" x14ac:dyDescent="0.2">
      <c r="E1421" s="618"/>
    </row>
    <row r="1422" spans="5:5" x14ac:dyDescent="0.2">
      <c r="E1422" s="618"/>
    </row>
    <row r="1423" spans="5:5" x14ac:dyDescent="0.2">
      <c r="E1423" s="618"/>
    </row>
    <row r="1424" spans="5:5" x14ac:dyDescent="0.2">
      <c r="E1424" s="618"/>
    </row>
    <row r="1425" spans="5:5" x14ac:dyDescent="0.2">
      <c r="E1425" s="618"/>
    </row>
    <row r="1426" spans="5:5" x14ac:dyDescent="0.2">
      <c r="E1426" s="618"/>
    </row>
    <row r="1427" spans="5:5" x14ac:dyDescent="0.2">
      <c r="E1427" s="618"/>
    </row>
    <row r="1428" spans="5:5" x14ac:dyDescent="0.2">
      <c r="E1428" s="618"/>
    </row>
    <row r="1429" spans="5:5" x14ac:dyDescent="0.2">
      <c r="E1429" s="618"/>
    </row>
    <row r="1430" spans="5:5" x14ac:dyDescent="0.2">
      <c r="E1430" s="618"/>
    </row>
    <row r="1431" spans="5:5" x14ac:dyDescent="0.2">
      <c r="E1431" s="618"/>
    </row>
    <row r="1432" spans="5:5" x14ac:dyDescent="0.2">
      <c r="E1432" s="618"/>
    </row>
    <row r="1433" spans="5:5" x14ac:dyDescent="0.2">
      <c r="E1433" s="618"/>
    </row>
    <row r="1434" spans="5:5" x14ac:dyDescent="0.2">
      <c r="E1434" s="618"/>
    </row>
    <row r="1435" spans="5:5" x14ac:dyDescent="0.2">
      <c r="E1435" s="618"/>
    </row>
    <row r="1436" spans="5:5" x14ac:dyDescent="0.2">
      <c r="E1436" s="618"/>
    </row>
    <row r="1437" spans="5:5" x14ac:dyDescent="0.2">
      <c r="E1437" s="618"/>
    </row>
    <row r="1438" spans="5:5" x14ac:dyDescent="0.2">
      <c r="E1438" s="618"/>
    </row>
    <row r="1439" spans="5:5" x14ac:dyDescent="0.2">
      <c r="E1439" s="618"/>
    </row>
    <row r="1440" spans="5:5" x14ac:dyDescent="0.2">
      <c r="E1440" s="618"/>
    </row>
    <row r="1441" spans="5:5" x14ac:dyDescent="0.2">
      <c r="E1441" s="618"/>
    </row>
    <row r="1442" spans="5:5" x14ac:dyDescent="0.2">
      <c r="E1442" s="618"/>
    </row>
    <row r="1443" spans="5:5" x14ac:dyDescent="0.2">
      <c r="E1443" s="618"/>
    </row>
    <row r="1444" spans="5:5" x14ac:dyDescent="0.2">
      <c r="E1444" s="618"/>
    </row>
    <row r="1445" spans="5:5" x14ac:dyDescent="0.2">
      <c r="E1445" s="618"/>
    </row>
    <row r="1446" spans="5:5" x14ac:dyDescent="0.2">
      <c r="E1446" s="618"/>
    </row>
    <row r="1447" spans="5:5" x14ac:dyDescent="0.2">
      <c r="E1447" s="618"/>
    </row>
    <row r="1448" spans="5:5" x14ac:dyDescent="0.2">
      <c r="E1448" s="618"/>
    </row>
    <row r="1449" spans="5:5" x14ac:dyDescent="0.2">
      <c r="E1449" s="618"/>
    </row>
    <row r="1450" spans="5:5" x14ac:dyDescent="0.2">
      <c r="E1450" s="618"/>
    </row>
    <row r="1451" spans="5:5" x14ac:dyDescent="0.2">
      <c r="E1451" s="618"/>
    </row>
    <row r="1452" spans="5:5" x14ac:dyDescent="0.2">
      <c r="E1452" s="618"/>
    </row>
    <row r="1453" spans="5:5" x14ac:dyDescent="0.2">
      <c r="E1453" s="618"/>
    </row>
    <row r="1454" spans="5:5" x14ac:dyDescent="0.2">
      <c r="E1454" s="618"/>
    </row>
    <row r="1455" spans="5:5" x14ac:dyDescent="0.2">
      <c r="E1455" s="618"/>
    </row>
    <row r="1456" spans="5:5" x14ac:dyDescent="0.2">
      <c r="E1456" s="618"/>
    </row>
    <row r="1457" spans="5:5" x14ac:dyDescent="0.2">
      <c r="E1457" s="618"/>
    </row>
    <row r="1458" spans="5:5" x14ac:dyDescent="0.2">
      <c r="E1458" s="618"/>
    </row>
    <row r="1459" spans="5:5" x14ac:dyDescent="0.2">
      <c r="E1459" s="618"/>
    </row>
    <row r="1460" spans="5:5" x14ac:dyDescent="0.2">
      <c r="E1460" s="618"/>
    </row>
    <row r="1461" spans="5:5" x14ac:dyDescent="0.2">
      <c r="E1461" s="618"/>
    </row>
    <row r="1462" spans="5:5" x14ac:dyDescent="0.2">
      <c r="E1462" s="618"/>
    </row>
    <row r="1463" spans="5:5" x14ac:dyDescent="0.2">
      <c r="E1463" s="618"/>
    </row>
    <row r="1464" spans="5:5" x14ac:dyDescent="0.2">
      <c r="E1464" s="618"/>
    </row>
    <row r="1465" spans="5:5" x14ac:dyDescent="0.2">
      <c r="E1465" s="618"/>
    </row>
    <row r="1466" spans="5:5" x14ac:dyDescent="0.2">
      <c r="E1466" s="618"/>
    </row>
    <row r="1467" spans="5:5" x14ac:dyDescent="0.2">
      <c r="E1467" s="618"/>
    </row>
    <row r="1468" spans="5:5" x14ac:dyDescent="0.2">
      <c r="E1468" s="618"/>
    </row>
    <row r="1469" spans="5:5" x14ac:dyDescent="0.2">
      <c r="E1469" s="618"/>
    </row>
    <row r="1470" spans="5:5" x14ac:dyDescent="0.2">
      <c r="E1470" s="618"/>
    </row>
    <row r="1471" spans="5:5" x14ac:dyDescent="0.2">
      <c r="E1471" s="618"/>
    </row>
    <row r="1472" spans="5:5" x14ac:dyDescent="0.2">
      <c r="E1472" s="618"/>
    </row>
    <row r="1473" spans="5:5" x14ac:dyDescent="0.2">
      <c r="E1473" s="618"/>
    </row>
    <row r="1474" spans="5:5" x14ac:dyDescent="0.2">
      <c r="E1474" s="618"/>
    </row>
    <row r="1475" spans="5:5" x14ac:dyDescent="0.2">
      <c r="E1475" s="618"/>
    </row>
    <row r="1476" spans="5:5" x14ac:dyDescent="0.2">
      <c r="E1476" s="618"/>
    </row>
    <row r="1477" spans="5:5" x14ac:dyDescent="0.2">
      <c r="E1477" s="618"/>
    </row>
    <row r="1478" spans="5:5" x14ac:dyDescent="0.2">
      <c r="E1478" s="618"/>
    </row>
    <row r="1479" spans="5:5" x14ac:dyDescent="0.2">
      <c r="E1479" s="618"/>
    </row>
    <row r="1480" spans="5:5" x14ac:dyDescent="0.2">
      <c r="E1480" s="618"/>
    </row>
    <row r="1481" spans="5:5" x14ac:dyDescent="0.2">
      <c r="E1481" s="618"/>
    </row>
    <row r="1482" spans="5:5" x14ac:dyDescent="0.2">
      <c r="E1482" s="618"/>
    </row>
    <row r="1483" spans="5:5" x14ac:dyDescent="0.2">
      <c r="E1483" s="618"/>
    </row>
    <row r="1484" spans="5:5" x14ac:dyDescent="0.2">
      <c r="E1484" s="618"/>
    </row>
    <row r="1485" spans="5:5" x14ac:dyDescent="0.2">
      <c r="E1485" s="618"/>
    </row>
    <row r="1486" spans="5:5" x14ac:dyDescent="0.2">
      <c r="E1486" s="618"/>
    </row>
    <row r="1487" spans="5:5" x14ac:dyDescent="0.2">
      <c r="E1487" s="618"/>
    </row>
    <row r="1488" spans="5:5" x14ac:dyDescent="0.2">
      <c r="E1488" s="618"/>
    </row>
    <row r="1489" spans="5:5" x14ac:dyDescent="0.2">
      <c r="E1489" s="618"/>
    </row>
    <row r="1490" spans="5:5" x14ac:dyDescent="0.2">
      <c r="E1490" s="618"/>
    </row>
    <row r="1491" spans="5:5" x14ac:dyDescent="0.2">
      <c r="E1491" s="618"/>
    </row>
    <row r="1492" spans="5:5" x14ac:dyDescent="0.2">
      <c r="E1492" s="618"/>
    </row>
    <row r="1493" spans="5:5" x14ac:dyDescent="0.2">
      <c r="E1493" s="618"/>
    </row>
    <row r="1494" spans="5:5" x14ac:dyDescent="0.2">
      <c r="E1494" s="618"/>
    </row>
    <row r="1495" spans="5:5" x14ac:dyDescent="0.2">
      <c r="E1495" s="618"/>
    </row>
    <row r="1496" spans="5:5" x14ac:dyDescent="0.2">
      <c r="E1496" s="618"/>
    </row>
    <row r="1497" spans="5:5" x14ac:dyDescent="0.2">
      <c r="E1497" s="618"/>
    </row>
    <row r="1498" spans="5:5" x14ac:dyDescent="0.2">
      <c r="E1498" s="618"/>
    </row>
    <row r="1499" spans="5:5" x14ac:dyDescent="0.2">
      <c r="E1499" s="618"/>
    </row>
    <row r="1500" spans="5:5" x14ac:dyDescent="0.2">
      <c r="E1500" s="618"/>
    </row>
    <row r="1501" spans="5:5" x14ac:dyDescent="0.2">
      <c r="E1501" s="618"/>
    </row>
    <row r="1502" spans="5:5" x14ac:dyDescent="0.2">
      <c r="E1502" s="618"/>
    </row>
    <row r="1503" spans="5:5" x14ac:dyDescent="0.2">
      <c r="E1503" s="618"/>
    </row>
    <row r="1504" spans="5:5" x14ac:dyDescent="0.2">
      <c r="E1504" s="618"/>
    </row>
    <row r="1505" spans="5:5" x14ac:dyDescent="0.2">
      <c r="E1505" s="618"/>
    </row>
    <row r="1506" spans="5:5" x14ac:dyDescent="0.2">
      <c r="E1506" s="618"/>
    </row>
    <row r="1507" spans="5:5" x14ac:dyDescent="0.2">
      <c r="E1507" s="618"/>
    </row>
    <row r="1508" spans="5:5" x14ac:dyDescent="0.2">
      <c r="E1508" s="618"/>
    </row>
    <row r="1509" spans="5:5" x14ac:dyDescent="0.2">
      <c r="E1509" s="618"/>
    </row>
    <row r="1510" spans="5:5" x14ac:dyDescent="0.2">
      <c r="E1510" s="618"/>
    </row>
    <row r="1511" spans="5:5" x14ac:dyDescent="0.2">
      <c r="E1511" s="618"/>
    </row>
    <row r="1512" spans="5:5" x14ac:dyDescent="0.2">
      <c r="E1512" s="618"/>
    </row>
    <row r="1513" spans="5:5" x14ac:dyDescent="0.2">
      <c r="E1513" s="618"/>
    </row>
    <row r="1514" spans="5:5" x14ac:dyDescent="0.2">
      <c r="E1514" s="618"/>
    </row>
    <row r="1515" spans="5:5" x14ac:dyDescent="0.2">
      <c r="E1515" s="618"/>
    </row>
    <row r="1516" spans="5:5" x14ac:dyDescent="0.2">
      <c r="E1516" s="618"/>
    </row>
    <row r="1517" spans="5:5" x14ac:dyDescent="0.2">
      <c r="E1517" s="618"/>
    </row>
    <row r="1518" spans="5:5" x14ac:dyDescent="0.2">
      <c r="E1518" s="618"/>
    </row>
    <row r="1519" spans="5:5" x14ac:dyDescent="0.2">
      <c r="E1519" s="618"/>
    </row>
    <row r="1520" spans="5:5" x14ac:dyDescent="0.2">
      <c r="E1520" s="618"/>
    </row>
    <row r="1521" spans="5:5" x14ac:dyDescent="0.2">
      <c r="E1521" s="618"/>
    </row>
    <row r="1522" spans="5:5" x14ac:dyDescent="0.2">
      <c r="E1522" s="618"/>
    </row>
    <row r="1523" spans="5:5" x14ac:dyDescent="0.2">
      <c r="E1523" s="618"/>
    </row>
    <row r="1524" spans="5:5" x14ac:dyDescent="0.2">
      <c r="E1524" s="618"/>
    </row>
    <row r="1525" spans="5:5" x14ac:dyDescent="0.2">
      <c r="E1525" s="618"/>
    </row>
    <row r="1526" spans="5:5" x14ac:dyDescent="0.2">
      <c r="E1526" s="618"/>
    </row>
    <row r="1527" spans="5:5" x14ac:dyDescent="0.2">
      <c r="E1527" s="618"/>
    </row>
    <row r="1528" spans="5:5" x14ac:dyDescent="0.2">
      <c r="E1528" s="618"/>
    </row>
    <row r="1529" spans="5:5" x14ac:dyDescent="0.2">
      <c r="E1529" s="618"/>
    </row>
    <row r="1530" spans="5:5" x14ac:dyDescent="0.2">
      <c r="E1530" s="618"/>
    </row>
    <row r="1531" spans="5:5" x14ac:dyDescent="0.2">
      <c r="E1531" s="618"/>
    </row>
    <row r="1532" spans="5:5" x14ac:dyDescent="0.2">
      <c r="E1532" s="618"/>
    </row>
    <row r="1533" spans="5:5" x14ac:dyDescent="0.2">
      <c r="E1533" s="618"/>
    </row>
    <row r="1534" spans="5:5" x14ac:dyDescent="0.2">
      <c r="E1534" s="618"/>
    </row>
    <row r="1535" spans="5:5" x14ac:dyDescent="0.2">
      <c r="E1535" s="618"/>
    </row>
    <row r="1536" spans="5:5" x14ac:dyDescent="0.2">
      <c r="E1536" s="618"/>
    </row>
    <row r="1537" spans="5:5" x14ac:dyDescent="0.2">
      <c r="E1537" s="618"/>
    </row>
    <row r="1538" spans="5:5" x14ac:dyDescent="0.2">
      <c r="E1538" s="618"/>
    </row>
    <row r="1539" spans="5:5" x14ac:dyDescent="0.2">
      <c r="E1539" s="618"/>
    </row>
    <row r="1540" spans="5:5" x14ac:dyDescent="0.2">
      <c r="E1540" s="618"/>
    </row>
    <row r="1541" spans="5:5" x14ac:dyDescent="0.2">
      <c r="E1541" s="618"/>
    </row>
    <row r="1542" spans="5:5" x14ac:dyDescent="0.2">
      <c r="E1542" s="618"/>
    </row>
    <row r="1543" spans="5:5" x14ac:dyDescent="0.2">
      <c r="E1543" s="618"/>
    </row>
    <row r="1544" spans="5:5" x14ac:dyDescent="0.2">
      <c r="E1544" s="618"/>
    </row>
    <row r="1545" spans="5:5" x14ac:dyDescent="0.2">
      <c r="E1545" s="618"/>
    </row>
    <row r="1546" spans="5:5" x14ac:dyDescent="0.2">
      <c r="E1546" s="618"/>
    </row>
    <row r="1547" spans="5:5" x14ac:dyDescent="0.2">
      <c r="E1547" s="618"/>
    </row>
    <row r="1548" spans="5:5" x14ac:dyDescent="0.2">
      <c r="E1548" s="618"/>
    </row>
    <row r="1549" spans="5:5" x14ac:dyDescent="0.2">
      <c r="E1549" s="618"/>
    </row>
    <row r="1550" spans="5:5" x14ac:dyDescent="0.2">
      <c r="E1550" s="618"/>
    </row>
    <row r="1551" spans="5:5" x14ac:dyDescent="0.2">
      <c r="E1551" s="618"/>
    </row>
    <row r="1552" spans="5:5" x14ac:dyDescent="0.2">
      <c r="E1552" s="618"/>
    </row>
    <row r="1553" spans="5:5" x14ac:dyDescent="0.2">
      <c r="E1553" s="618"/>
    </row>
    <row r="1554" spans="5:5" x14ac:dyDescent="0.2">
      <c r="E1554" s="618"/>
    </row>
    <row r="1555" spans="5:5" x14ac:dyDescent="0.2">
      <c r="E1555" s="618"/>
    </row>
    <row r="1556" spans="5:5" x14ac:dyDescent="0.2">
      <c r="E1556" s="618"/>
    </row>
    <row r="1557" spans="5:5" x14ac:dyDescent="0.2">
      <c r="E1557" s="618"/>
    </row>
    <row r="1558" spans="5:5" x14ac:dyDescent="0.2">
      <c r="E1558" s="618"/>
    </row>
    <row r="1559" spans="5:5" x14ac:dyDescent="0.2">
      <c r="E1559" s="618"/>
    </row>
    <row r="1560" spans="5:5" x14ac:dyDescent="0.2">
      <c r="E1560" s="618"/>
    </row>
    <row r="1561" spans="5:5" x14ac:dyDescent="0.2">
      <c r="E1561" s="618"/>
    </row>
    <row r="1562" spans="5:5" x14ac:dyDescent="0.2">
      <c r="E1562" s="618"/>
    </row>
    <row r="1563" spans="5:5" x14ac:dyDescent="0.2">
      <c r="E1563" s="618"/>
    </row>
    <row r="1564" spans="5:5" x14ac:dyDescent="0.2">
      <c r="E1564" s="618"/>
    </row>
    <row r="1565" spans="5:5" x14ac:dyDescent="0.2">
      <c r="E1565" s="618"/>
    </row>
    <row r="1566" spans="5:5" x14ac:dyDescent="0.2">
      <c r="E1566" s="618"/>
    </row>
    <row r="1567" spans="5:5" x14ac:dyDescent="0.2">
      <c r="E1567" s="618"/>
    </row>
    <row r="1568" spans="5:5" x14ac:dyDescent="0.2">
      <c r="E1568" s="618"/>
    </row>
    <row r="1569" spans="5:5" x14ac:dyDescent="0.2">
      <c r="E1569" s="618"/>
    </row>
    <row r="1570" spans="5:5" x14ac:dyDescent="0.2">
      <c r="E1570" s="618"/>
    </row>
    <row r="1571" spans="5:5" x14ac:dyDescent="0.2">
      <c r="E1571" s="618"/>
    </row>
    <row r="1572" spans="5:5" x14ac:dyDescent="0.2">
      <c r="E1572" s="618"/>
    </row>
    <row r="1573" spans="5:5" x14ac:dyDescent="0.2">
      <c r="E1573" s="618"/>
    </row>
    <row r="1574" spans="5:5" x14ac:dyDescent="0.2">
      <c r="E1574" s="618"/>
    </row>
    <row r="1575" spans="5:5" x14ac:dyDescent="0.2">
      <c r="E1575" s="618"/>
    </row>
    <row r="1576" spans="5:5" x14ac:dyDescent="0.2">
      <c r="E1576" s="618"/>
    </row>
    <row r="1577" spans="5:5" x14ac:dyDescent="0.2">
      <c r="E1577" s="618"/>
    </row>
    <row r="1578" spans="5:5" x14ac:dyDescent="0.2">
      <c r="E1578" s="618"/>
    </row>
    <row r="1579" spans="5:5" x14ac:dyDescent="0.2">
      <c r="E1579" s="618"/>
    </row>
    <row r="1580" spans="5:5" x14ac:dyDescent="0.2">
      <c r="E1580" s="618"/>
    </row>
    <row r="1581" spans="5:5" x14ac:dyDescent="0.2">
      <c r="E1581" s="618"/>
    </row>
    <row r="1582" spans="5:5" x14ac:dyDescent="0.2">
      <c r="E1582" s="618"/>
    </row>
    <row r="1583" spans="5:5" x14ac:dyDescent="0.2">
      <c r="E1583" s="618"/>
    </row>
    <row r="1584" spans="5:5" x14ac:dyDescent="0.2">
      <c r="E1584" s="618"/>
    </row>
    <row r="1585" spans="5:5" x14ac:dyDescent="0.2">
      <c r="E1585" s="618"/>
    </row>
    <row r="1586" spans="5:5" x14ac:dyDescent="0.2">
      <c r="E1586" s="618"/>
    </row>
    <row r="1587" spans="5:5" x14ac:dyDescent="0.2">
      <c r="E1587" s="618"/>
    </row>
    <row r="1588" spans="5:5" x14ac:dyDescent="0.2">
      <c r="E1588" s="618"/>
    </row>
    <row r="1589" spans="5:5" x14ac:dyDescent="0.2">
      <c r="E1589" s="618"/>
    </row>
    <row r="1590" spans="5:5" x14ac:dyDescent="0.2">
      <c r="E1590" s="618"/>
    </row>
    <row r="1591" spans="5:5" x14ac:dyDescent="0.2">
      <c r="E1591" s="618"/>
    </row>
    <row r="1592" spans="5:5" x14ac:dyDescent="0.2">
      <c r="E1592" s="618"/>
    </row>
    <row r="1593" spans="5:5" x14ac:dyDescent="0.2">
      <c r="E1593" s="618"/>
    </row>
    <row r="1594" spans="5:5" x14ac:dyDescent="0.2">
      <c r="E1594" s="618"/>
    </row>
    <row r="1595" spans="5:5" x14ac:dyDescent="0.2">
      <c r="E1595" s="618"/>
    </row>
    <row r="1596" spans="5:5" x14ac:dyDescent="0.2">
      <c r="E1596" s="618"/>
    </row>
    <row r="1597" spans="5:5" x14ac:dyDescent="0.2">
      <c r="E1597" s="618"/>
    </row>
    <row r="1598" spans="5:5" x14ac:dyDescent="0.2">
      <c r="E1598" s="618"/>
    </row>
    <row r="1599" spans="5:5" x14ac:dyDescent="0.2">
      <c r="E1599" s="618"/>
    </row>
    <row r="1600" spans="5:5" x14ac:dyDescent="0.2">
      <c r="E1600" s="618"/>
    </row>
    <row r="1601" spans="5:5" x14ac:dyDescent="0.2">
      <c r="E1601" s="618"/>
    </row>
    <row r="1602" spans="5:5" x14ac:dyDescent="0.2">
      <c r="E1602" s="618"/>
    </row>
    <row r="1603" spans="5:5" x14ac:dyDescent="0.2">
      <c r="E1603" s="618"/>
    </row>
    <row r="1604" spans="5:5" x14ac:dyDescent="0.2">
      <c r="E1604" s="618"/>
    </row>
    <row r="1605" spans="5:5" x14ac:dyDescent="0.2">
      <c r="E1605" s="618"/>
    </row>
    <row r="1606" spans="5:5" x14ac:dyDescent="0.2">
      <c r="E1606" s="618"/>
    </row>
    <row r="1607" spans="5:5" x14ac:dyDescent="0.2">
      <c r="E1607" s="618"/>
    </row>
    <row r="1608" spans="5:5" x14ac:dyDescent="0.2">
      <c r="E1608" s="618"/>
    </row>
    <row r="1609" spans="5:5" x14ac:dyDescent="0.2">
      <c r="E1609" s="618"/>
    </row>
    <row r="1610" spans="5:5" x14ac:dyDescent="0.2">
      <c r="E1610" s="618"/>
    </row>
    <row r="1611" spans="5:5" x14ac:dyDescent="0.2">
      <c r="E1611" s="618"/>
    </row>
    <row r="1612" spans="5:5" x14ac:dyDescent="0.2">
      <c r="E1612" s="618"/>
    </row>
    <row r="1613" spans="5:5" x14ac:dyDescent="0.2">
      <c r="E1613" s="618"/>
    </row>
    <row r="1614" spans="5:5" x14ac:dyDescent="0.2">
      <c r="E1614" s="618"/>
    </row>
    <row r="1615" spans="5:5" x14ac:dyDescent="0.2">
      <c r="E1615" s="618"/>
    </row>
    <row r="1616" spans="5:5" x14ac:dyDescent="0.2">
      <c r="E1616" s="618"/>
    </row>
    <row r="1617" spans="5:5" x14ac:dyDescent="0.2">
      <c r="E1617" s="618"/>
    </row>
    <row r="1618" spans="5:5" x14ac:dyDescent="0.2">
      <c r="E1618" s="618"/>
    </row>
    <row r="1619" spans="5:5" x14ac:dyDescent="0.2">
      <c r="E1619" s="618"/>
    </row>
    <row r="1620" spans="5:5" x14ac:dyDescent="0.2">
      <c r="E1620" s="618"/>
    </row>
    <row r="1621" spans="5:5" x14ac:dyDescent="0.2">
      <c r="E1621" s="618"/>
    </row>
    <row r="1622" spans="5:5" x14ac:dyDescent="0.2">
      <c r="E1622" s="618"/>
    </row>
    <row r="1623" spans="5:5" x14ac:dyDescent="0.2">
      <c r="E1623" s="618"/>
    </row>
    <row r="1624" spans="5:5" x14ac:dyDescent="0.2">
      <c r="E1624" s="618"/>
    </row>
    <row r="1625" spans="5:5" x14ac:dyDescent="0.2">
      <c r="E1625" s="618"/>
    </row>
    <row r="1626" spans="5:5" x14ac:dyDescent="0.2">
      <c r="E1626" s="618"/>
    </row>
    <row r="1627" spans="5:5" x14ac:dyDescent="0.2">
      <c r="E1627" s="618"/>
    </row>
    <row r="1628" spans="5:5" x14ac:dyDescent="0.2">
      <c r="E1628" s="618"/>
    </row>
    <row r="1629" spans="5:5" x14ac:dyDescent="0.2">
      <c r="E1629" s="618"/>
    </row>
    <row r="1630" spans="5:5" x14ac:dyDescent="0.2">
      <c r="E1630" s="618"/>
    </row>
    <row r="1631" spans="5:5" x14ac:dyDescent="0.2">
      <c r="E1631" s="618"/>
    </row>
    <row r="1632" spans="5:5" x14ac:dyDescent="0.2">
      <c r="E1632" s="618"/>
    </row>
    <row r="1633" spans="5:5" x14ac:dyDescent="0.2">
      <c r="E1633" s="618"/>
    </row>
    <row r="1634" spans="5:5" x14ac:dyDescent="0.2">
      <c r="E1634" s="618"/>
    </row>
    <row r="1635" spans="5:5" x14ac:dyDescent="0.2">
      <c r="E1635" s="618"/>
    </row>
    <row r="1636" spans="5:5" x14ac:dyDescent="0.2">
      <c r="E1636" s="618"/>
    </row>
    <row r="1637" spans="5:5" x14ac:dyDescent="0.2">
      <c r="E1637" s="618"/>
    </row>
    <row r="1638" spans="5:5" x14ac:dyDescent="0.2">
      <c r="E1638" s="618"/>
    </row>
    <row r="1639" spans="5:5" x14ac:dyDescent="0.2">
      <c r="E1639" s="618"/>
    </row>
    <row r="1640" spans="5:5" x14ac:dyDescent="0.2">
      <c r="E1640" s="618"/>
    </row>
    <row r="1641" spans="5:5" x14ac:dyDescent="0.2">
      <c r="E1641" s="618"/>
    </row>
    <row r="1642" spans="5:5" x14ac:dyDescent="0.2">
      <c r="E1642" s="618"/>
    </row>
    <row r="1643" spans="5:5" x14ac:dyDescent="0.2">
      <c r="E1643" s="618"/>
    </row>
    <row r="1644" spans="5:5" x14ac:dyDescent="0.2">
      <c r="E1644" s="618"/>
    </row>
    <row r="1645" spans="5:5" x14ac:dyDescent="0.2">
      <c r="E1645" s="618"/>
    </row>
    <row r="1646" spans="5:5" x14ac:dyDescent="0.2">
      <c r="E1646" s="618"/>
    </row>
    <row r="1647" spans="5:5" x14ac:dyDescent="0.2">
      <c r="E1647" s="618"/>
    </row>
    <row r="1648" spans="5:5" x14ac:dyDescent="0.2">
      <c r="E1648" s="618"/>
    </row>
    <row r="1649" spans="5:5" x14ac:dyDescent="0.2">
      <c r="E1649" s="618"/>
    </row>
    <row r="1650" spans="5:5" x14ac:dyDescent="0.2">
      <c r="E1650" s="618"/>
    </row>
    <row r="1651" spans="5:5" x14ac:dyDescent="0.2">
      <c r="E1651" s="618"/>
    </row>
    <row r="1652" spans="5:5" x14ac:dyDescent="0.2">
      <c r="E1652" s="618"/>
    </row>
    <row r="1653" spans="5:5" x14ac:dyDescent="0.2">
      <c r="E1653" s="618"/>
    </row>
    <row r="1654" spans="5:5" x14ac:dyDescent="0.2">
      <c r="E1654" s="618"/>
    </row>
    <row r="1655" spans="5:5" x14ac:dyDescent="0.2">
      <c r="E1655" s="618"/>
    </row>
    <row r="1656" spans="5:5" x14ac:dyDescent="0.2">
      <c r="E1656" s="618"/>
    </row>
    <row r="1657" spans="5:5" x14ac:dyDescent="0.2">
      <c r="E1657" s="618"/>
    </row>
    <row r="1658" spans="5:5" x14ac:dyDescent="0.2">
      <c r="E1658" s="618"/>
    </row>
    <row r="1659" spans="5:5" x14ac:dyDescent="0.2">
      <c r="E1659" s="618"/>
    </row>
    <row r="1660" spans="5:5" x14ac:dyDescent="0.2">
      <c r="E1660" s="618"/>
    </row>
    <row r="1661" spans="5:5" x14ac:dyDescent="0.2">
      <c r="E1661" s="618"/>
    </row>
    <row r="1662" spans="5:5" x14ac:dyDescent="0.2">
      <c r="E1662" s="618"/>
    </row>
    <row r="1663" spans="5:5" x14ac:dyDescent="0.2">
      <c r="E1663" s="618"/>
    </row>
    <row r="1664" spans="5:5" x14ac:dyDescent="0.2">
      <c r="E1664" s="618"/>
    </row>
    <row r="1665" spans="5:5" x14ac:dyDescent="0.2">
      <c r="E1665" s="618"/>
    </row>
    <row r="1666" spans="5:5" x14ac:dyDescent="0.2">
      <c r="E1666" s="618"/>
    </row>
    <row r="1667" spans="5:5" x14ac:dyDescent="0.2">
      <c r="E1667" s="618"/>
    </row>
    <row r="1668" spans="5:5" x14ac:dyDescent="0.2">
      <c r="E1668" s="618"/>
    </row>
    <row r="1669" spans="5:5" x14ac:dyDescent="0.2">
      <c r="E1669" s="618"/>
    </row>
    <row r="1670" spans="5:5" x14ac:dyDescent="0.2">
      <c r="E1670" s="618"/>
    </row>
    <row r="1671" spans="5:5" x14ac:dyDescent="0.2">
      <c r="E1671" s="618"/>
    </row>
    <row r="1672" spans="5:5" x14ac:dyDescent="0.2">
      <c r="E1672" s="618"/>
    </row>
    <row r="1673" spans="5:5" x14ac:dyDescent="0.2">
      <c r="E1673" s="618"/>
    </row>
    <row r="1674" spans="5:5" x14ac:dyDescent="0.2">
      <c r="E1674" s="618"/>
    </row>
    <row r="1675" spans="5:5" x14ac:dyDescent="0.2">
      <c r="E1675" s="618"/>
    </row>
    <row r="1676" spans="5:5" x14ac:dyDescent="0.2">
      <c r="E1676" s="618"/>
    </row>
    <row r="1677" spans="5:5" x14ac:dyDescent="0.2">
      <c r="E1677" s="618"/>
    </row>
    <row r="1678" spans="5:5" x14ac:dyDescent="0.2">
      <c r="E1678" s="618"/>
    </row>
    <row r="1679" spans="5:5" x14ac:dyDescent="0.2">
      <c r="E1679" s="618"/>
    </row>
    <row r="1680" spans="5:5" x14ac:dyDescent="0.2">
      <c r="E1680" s="618"/>
    </row>
    <row r="1681" spans="5:5" x14ac:dyDescent="0.2">
      <c r="E1681" s="618"/>
    </row>
    <row r="1682" spans="5:5" x14ac:dyDescent="0.2">
      <c r="E1682" s="618"/>
    </row>
    <row r="1683" spans="5:5" x14ac:dyDescent="0.2">
      <c r="E1683" s="618"/>
    </row>
    <row r="1684" spans="5:5" x14ac:dyDescent="0.2">
      <c r="E1684" s="618"/>
    </row>
    <row r="1685" spans="5:5" x14ac:dyDescent="0.2">
      <c r="E1685" s="618"/>
    </row>
    <row r="1686" spans="5:5" x14ac:dyDescent="0.2">
      <c r="E1686" s="618"/>
    </row>
    <row r="1687" spans="5:5" x14ac:dyDescent="0.2">
      <c r="E1687" s="618"/>
    </row>
    <row r="1688" spans="5:5" x14ac:dyDescent="0.2">
      <c r="E1688" s="618"/>
    </row>
    <row r="1689" spans="5:5" x14ac:dyDescent="0.2">
      <c r="E1689" s="618"/>
    </row>
    <row r="1690" spans="5:5" x14ac:dyDescent="0.2">
      <c r="E1690" s="618"/>
    </row>
    <row r="1691" spans="5:5" x14ac:dyDescent="0.2">
      <c r="E1691" s="618"/>
    </row>
    <row r="1692" spans="5:5" x14ac:dyDescent="0.2">
      <c r="E1692" s="618"/>
    </row>
    <row r="1693" spans="5:5" x14ac:dyDescent="0.2">
      <c r="E1693" s="618"/>
    </row>
    <row r="1694" spans="5:5" x14ac:dyDescent="0.2">
      <c r="E1694" s="618"/>
    </row>
    <row r="1695" spans="5:5" x14ac:dyDescent="0.2">
      <c r="E1695" s="618"/>
    </row>
    <row r="1696" spans="5:5" x14ac:dyDescent="0.2">
      <c r="E1696" s="618"/>
    </row>
    <row r="1697" spans="5:5" x14ac:dyDescent="0.2">
      <c r="E1697" s="618"/>
    </row>
    <row r="1698" spans="5:5" x14ac:dyDescent="0.2">
      <c r="E1698" s="618"/>
    </row>
    <row r="1699" spans="5:5" x14ac:dyDescent="0.2">
      <c r="E1699" s="618"/>
    </row>
    <row r="1700" spans="5:5" x14ac:dyDescent="0.2">
      <c r="E1700" s="618"/>
    </row>
    <row r="1701" spans="5:5" x14ac:dyDescent="0.2">
      <c r="E1701" s="618"/>
    </row>
    <row r="1702" spans="5:5" x14ac:dyDescent="0.2">
      <c r="E1702" s="618"/>
    </row>
    <row r="1703" spans="5:5" x14ac:dyDescent="0.2">
      <c r="E1703" s="618"/>
    </row>
    <row r="1704" spans="5:5" x14ac:dyDescent="0.2">
      <c r="E1704" s="618"/>
    </row>
    <row r="1705" spans="5:5" x14ac:dyDescent="0.2">
      <c r="E1705" s="618"/>
    </row>
    <row r="1706" spans="5:5" x14ac:dyDescent="0.2">
      <c r="E1706" s="618"/>
    </row>
    <row r="1707" spans="5:5" x14ac:dyDescent="0.2">
      <c r="E1707" s="618"/>
    </row>
    <row r="1708" spans="5:5" x14ac:dyDescent="0.2">
      <c r="E1708" s="618"/>
    </row>
    <row r="1709" spans="5:5" x14ac:dyDescent="0.2">
      <c r="E1709" s="618"/>
    </row>
    <row r="1710" spans="5:5" x14ac:dyDescent="0.2">
      <c r="E1710" s="618"/>
    </row>
    <row r="1711" spans="5:5" x14ac:dyDescent="0.2">
      <c r="E1711" s="618"/>
    </row>
    <row r="1712" spans="5:5" x14ac:dyDescent="0.2">
      <c r="E1712" s="618"/>
    </row>
    <row r="1713" spans="5:5" x14ac:dyDescent="0.2">
      <c r="E1713" s="618"/>
    </row>
    <row r="1714" spans="5:5" x14ac:dyDescent="0.2">
      <c r="E1714" s="618"/>
    </row>
    <row r="1715" spans="5:5" x14ac:dyDescent="0.2">
      <c r="E1715" s="618"/>
    </row>
    <row r="1716" spans="5:5" x14ac:dyDescent="0.2">
      <c r="E1716" s="618"/>
    </row>
    <row r="1717" spans="5:5" x14ac:dyDescent="0.2">
      <c r="E1717" s="618"/>
    </row>
    <row r="1718" spans="5:5" x14ac:dyDescent="0.2">
      <c r="E1718" s="618"/>
    </row>
    <row r="1719" spans="5:5" x14ac:dyDescent="0.2">
      <c r="E1719" s="618"/>
    </row>
    <row r="1720" spans="5:5" x14ac:dyDescent="0.2">
      <c r="E1720" s="618"/>
    </row>
    <row r="1721" spans="5:5" x14ac:dyDescent="0.2">
      <c r="E1721" s="618"/>
    </row>
    <row r="1722" spans="5:5" x14ac:dyDescent="0.2">
      <c r="E1722" s="618"/>
    </row>
    <row r="1723" spans="5:5" x14ac:dyDescent="0.2">
      <c r="E1723" s="618"/>
    </row>
    <row r="1724" spans="5:5" x14ac:dyDescent="0.2">
      <c r="E1724" s="618"/>
    </row>
    <row r="1725" spans="5:5" x14ac:dyDescent="0.2">
      <c r="E1725" s="618"/>
    </row>
    <row r="1726" spans="5:5" x14ac:dyDescent="0.2">
      <c r="E1726" s="618"/>
    </row>
    <row r="1727" spans="5:5" x14ac:dyDescent="0.2">
      <c r="E1727" s="618"/>
    </row>
    <row r="1728" spans="5:5" x14ac:dyDescent="0.2">
      <c r="E1728" s="618"/>
    </row>
    <row r="1729" spans="5:5" x14ac:dyDescent="0.2">
      <c r="E1729" s="618"/>
    </row>
    <row r="1730" spans="5:5" x14ac:dyDescent="0.2">
      <c r="E1730" s="618"/>
    </row>
    <row r="1731" spans="5:5" x14ac:dyDescent="0.2">
      <c r="E1731" s="618"/>
    </row>
    <row r="1732" spans="5:5" x14ac:dyDescent="0.2">
      <c r="E1732" s="618"/>
    </row>
    <row r="1733" spans="5:5" x14ac:dyDescent="0.2">
      <c r="E1733" s="618"/>
    </row>
    <row r="1734" spans="5:5" x14ac:dyDescent="0.2">
      <c r="E1734" s="618"/>
    </row>
    <row r="1735" spans="5:5" x14ac:dyDescent="0.2">
      <c r="E1735" s="618"/>
    </row>
    <row r="1736" spans="5:5" x14ac:dyDescent="0.2">
      <c r="E1736" s="618"/>
    </row>
    <row r="1737" spans="5:5" x14ac:dyDescent="0.2">
      <c r="E1737" s="618"/>
    </row>
    <row r="1738" spans="5:5" x14ac:dyDescent="0.2">
      <c r="E1738" s="618"/>
    </row>
    <row r="1739" spans="5:5" x14ac:dyDescent="0.2">
      <c r="E1739" s="618"/>
    </row>
    <row r="1740" spans="5:5" x14ac:dyDescent="0.2">
      <c r="E1740" s="618"/>
    </row>
    <row r="1741" spans="5:5" x14ac:dyDescent="0.2">
      <c r="E1741" s="618"/>
    </row>
    <row r="1742" spans="5:5" x14ac:dyDescent="0.2">
      <c r="E1742" s="618"/>
    </row>
    <row r="1743" spans="5:5" x14ac:dyDescent="0.2">
      <c r="E1743" s="618"/>
    </row>
    <row r="1744" spans="5:5" x14ac:dyDescent="0.2">
      <c r="E1744" s="618"/>
    </row>
    <row r="1745" spans="5:5" x14ac:dyDescent="0.2">
      <c r="E1745" s="618"/>
    </row>
    <row r="1746" spans="5:5" x14ac:dyDescent="0.2">
      <c r="E1746" s="618"/>
    </row>
    <row r="1747" spans="5:5" x14ac:dyDescent="0.2">
      <c r="E1747" s="618"/>
    </row>
    <row r="1748" spans="5:5" x14ac:dyDescent="0.2">
      <c r="E1748" s="618"/>
    </row>
    <row r="1749" spans="5:5" x14ac:dyDescent="0.2">
      <c r="E1749" s="618"/>
    </row>
    <row r="1750" spans="5:5" x14ac:dyDescent="0.2">
      <c r="E1750" s="618"/>
    </row>
    <row r="1751" spans="5:5" x14ac:dyDescent="0.2">
      <c r="E1751" s="618"/>
    </row>
    <row r="1752" spans="5:5" x14ac:dyDescent="0.2">
      <c r="E1752" s="618"/>
    </row>
    <row r="1753" spans="5:5" x14ac:dyDescent="0.2">
      <c r="E1753" s="618"/>
    </row>
    <row r="1754" spans="5:5" x14ac:dyDescent="0.2">
      <c r="E1754" s="618"/>
    </row>
    <row r="1755" spans="5:5" x14ac:dyDescent="0.2">
      <c r="E1755" s="618"/>
    </row>
    <row r="1756" spans="5:5" x14ac:dyDescent="0.2">
      <c r="E1756" s="618"/>
    </row>
    <row r="1757" spans="5:5" x14ac:dyDescent="0.2">
      <c r="E1757" s="618"/>
    </row>
    <row r="1758" spans="5:5" x14ac:dyDescent="0.2">
      <c r="E1758" s="618"/>
    </row>
    <row r="1759" spans="5:5" x14ac:dyDescent="0.2">
      <c r="E1759" s="618"/>
    </row>
    <row r="1760" spans="5:5" x14ac:dyDescent="0.2">
      <c r="E1760" s="618"/>
    </row>
    <row r="1761" spans="5:5" x14ac:dyDescent="0.2">
      <c r="E1761" s="618"/>
    </row>
    <row r="1762" spans="5:5" x14ac:dyDescent="0.2">
      <c r="E1762" s="618"/>
    </row>
    <row r="1763" spans="5:5" x14ac:dyDescent="0.2">
      <c r="E1763" s="618"/>
    </row>
    <row r="1764" spans="5:5" x14ac:dyDescent="0.2">
      <c r="E1764" s="618"/>
    </row>
    <row r="1765" spans="5:5" x14ac:dyDescent="0.2">
      <c r="E1765" s="618"/>
    </row>
    <row r="1766" spans="5:5" x14ac:dyDescent="0.2">
      <c r="E1766" s="618"/>
    </row>
    <row r="1767" spans="5:5" x14ac:dyDescent="0.2">
      <c r="E1767" s="618"/>
    </row>
    <row r="1768" spans="5:5" x14ac:dyDescent="0.2">
      <c r="E1768" s="618"/>
    </row>
    <row r="1769" spans="5:5" x14ac:dyDescent="0.2">
      <c r="E1769" s="618"/>
    </row>
    <row r="1770" spans="5:5" x14ac:dyDescent="0.2">
      <c r="E1770" s="618"/>
    </row>
    <row r="1771" spans="5:5" x14ac:dyDescent="0.2">
      <c r="E1771" s="618"/>
    </row>
    <row r="1772" spans="5:5" x14ac:dyDescent="0.2">
      <c r="E1772" s="618"/>
    </row>
    <row r="1773" spans="5:5" x14ac:dyDescent="0.2">
      <c r="E1773" s="618"/>
    </row>
    <row r="1774" spans="5:5" x14ac:dyDescent="0.2">
      <c r="E1774" s="618"/>
    </row>
    <row r="1775" spans="5:5" x14ac:dyDescent="0.2">
      <c r="E1775" s="618"/>
    </row>
    <row r="1776" spans="5:5" x14ac:dyDescent="0.2">
      <c r="E1776" s="618"/>
    </row>
    <row r="1777" spans="5:5" x14ac:dyDescent="0.2">
      <c r="E1777" s="618"/>
    </row>
    <row r="1778" spans="5:5" x14ac:dyDescent="0.2">
      <c r="E1778" s="618"/>
    </row>
    <row r="1779" spans="5:5" x14ac:dyDescent="0.2">
      <c r="E1779" s="618"/>
    </row>
    <row r="1780" spans="5:5" x14ac:dyDescent="0.2">
      <c r="E1780" s="618"/>
    </row>
    <row r="1781" spans="5:5" x14ac:dyDescent="0.2">
      <c r="E1781" s="618"/>
    </row>
    <row r="1782" spans="5:5" x14ac:dyDescent="0.2">
      <c r="E1782" s="618"/>
    </row>
    <row r="1783" spans="5:5" x14ac:dyDescent="0.2">
      <c r="E1783" s="618"/>
    </row>
    <row r="1784" spans="5:5" x14ac:dyDescent="0.2">
      <c r="E1784" s="618"/>
    </row>
    <row r="1785" spans="5:5" x14ac:dyDescent="0.2">
      <c r="E1785" s="618"/>
    </row>
    <row r="1786" spans="5:5" x14ac:dyDescent="0.2">
      <c r="E1786" s="618"/>
    </row>
    <row r="1787" spans="5:5" x14ac:dyDescent="0.2">
      <c r="E1787" s="618"/>
    </row>
    <row r="1788" spans="5:5" x14ac:dyDescent="0.2">
      <c r="E1788" s="618"/>
    </row>
    <row r="1789" spans="5:5" x14ac:dyDescent="0.2">
      <c r="E1789" s="618"/>
    </row>
    <row r="1790" spans="5:5" x14ac:dyDescent="0.2">
      <c r="E1790" s="618"/>
    </row>
    <row r="1791" spans="5:5" x14ac:dyDescent="0.2">
      <c r="E1791" s="618"/>
    </row>
    <row r="1792" spans="5:5" x14ac:dyDescent="0.2">
      <c r="E1792" s="618"/>
    </row>
    <row r="1793" spans="5:5" x14ac:dyDescent="0.2">
      <c r="E1793" s="618"/>
    </row>
    <row r="1794" spans="5:5" x14ac:dyDescent="0.2">
      <c r="E1794" s="618"/>
    </row>
    <row r="1795" spans="5:5" x14ac:dyDescent="0.2">
      <c r="E1795" s="618"/>
    </row>
    <row r="1796" spans="5:5" x14ac:dyDescent="0.2">
      <c r="E1796" s="618"/>
    </row>
    <row r="1797" spans="5:5" x14ac:dyDescent="0.2">
      <c r="E1797" s="618"/>
    </row>
    <row r="1798" spans="5:5" x14ac:dyDescent="0.2">
      <c r="E1798" s="618"/>
    </row>
    <row r="1799" spans="5:5" x14ac:dyDescent="0.2">
      <c r="E1799" s="618"/>
    </row>
    <row r="1800" spans="5:5" x14ac:dyDescent="0.2">
      <c r="E1800" s="618"/>
    </row>
    <row r="1801" spans="5:5" x14ac:dyDescent="0.2">
      <c r="E1801" s="618"/>
    </row>
    <row r="1802" spans="5:5" x14ac:dyDescent="0.2">
      <c r="E1802" s="618"/>
    </row>
    <row r="1803" spans="5:5" x14ac:dyDescent="0.2">
      <c r="E1803" s="618"/>
    </row>
    <row r="1804" spans="5:5" x14ac:dyDescent="0.2">
      <c r="E1804" s="618"/>
    </row>
    <row r="1805" spans="5:5" x14ac:dyDescent="0.2">
      <c r="E1805" s="618"/>
    </row>
    <row r="1806" spans="5:5" x14ac:dyDescent="0.2">
      <c r="E1806" s="618"/>
    </row>
    <row r="1807" spans="5:5" x14ac:dyDescent="0.2">
      <c r="E1807" s="618"/>
    </row>
    <row r="1808" spans="5:5" x14ac:dyDescent="0.2">
      <c r="E1808" s="618"/>
    </row>
    <row r="1809" spans="5:5" x14ac:dyDescent="0.2">
      <c r="E1809" s="618"/>
    </row>
    <row r="1810" spans="5:5" x14ac:dyDescent="0.2">
      <c r="E1810" s="618"/>
    </row>
    <row r="1811" spans="5:5" x14ac:dyDescent="0.2">
      <c r="E1811" s="618"/>
    </row>
    <row r="1812" spans="5:5" x14ac:dyDescent="0.2">
      <c r="E1812" s="618"/>
    </row>
    <row r="1813" spans="5:5" x14ac:dyDescent="0.2">
      <c r="E1813" s="618"/>
    </row>
    <row r="1814" spans="5:5" x14ac:dyDescent="0.2">
      <c r="E1814" s="618"/>
    </row>
    <row r="1815" spans="5:5" x14ac:dyDescent="0.2">
      <c r="E1815" s="618"/>
    </row>
    <row r="1816" spans="5:5" x14ac:dyDescent="0.2">
      <c r="E1816" s="618"/>
    </row>
    <row r="1817" spans="5:5" x14ac:dyDescent="0.2">
      <c r="E1817" s="618"/>
    </row>
    <row r="1818" spans="5:5" x14ac:dyDescent="0.2">
      <c r="E1818" s="618"/>
    </row>
    <row r="1819" spans="5:5" x14ac:dyDescent="0.2">
      <c r="E1819" s="618"/>
    </row>
    <row r="1820" spans="5:5" x14ac:dyDescent="0.2">
      <c r="E1820" s="618"/>
    </row>
    <row r="1821" spans="5:5" x14ac:dyDescent="0.2">
      <c r="E1821" s="618"/>
    </row>
    <row r="1822" spans="5:5" x14ac:dyDescent="0.2">
      <c r="E1822" s="618"/>
    </row>
    <row r="1823" spans="5:5" x14ac:dyDescent="0.2">
      <c r="E1823" s="618"/>
    </row>
    <row r="1824" spans="5:5" x14ac:dyDescent="0.2">
      <c r="E1824" s="618"/>
    </row>
    <row r="1825" spans="5:5" x14ac:dyDescent="0.2">
      <c r="E1825" s="618"/>
    </row>
    <row r="1826" spans="5:5" x14ac:dyDescent="0.2">
      <c r="E1826" s="618"/>
    </row>
    <row r="1827" spans="5:5" x14ac:dyDescent="0.2">
      <c r="E1827" s="618"/>
    </row>
    <row r="1828" spans="5:5" x14ac:dyDescent="0.2">
      <c r="E1828" s="618"/>
    </row>
    <row r="1829" spans="5:5" x14ac:dyDescent="0.2">
      <c r="E1829" s="618"/>
    </row>
    <row r="1830" spans="5:5" x14ac:dyDescent="0.2">
      <c r="E1830" s="618"/>
    </row>
    <row r="1831" spans="5:5" x14ac:dyDescent="0.2">
      <c r="E1831" s="618"/>
    </row>
    <row r="1832" spans="5:5" x14ac:dyDescent="0.2">
      <c r="E1832" s="618"/>
    </row>
    <row r="1833" spans="5:5" x14ac:dyDescent="0.2">
      <c r="E1833" s="618"/>
    </row>
    <row r="1834" spans="5:5" x14ac:dyDescent="0.2">
      <c r="E1834" s="618"/>
    </row>
    <row r="1835" spans="5:5" x14ac:dyDescent="0.2">
      <c r="E1835" s="618"/>
    </row>
    <row r="1836" spans="5:5" x14ac:dyDescent="0.2">
      <c r="E1836" s="618"/>
    </row>
    <row r="1837" spans="5:5" x14ac:dyDescent="0.2">
      <c r="E1837" s="618"/>
    </row>
    <row r="1838" spans="5:5" x14ac:dyDescent="0.2">
      <c r="E1838" s="618"/>
    </row>
    <row r="1839" spans="5:5" x14ac:dyDescent="0.2">
      <c r="E1839" s="618"/>
    </row>
    <row r="1840" spans="5:5" x14ac:dyDescent="0.2">
      <c r="E1840" s="618"/>
    </row>
    <row r="1841" spans="5:5" x14ac:dyDescent="0.2">
      <c r="E1841" s="618"/>
    </row>
    <row r="1842" spans="5:5" x14ac:dyDescent="0.2">
      <c r="E1842" s="618"/>
    </row>
    <row r="1843" spans="5:5" x14ac:dyDescent="0.2">
      <c r="E1843" s="618"/>
    </row>
    <row r="1844" spans="5:5" x14ac:dyDescent="0.2">
      <c r="E1844" s="618"/>
    </row>
    <row r="1845" spans="5:5" x14ac:dyDescent="0.2">
      <c r="E1845" s="618"/>
    </row>
    <row r="1846" spans="5:5" x14ac:dyDescent="0.2">
      <c r="E1846" s="618"/>
    </row>
    <row r="1847" spans="5:5" x14ac:dyDescent="0.2">
      <c r="E1847" s="618"/>
    </row>
    <row r="1848" spans="5:5" x14ac:dyDescent="0.2">
      <c r="E1848" s="618"/>
    </row>
    <row r="1849" spans="5:5" x14ac:dyDescent="0.2">
      <c r="E1849" s="618"/>
    </row>
    <row r="1850" spans="5:5" x14ac:dyDescent="0.2">
      <c r="E1850" s="618"/>
    </row>
    <row r="1851" spans="5:5" x14ac:dyDescent="0.2">
      <c r="E1851" s="618"/>
    </row>
    <row r="1852" spans="5:5" x14ac:dyDescent="0.2">
      <c r="E1852" s="618"/>
    </row>
    <row r="1853" spans="5:5" x14ac:dyDescent="0.2">
      <c r="E1853" s="618"/>
    </row>
    <row r="1854" spans="5:5" x14ac:dyDescent="0.2">
      <c r="E1854" s="618"/>
    </row>
    <row r="1855" spans="5:5" x14ac:dyDescent="0.2">
      <c r="E1855" s="618"/>
    </row>
    <row r="1856" spans="5:5" x14ac:dyDescent="0.2">
      <c r="E1856" s="618"/>
    </row>
    <row r="1857" spans="5:5" x14ac:dyDescent="0.2">
      <c r="E1857" s="618"/>
    </row>
    <row r="1858" spans="5:5" x14ac:dyDescent="0.2">
      <c r="E1858" s="618"/>
    </row>
    <row r="1859" spans="5:5" x14ac:dyDescent="0.2">
      <c r="E1859" s="618"/>
    </row>
    <row r="1860" spans="5:5" x14ac:dyDescent="0.2">
      <c r="E1860" s="618"/>
    </row>
    <row r="1861" spans="5:5" x14ac:dyDescent="0.2">
      <c r="E1861" s="618"/>
    </row>
    <row r="1862" spans="5:5" x14ac:dyDescent="0.2">
      <c r="E1862" s="618"/>
    </row>
    <row r="1863" spans="5:5" x14ac:dyDescent="0.2">
      <c r="E1863" s="618"/>
    </row>
    <row r="1864" spans="5:5" x14ac:dyDescent="0.2">
      <c r="E1864" s="618"/>
    </row>
    <row r="1865" spans="5:5" x14ac:dyDescent="0.2">
      <c r="E1865" s="618"/>
    </row>
    <row r="1866" spans="5:5" x14ac:dyDescent="0.2">
      <c r="E1866" s="618"/>
    </row>
    <row r="1867" spans="5:5" x14ac:dyDescent="0.2">
      <c r="E1867" s="618"/>
    </row>
    <row r="1868" spans="5:5" x14ac:dyDescent="0.2">
      <c r="E1868" s="618"/>
    </row>
    <row r="1869" spans="5:5" x14ac:dyDescent="0.2">
      <c r="E1869" s="618"/>
    </row>
    <row r="1870" spans="5:5" x14ac:dyDescent="0.2">
      <c r="E1870" s="618"/>
    </row>
    <row r="1871" spans="5:5" x14ac:dyDescent="0.2">
      <c r="E1871" s="618"/>
    </row>
    <row r="1872" spans="5:5" x14ac:dyDescent="0.2">
      <c r="E1872" s="618"/>
    </row>
    <row r="1873" spans="5:5" x14ac:dyDescent="0.2">
      <c r="E1873" s="618"/>
    </row>
    <row r="1874" spans="5:5" x14ac:dyDescent="0.2">
      <c r="E1874" s="618"/>
    </row>
    <row r="1875" spans="5:5" x14ac:dyDescent="0.2">
      <c r="E1875" s="618"/>
    </row>
    <row r="1876" spans="5:5" x14ac:dyDescent="0.2">
      <c r="E1876" s="618"/>
    </row>
    <row r="1877" spans="5:5" x14ac:dyDescent="0.2">
      <c r="E1877" s="618"/>
    </row>
    <row r="1878" spans="5:5" x14ac:dyDescent="0.2">
      <c r="E1878" s="618"/>
    </row>
    <row r="1879" spans="5:5" x14ac:dyDescent="0.2">
      <c r="E1879" s="618"/>
    </row>
    <row r="1880" spans="5:5" x14ac:dyDescent="0.2">
      <c r="E1880" s="618"/>
    </row>
    <row r="1881" spans="5:5" x14ac:dyDescent="0.2">
      <c r="E1881" s="618"/>
    </row>
    <row r="1882" spans="5:5" x14ac:dyDescent="0.2">
      <c r="E1882" s="618"/>
    </row>
    <row r="1883" spans="5:5" x14ac:dyDescent="0.2">
      <c r="E1883" s="618"/>
    </row>
    <row r="1884" spans="5:5" x14ac:dyDescent="0.2">
      <c r="E1884" s="618"/>
    </row>
    <row r="1885" spans="5:5" x14ac:dyDescent="0.2">
      <c r="E1885" s="618"/>
    </row>
    <row r="1886" spans="5:5" x14ac:dyDescent="0.2">
      <c r="E1886" s="618"/>
    </row>
    <row r="1887" spans="5:5" x14ac:dyDescent="0.2">
      <c r="E1887" s="618"/>
    </row>
    <row r="1888" spans="5:5" x14ac:dyDescent="0.2">
      <c r="E1888" s="618"/>
    </row>
    <row r="1889" spans="5:5" x14ac:dyDescent="0.2">
      <c r="E1889" s="618"/>
    </row>
    <row r="1890" spans="5:5" x14ac:dyDescent="0.2">
      <c r="E1890" s="618"/>
    </row>
    <row r="1891" spans="5:5" x14ac:dyDescent="0.2">
      <c r="E1891" s="618"/>
    </row>
    <row r="1892" spans="5:5" x14ac:dyDescent="0.2">
      <c r="E1892" s="618"/>
    </row>
    <row r="1893" spans="5:5" x14ac:dyDescent="0.2">
      <c r="E1893" s="618"/>
    </row>
    <row r="1894" spans="5:5" x14ac:dyDescent="0.2">
      <c r="E1894" s="618"/>
    </row>
    <row r="1895" spans="5:5" x14ac:dyDescent="0.2">
      <c r="E1895" s="618"/>
    </row>
    <row r="1896" spans="5:5" x14ac:dyDescent="0.2">
      <c r="E1896" s="618"/>
    </row>
    <row r="1897" spans="5:5" x14ac:dyDescent="0.2">
      <c r="E1897" s="618"/>
    </row>
    <row r="1898" spans="5:5" x14ac:dyDescent="0.2">
      <c r="E1898" s="618"/>
    </row>
    <row r="1899" spans="5:5" x14ac:dyDescent="0.2">
      <c r="E1899" s="618"/>
    </row>
    <row r="1900" spans="5:5" x14ac:dyDescent="0.2">
      <c r="E1900" s="618"/>
    </row>
    <row r="1901" spans="5:5" x14ac:dyDescent="0.2">
      <c r="E1901" s="618"/>
    </row>
    <row r="1902" spans="5:5" x14ac:dyDescent="0.2">
      <c r="E1902" s="618"/>
    </row>
    <row r="1903" spans="5:5" x14ac:dyDescent="0.2">
      <c r="E1903" s="618"/>
    </row>
    <row r="1904" spans="5:5" x14ac:dyDescent="0.2">
      <c r="E1904" s="618"/>
    </row>
    <row r="1905" spans="5:5" x14ac:dyDescent="0.2">
      <c r="E1905" s="618"/>
    </row>
    <row r="1906" spans="5:5" x14ac:dyDescent="0.2">
      <c r="E1906" s="618"/>
    </row>
    <row r="1907" spans="5:5" x14ac:dyDescent="0.2">
      <c r="E1907" s="618"/>
    </row>
    <row r="1908" spans="5:5" x14ac:dyDescent="0.2">
      <c r="E1908" s="618"/>
    </row>
    <row r="1909" spans="5:5" x14ac:dyDescent="0.2">
      <c r="E1909" s="618"/>
    </row>
    <row r="1910" spans="5:5" x14ac:dyDescent="0.2">
      <c r="E1910" s="618"/>
    </row>
    <row r="1911" spans="5:5" x14ac:dyDescent="0.2">
      <c r="E1911" s="618"/>
    </row>
    <row r="1912" spans="5:5" x14ac:dyDescent="0.2">
      <c r="E1912" s="618"/>
    </row>
    <row r="1913" spans="5:5" x14ac:dyDescent="0.2">
      <c r="E1913" s="618"/>
    </row>
    <row r="1914" spans="5:5" x14ac:dyDescent="0.2">
      <c r="E1914" s="618"/>
    </row>
    <row r="1915" spans="5:5" x14ac:dyDescent="0.2">
      <c r="E1915" s="618"/>
    </row>
    <row r="1916" spans="5:5" x14ac:dyDescent="0.2">
      <c r="E1916" s="618"/>
    </row>
    <row r="1917" spans="5:5" x14ac:dyDescent="0.2">
      <c r="E1917" s="618"/>
    </row>
    <row r="1918" spans="5:5" x14ac:dyDescent="0.2">
      <c r="E1918" s="618"/>
    </row>
    <row r="1919" spans="5:5" x14ac:dyDescent="0.2">
      <c r="E1919" s="618"/>
    </row>
    <row r="1920" spans="5:5" x14ac:dyDescent="0.2">
      <c r="E1920" s="618"/>
    </row>
    <row r="1921" spans="5:5" x14ac:dyDescent="0.2">
      <c r="E1921" s="618"/>
    </row>
    <row r="1922" spans="5:5" x14ac:dyDescent="0.2">
      <c r="E1922" s="618"/>
    </row>
    <row r="1923" spans="5:5" x14ac:dyDescent="0.2">
      <c r="E1923" s="618"/>
    </row>
    <row r="1924" spans="5:5" x14ac:dyDescent="0.2">
      <c r="E1924" s="618"/>
    </row>
    <row r="1925" spans="5:5" x14ac:dyDescent="0.2">
      <c r="E1925" s="618"/>
    </row>
    <row r="1926" spans="5:5" x14ac:dyDescent="0.2">
      <c r="E1926" s="618"/>
    </row>
    <row r="1927" spans="5:5" x14ac:dyDescent="0.2">
      <c r="E1927" s="618"/>
    </row>
    <row r="1928" spans="5:5" x14ac:dyDescent="0.2">
      <c r="E1928" s="618"/>
    </row>
    <row r="1929" spans="5:5" x14ac:dyDescent="0.2">
      <c r="E1929" s="618"/>
    </row>
    <row r="1930" spans="5:5" x14ac:dyDescent="0.2">
      <c r="E1930" s="618"/>
    </row>
    <row r="1931" spans="5:5" x14ac:dyDescent="0.2">
      <c r="E1931" s="618"/>
    </row>
    <row r="1932" spans="5:5" x14ac:dyDescent="0.2">
      <c r="E1932" s="618"/>
    </row>
    <row r="1933" spans="5:5" x14ac:dyDescent="0.2">
      <c r="E1933" s="618"/>
    </row>
    <row r="1934" spans="5:5" x14ac:dyDescent="0.2">
      <c r="E1934" s="618"/>
    </row>
    <row r="1935" spans="5:5" x14ac:dyDescent="0.2">
      <c r="E1935" s="618"/>
    </row>
    <row r="1936" spans="5:5" x14ac:dyDescent="0.2">
      <c r="E1936" s="618"/>
    </row>
    <row r="1937" spans="5:5" x14ac:dyDescent="0.2">
      <c r="E1937" s="618"/>
    </row>
    <row r="1938" spans="5:5" x14ac:dyDescent="0.2">
      <c r="E1938" s="618"/>
    </row>
    <row r="1939" spans="5:5" x14ac:dyDescent="0.2">
      <c r="E1939" s="618"/>
    </row>
    <row r="1940" spans="5:5" x14ac:dyDescent="0.2">
      <c r="E1940" s="618"/>
    </row>
    <row r="1941" spans="5:5" x14ac:dyDescent="0.2">
      <c r="E1941" s="618"/>
    </row>
    <row r="1942" spans="5:5" x14ac:dyDescent="0.2">
      <c r="E1942" s="618"/>
    </row>
    <row r="1943" spans="5:5" x14ac:dyDescent="0.2">
      <c r="E1943" s="618"/>
    </row>
    <row r="1944" spans="5:5" x14ac:dyDescent="0.2">
      <c r="E1944" s="618"/>
    </row>
    <row r="1945" spans="5:5" x14ac:dyDescent="0.2">
      <c r="E1945" s="618"/>
    </row>
    <row r="1946" spans="5:5" x14ac:dyDescent="0.2">
      <c r="E1946" s="618"/>
    </row>
    <row r="1947" spans="5:5" x14ac:dyDescent="0.2">
      <c r="E1947" s="618"/>
    </row>
    <row r="1948" spans="5:5" x14ac:dyDescent="0.2">
      <c r="E1948" s="618"/>
    </row>
    <row r="1949" spans="5:5" x14ac:dyDescent="0.2">
      <c r="E1949" s="618"/>
    </row>
    <row r="1950" spans="5:5" x14ac:dyDescent="0.2">
      <c r="E1950" s="618"/>
    </row>
    <row r="1951" spans="5:5" x14ac:dyDescent="0.2">
      <c r="E1951" s="618"/>
    </row>
    <row r="1952" spans="5:5" x14ac:dyDescent="0.2">
      <c r="E1952" s="618"/>
    </row>
    <row r="1953" spans="5:5" x14ac:dyDescent="0.2">
      <c r="E1953" s="618"/>
    </row>
    <row r="1954" spans="5:5" x14ac:dyDescent="0.2">
      <c r="E1954" s="618"/>
    </row>
    <row r="1955" spans="5:5" x14ac:dyDescent="0.2">
      <c r="E1955" s="618"/>
    </row>
    <row r="1956" spans="5:5" x14ac:dyDescent="0.2">
      <c r="E1956" s="618"/>
    </row>
    <row r="1957" spans="5:5" x14ac:dyDescent="0.2">
      <c r="E1957" s="618"/>
    </row>
    <row r="1958" spans="5:5" x14ac:dyDescent="0.2">
      <c r="E1958" s="618"/>
    </row>
    <row r="1959" spans="5:5" x14ac:dyDescent="0.2">
      <c r="E1959" s="618"/>
    </row>
    <row r="1960" spans="5:5" x14ac:dyDescent="0.2">
      <c r="E1960" s="618"/>
    </row>
    <row r="1961" spans="5:5" x14ac:dyDescent="0.2">
      <c r="E1961" s="618"/>
    </row>
    <row r="1962" spans="5:5" x14ac:dyDescent="0.2">
      <c r="E1962" s="618"/>
    </row>
    <row r="1963" spans="5:5" x14ac:dyDescent="0.2">
      <c r="E1963" s="618"/>
    </row>
    <row r="1964" spans="5:5" x14ac:dyDescent="0.2">
      <c r="E1964" s="618"/>
    </row>
    <row r="1965" spans="5:5" x14ac:dyDescent="0.2">
      <c r="E1965" s="618"/>
    </row>
    <row r="1966" spans="5:5" x14ac:dyDescent="0.2">
      <c r="E1966" s="618"/>
    </row>
    <row r="1967" spans="5:5" x14ac:dyDescent="0.2">
      <c r="E1967" s="618"/>
    </row>
    <row r="1968" spans="5:5" x14ac:dyDescent="0.2">
      <c r="E1968" s="618"/>
    </row>
    <row r="1969" spans="5:5" x14ac:dyDescent="0.2">
      <c r="E1969" s="618"/>
    </row>
    <row r="1970" spans="5:5" x14ac:dyDescent="0.2">
      <c r="E1970" s="618"/>
    </row>
    <row r="1971" spans="5:5" x14ac:dyDescent="0.2">
      <c r="E1971" s="618"/>
    </row>
    <row r="1972" spans="5:5" x14ac:dyDescent="0.2">
      <c r="E1972" s="618"/>
    </row>
    <row r="1973" spans="5:5" x14ac:dyDescent="0.2">
      <c r="E1973" s="618"/>
    </row>
    <row r="1974" spans="5:5" x14ac:dyDescent="0.2">
      <c r="E1974" s="618"/>
    </row>
    <row r="1975" spans="5:5" x14ac:dyDescent="0.2">
      <c r="E1975" s="618"/>
    </row>
    <row r="1976" spans="5:5" x14ac:dyDescent="0.2">
      <c r="E1976" s="618"/>
    </row>
    <row r="1977" spans="5:5" x14ac:dyDescent="0.2">
      <c r="E1977" s="618"/>
    </row>
    <row r="1978" spans="5:5" x14ac:dyDescent="0.2">
      <c r="E1978" s="618"/>
    </row>
    <row r="1979" spans="5:5" x14ac:dyDescent="0.2">
      <c r="E1979" s="618"/>
    </row>
    <row r="1980" spans="5:5" x14ac:dyDescent="0.2">
      <c r="E1980" s="618"/>
    </row>
    <row r="1981" spans="5:5" x14ac:dyDescent="0.2">
      <c r="E1981" s="618"/>
    </row>
    <row r="1982" spans="5:5" x14ac:dyDescent="0.2">
      <c r="E1982" s="618"/>
    </row>
    <row r="1983" spans="5:5" x14ac:dyDescent="0.2">
      <c r="E1983" s="618"/>
    </row>
    <row r="1984" spans="5:5" x14ac:dyDescent="0.2">
      <c r="E1984" s="618"/>
    </row>
    <row r="1985" spans="5:5" x14ac:dyDescent="0.2">
      <c r="E1985" s="618"/>
    </row>
    <row r="1986" spans="5:5" x14ac:dyDescent="0.2">
      <c r="E1986" s="618"/>
    </row>
    <row r="1987" spans="5:5" x14ac:dyDescent="0.2">
      <c r="E1987" s="618"/>
    </row>
    <row r="1988" spans="5:5" x14ac:dyDescent="0.2">
      <c r="E1988" s="618"/>
    </row>
    <row r="1989" spans="5:5" x14ac:dyDescent="0.2">
      <c r="E1989" s="618"/>
    </row>
    <row r="1990" spans="5:5" x14ac:dyDescent="0.2">
      <c r="E1990" s="618"/>
    </row>
    <row r="1991" spans="5:5" x14ac:dyDescent="0.2">
      <c r="E1991" s="618"/>
    </row>
    <row r="1992" spans="5:5" x14ac:dyDescent="0.2">
      <c r="E1992" s="618"/>
    </row>
    <row r="1993" spans="5:5" x14ac:dyDescent="0.2">
      <c r="E1993" s="618"/>
    </row>
    <row r="1994" spans="5:5" x14ac:dyDescent="0.2">
      <c r="E1994" s="618"/>
    </row>
    <row r="1995" spans="5:5" x14ac:dyDescent="0.2">
      <c r="E1995" s="618"/>
    </row>
    <row r="1996" spans="5:5" x14ac:dyDescent="0.2">
      <c r="E1996" s="618"/>
    </row>
    <row r="1997" spans="5:5" x14ac:dyDescent="0.2">
      <c r="E1997" s="618"/>
    </row>
    <row r="1998" spans="5:5" x14ac:dyDescent="0.2">
      <c r="E1998" s="618"/>
    </row>
    <row r="1999" spans="5:5" x14ac:dyDescent="0.2">
      <c r="E1999" s="618"/>
    </row>
    <row r="2000" spans="5:5" x14ac:dyDescent="0.2">
      <c r="E2000" s="618"/>
    </row>
    <row r="2001" spans="5:5" x14ac:dyDescent="0.2">
      <c r="E2001" s="618"/>
    </row>
    <row r="2002" spans="5:5" x14ac:dyDescent="0.2">
      <c r="E2002" s="618"/>
    </row>
    <row r="2003" spans="5:5" x14ac:dyDescent="0.2">
      <c r="E2003" s="618"/>
    </row>
    <row r="2004" spans="5:5" x14ac:dyDescent="0.2">
      <c r="E2004" s="618"/>
    </row>
    <row r="2005" spans="5:5" x14ac:dyDescent="0.2">
      <c r="E2005" s="618"/>
    </row>
    <row r="2006" spans="5:5" x14ac:dyDescent="0.2">
      <c r="E2006" s="618"/>
    </row>
    <row r="2007" spans="5:5" x14ac:dyDescent="0.2">
      <c r="E2007" s="618"/>
    </row>
    <row r="2008" spans="5:5" x14ac:dyDescent="0.2">
      <c r="E2008" s="618"/>
    </row>
    <row r="2009" spans="5:5" x14ac:dyDescent="0.2">
      <c r="E2009" s="618"/>
    </row>
    <row r="2010" spans="5:5" x14ac:dyDescent="0.2">
      <c r="E2010" s="618"/>
    </row>
    <row r="2011" spans="5:5" x14ac:dyDescent="0.2">
      <c r="E2011" s="618"/>
    </row>
    <row r="2012" spans="5:5" x14ac:dyDescent="0.2">
      <c r="E2012" s="618"/>
    </row>
    <row r="2013" spans="5:5" x14ac:dyDescent="0.2">
      <c r="E2013" s="618"/>
    </row>
    <row r="2014" spans="5:5" x14ac:dyDescent="0.2">
      <c r="E2014" s="618"/>
    </row>
    <row r="2015" spans="5:5" x14ac:dyDescent="0.2">
      <c r="E2015" s="618"/>
    </row>
    <row r="2016" spans="5:5" x14ac:dyDescent="0.2">
      <c r="E2016" s="618"/>
    </row>
    <row r="2017" spans="5:5" x14ac:dyDescent="0.2">
      <c r="E2017" s="618"/>
    </row>
    <row r="2018" spans="5:5" x14ac:dyDescent="0.2">
      <c r="E2018" s="618"/>
    </row>
    <row r="2019" spans="5:5" x14ac:dyDescent="0.2">
      <c r="E2019" s="618"/>
    </row>
    <row r="2020" spans="5:5" x14ac:dyDescent="0.2">
      <c r="E2020" s="618"/>
    </row>
    <row r="2021" spans="5:5" x14ac:dyDescent="0.2">
      <c r="E2021" s="618"/>
    </row>
    <row r="2022" spans="5:5" x14ac:dyDescent="0.2">
      <c r="E2022" s="618"/>
    </row>
    <row r="2023" spans="5:5" x14ac:dyDescent="0.2">
      <c r="E2023" s="618"/>
    </row>
    <row r="2024" spans="5:5" x14ac:dyDescent="0.2">
      <c r="E2024" s="618"/>
    </row>
    <row r="2025" spans="5:5" x14ac:dyDescent="0.2">
      <c r="E2025" s="618"/>
    </row>
    <row r="2026" spans="5:5" x14ac:dyDescent="0.2">
      <c r="E2026" s="618"/>
    </row>
    <row r="2027" spans="5:5" x14ac:dyDescent="0.2">
      <c r="E2027" s="618"/>
    </row>
    <row r="2028" spans="5:5" x14ac:dyDescent="0.2">
      <c r="E2028" s="618"/>
    </row>
    <row r="2029" spans="5:5" x14ac:dyDescent="0.2">
      <c r="E2029" s="618"/>
    </row>
    <row r="2030" spans="5:5" x14ac:dyDescent="0.2">
      <c r="E2030" s="618"/>
    </row>
    <row r="2031" spans="5:5" x14ac:dyDescent="0.2">
      <c r="E2031" s="618"/>
    </row>
    <row r="2032" spans="5:5" x14ac:dyDescent="0.2">
      <c r="E2032" s="618"/>
    </row>
    <row r="2033" spans="5:5" x14ac:dyDescent="0.2">
      <c r="E2033" s="618"/>
    </row>
    <row r="2034" spans="5:5" x14ac:dyDescent="0.2">
      <c r="E2034" s="618"/>
    </row>
    <row r="2035" spans="5:5" x14ac:dyDescent="0.2">
      <c r="E2035" s="618"/>
    </row>
    <row r="2036" spans="5:5" x14ac:dyDescent="0.2">
      <c r="E2036" s="618"/>
    </row>
    <row r="2037" spans="5:5" x14ac:dyDescent="0.2">
      <c r="E2037" s="618"/>
    </row>
    <row r="2038" spans="5:5" x14ac:dyDescent="0.2">
      <c r="E2038" s="618"/>
    </row>
    <row r="2039" spans="5:5" x14ac:dyDescent="0.2">
      <c r="E2039" s="618"/>
    </row>
    <row r="2040" spans="5:5" x14ac:dyDescent="0.2">
      <c r="E2040" s="618"/>
    </row>
    <row r="2041" spans="5:5" x14ac:dyDescent="0.2">
      <c r="E2041" s="618"/>
    </row>
    <row r="2042" spans="5:5" x14ac:dyDescent="0.2">
      <c r="E2042" s="618"/>
    </row>
    <row r="2043" spans="5:5" x14ac:dyDescent="0.2">
      <c r="E2043" s="618"/>
    </row>
    <row r="2044" spans="5:5" x14ac:dyDescent="0.2">
      <c r="E2044" s="618"/>
    </row>
    <row r="2045" spans="5:5" x14ac:dyDescent="0.2">
      <c r="E2045" s="618"/>
    </row>
    <row r="2046" spans="5:5" x14ac:dyDescent="0.2">
      <c r="E2046" s="618"/>
    </row>
    <row r="2047" spans="5:5" x14ac:dyDescent="0.2">
      <c r="E2047" s="618"/>
    </row>
    <row r="2048" spans="5:5" x14ac:dyDescent="0.2">
      <c r="E2048" s="618"/>
    </row>
    <row r="2049" spans="5:5" x14ac:dyDescent="0.2">
      <c r="E2049" s="618"/>
    </row>
    <row r="2050" spans="5:5" x14ac:dyDescent="0.2">
      <c r="E2050" s="618"/>
    </row>
    <row r="2051" spans="5:5" x14ac:dyDescent="0.2">
      <c r="E2051" s="618"/>
    </row>
    <row r="2052" spans="5:5" x14ac:dyDescent="0.2">
      <c r="E2052" s="618"/>
    </row>
    <row r="2053" spans="5:5" x14ac:dyDescent="0.2">
      <c r="E2053" s="618"/>
    </row>
    <row r="2054" spans="5:5" x14ac:dyDescent="0.2">
      <c r="E2054" s="618"/>
    </row>
    <row r="2055" spans="5:5" x14ac:dyDescent="0.2">
      <c r="E2055" s="618"/>
    </row>
    <row r="2056" spans="5:5" x14ac:dyDescent="0.2">
      <c r="E2056" s="618"/>
    </row>
    <row r="2057" spans="5:5" x14ac:dyDescent="0.2">
      <c r="E2057" s="618"/>
    </row>
    <row r="2058" spans="5:5" x14ac:dyDescent="0.2">
      <c r="E2058" s="618"/>
    </row>
    <row r="2059" spans="5:5" x14ac:dyDescent="0.2">
      <c r="E2059" s="618"/>
    </row>
    <row r="2060" spans="5:5" x14ac:dyDescent="0.2">
      <c r="E2060" s="618"/>
    </row>
    <row r="2061" spans="5:5" x14ac:dyDescent="0.2">
      <c r="E2061" s="618"/>
    </row>
    <row r="2062" spans="5:5" x14ac:dyDescent="0.2">
      <c r="E2062" s="618"/>
    </row>
    <row r="2063" spans="5:5" x14ac:dyDescent="0.2">
      <c r="E2063" s="618"/>
    </row>
    <row r="2064" spans="5:5" x14ac:dyDescent="0.2">
      <c r="E2064" s="618"/>
    </row>
    <row r="2065" spans="5:5" x14ac:dyDescent="0.2">
      <c r="E2065" s="618"/>
    </row>
    <row r="2066" spans="5:5" x14ac:dyDescent="0.2">
      <c r="E2066" s="618"/>
    </row>
    <row r="2067" spans="5:5" x14ac:dyDescent="0.2">
      <c r="E2067" s="618"/>
    </row>
    <row r="2068" spans="5:5" x14ac:dyDescent="0.2">
      <c r="E2068" s="618"/>
    </row>
    <row r="2069" spans="5:5" x14ac:dyDescent="0.2">
      <c r="E2069" s="618"/>
    </row>
    <row r="2070" spans="5:5" x14ac:dyDescent="0.2">
      <c r="E2070" s="618"/>
    </row>
    <row r="2071" spans="5:5" x14ac:dyDescent="0.2">
      <c r="E2071" s="618"/>
    </row>
    <row r="2072" spans="5:5" x14ac:dyDescent="0.2">
      <c r="E2072" s="618"/>
    </row>
    <row r="2073" spans="5:5" x14ac:dyDescent="0.2">
      <c r="E2073" s="618"/>
    </row>
    <row r="2074" spans="5:5" x14ac:dyDescent="0.2">
      <c r="E2074" s="618"/>
    </row>
    <row r="2075" spans="5:5" x14ac:dyDescent="0.2">
      <c r="E2075" s="618"/>
    </row>
    <row r="2076" spans="5:5" x14ac:dyDescent="0.2">
      <c r="E2076" s="618"/>
    </row>
    <row r="2077" spans="5:5" x14ac:dyDescent="0.2">
      <c r="E2077" s="618"/>
    </row>
    <row r="2078" spans="5:5" x14ac:dyDescent="0.2">
      <c r="E2078" s="618"/>
    </row>
    <row r="2079" spans="5:5" x14ac:dyDescent="0.2">
      <c r="E2079" s="618"/>
    </row>
    <row r="2080" spans="5:5" x14ac:dyDescent="0.2">
      <c r="E2080" s="618"/>
    </row>
    <row r="2081" spans="5:5" x14ac:dyDescent="0.2">
      <c r="E2081" s="618"/>
    </row>
    <row r="2082" spans="5:5" x14ac:dyDescent="0.2">
      <c r="E2082" s="618"/>
    </row>
    <row r="2083" spans="5:5" x14ac:dyDescent="0.2">
      <c r="E2083" s="618"/>
    </row>
    <row r="2084" spans="5:5" x14ac:dyDescent="0.2">
      <c r="E2084" s="618"/>
    </row>
    <row r="2085" spans="5:5" x14ac:dyDescent="0.2">
      <c r="E2085" s="618"/>
    </row>
    <row r="2086" spans="5:5" x14ac:dyDescent="0.2">
      <c r="E2086" s="618"/>
    </row>
    <row r="2087" spans="5:5" x14ac:dyDescent="0.2">
      <c r="E2087" s="618"/>
    </row>
    <row r="2088" spans="5:5" x14ac:dyDescent="0.2">
      <c r="E2088" s="618"/>
    </row>
    <row r="2089" spans="5:5" x14ac:dyDescent="0.2">
      <c r="E2089" s="618"/>
    </row>
    <row r="2090" spans="5:5" x14ac:dyDescent="0.2">
      <c r="E2090" s="618"/>
    </row>
    <row r="2091" spans="5:5" x14ac:dyDescent="0.2">
      <c r="E2091" s="618"/>
    </row>
    <row r="2092" spans="5:5" x14ac:dyDescent="0.2">
      <c r="E2092" s="618"/>
    </row>
    <row r="2093" spans="5:5" x14ac:dyDescent="0.2">
      <c r="E2093" s="618"/>
    </row>
    <row r="2094" spans="5:5" x14ac:dyDescent="0.2">
      <c r="E2094" s="618"/>
    </row>
    <row r="2095" spans="5:5" x14ac:dyDescent="0.2">
      <c r="E2095" s="618"/>
    </row>
    <row r="2096" spans="5:5" x14ac:dyDescent="0.2">
      <c r="E2096" s="618"/>
    </row>
    <row r="2097" spans="5:5" x14ac:dyDescent="0.2">
      <c r="E2097" s="618"/>
    </row>
    <row r="2098" spans="5:5" x14ac:dyDescent="0.2">
      <c r="E2098" s="618"/>
    </row>
    <row r="2099" spans="5:5" x14ac:dyDescent="0.2">
      <c r="E2099" s="618"/>
    </row>
    <row r="2100" spans="5:5" x14ac:dyDescent="0.2">
      <c r="E2100" s="618"/>
    </row>
    <row r="2101" spans="5:5" x14ac:dyDescent="0.2">
      <c r="E2101" s="618"/>
    </row>
    <row r="2102" spans="5:5" x14ac:dyDescent="0.2">
      <c r="E2102" s="618"/>
    </row>
    <row r="2103" spans="5:5" x14ac:dyDescent="0.2">
      <c r="E2103" s="618"/>
    </row>
    <row r="2104" spans="5:5" x14ac:dyDescent="0.2">
      <c r="E2104" s="618"/>
    </row>
    <row r="2105" spans="5:5" x14ac:dyDescent="0.2">
      <c r="E2105" s="618"/>
    </row>
    <row r="2106" spans="5:5" x14ac:dyDescent="0.2">
      <c r="E2106" s="618"/>
    </row>
    <row r="2107" spans="5:5" x14ac:dyDescent="0.2">
      <c r="E2107" s="618"/>
    </row>
    <row r="2108" spans="5:5" x14ac:dyDescent="0.2">
      <c r="E2108" s="618"/>
    </row>
    <row r="2109" spans="5:5" x14ac:dyDescent="0.2">
      <c r="E2109" s="618"/>
    </row>
    <row r="2110" spans="5:5" x14ac:dyDescent="0.2">
      <c r="E2110" s="618"/>
    </row>
    <row r="2111" spans="5:5" x14ac:dyDescent="0.2">
      <c r="E2111" s="618"/>
    </row>
    <row r="2112" spans="5:5" x14ac:dyDescent="0.2">
      <c r="E2112" s="618"/>
    </row>
    <row r="2113" spans="5:5" x14ac:dyDescent="0.2">
      <c r="E2113" s="618"/>
    </row>
    <row r="2114" spans="5:5" x14ac:dyDescent="0.2">
      <c r="E2114" s="618"/>
    </row>
    <row r="2115" spans="5:5" x14ac:dyDescent="0.2">
      <c r="E2115" s="618"/>
    </row>
    <row r="2116" spans="5:5" x14ac:dyDescent="0.2">
      <c r="E2116" s="618"/>
    </row>
    <row r="2117" spans="5:5" x14ac:dyDescent="0.2">
      <c r="E2117" s="618"/>
    </row>
    <row r="2118" spans="5:5" x14ac:dyDescent="0.2">
      <c r="E2118" s="618"/>
    </row>
    <row r="2119" spans="5:5" x14ac:dyDescent="0.2">
      <c r="E2119" s="618"/>
    </row>
    <row r="2120" spans="5:5" x14ac:dyDescent="0.2">
      <c r="E2120" s="618"/>
    </row>
    <row r="2121" spans="5:5" x14ac:dyDescent="0.2">
      <c r="E2121" s="618"/>
    </row>
    <row r="2122" spans="5:5" x14ac:dyDescent="0.2">
      <c r="E2122" s="618"/>
    </row>
    <row r="2123" spans="5:5" x14ac:dyDescent="0.2">
      <c r="E2123" s="618"/>
    </row>
    <row r="2124" spans="5:5" x14ac:dyDescent="0.2">
      <c r="E2124" s="618"/>
    </row>
    <row r="2125" spans="5:5" x14ac:dyDescent="0.2">
      <c r="E2125" s="618"/>
    </row>
    <row r="2126" spans="5:5" x14ac:dyDescent="0.2">
      <c r="E2126" s="618"/>
    </row>
    <row r="2127" spans="5:5" x14ac:dyDescent="0.2">
      <c r="E2127" s="618"/>
    </row>
    <row r="2128" spans="5:5" x14ac:dyDescent="0.2">
      <c r="E2128" s="618"/>
    </row>
    <row r="2129" spans="5:5" x14ac:dyDescent="0.2">
      <c r="E2129" s="618"/>
    </row>
    <row r="2130" spans="5:5" x14ac:dyDescent="0.2">
      <c r="E2130" s="618"/>
    </row>
    <row r="2131" spans="5:5" x14ac:dyDescent="0.2">
      <c r="E2131" s="618"/>
    </row>
    <row r="2132" spans="5:5" x14ac:dyDescent="0.2">
      <c r="E2132" s="618"/>
    </row>
    <row r="2133" spans="5:5" x14ac:dyDescent="0.2">
      <c r="E2133" s="618"/>
    </row>
    <row r="2134" spans="5:5" x14ac:dyDescent="0.2">
      <c r="E2134" s="618"/>
    </row>
    <row r="2135" spans="5:5" x14ac:dyDescent="0.2">
      <c r="E2135" s="618"/>
    </row>
    <row r="2136" spans="5:5" x14ac:dyDescent="0.2">
      <c r="E2136" s="618"/>
    </row>
    <row r="2137" spans="5:5" x14ac:dyDescent="0.2">
      <c r="E2137" s="618"/>
    </row>
    <row r="2138" spans="5:5" x14ac:dyDescent="0.2">
      <c r="E2138" s="618"/>
    </row>
    <row r="2139" spans="5:5" x14ac:dyDescent="0.2">
      <c r="E2139" s="618"/>
    </row>
    <row r="2140" spans="5:5" x14ac:dyDescent="0.2">
      <c r="E2140" s="618"/>
    </row>
    <row r="2141" spans="5:5" x14ac:dyDescent="0.2">
      <c r="E2141" s="618"/>
    </row>
    <row r="2142" spans="5:5" x14ac:dyDescent="0.2">
      <c r="E2142" s="618"/>
    </row>
    <row r="2143" spans="5:5" x14ac:dyDescent="0.2">
      <c r="E2143" s="618"/>
    </row>
    <row r="2144" spans="5:5" x14ac:dyDescent="0.2">
      <c r="E2144" s="618"/>
    </row>
    <row r="2145" spans="5:5" x14ac:dyDescent="0.2">
      <c r="E2145" s="618"/>
    </row>
    <row r="2146" spans="5:5" x14ac:dyDescent="0.2">
      <c r="E2146" s="618"/>
    </row>
    <row r="2147" spans="5:5" x14ac:dyDescent="0.2">
      <c r="E2147" s="618"/>
    </row>
    <row r="2148" spans="5:5" x14ac:dyDescent="0.2">
      <c r="E2148" s="618"/>
    </row>
    <row r="2149" spans="5:5" x14ac:dyDescent="0.2">
      <c r="E2149" s="618"/>
    </row>
    <row r="2150" spans="5:5" x14ac:dyDescent="0.2">
      <c r="E2150" s="618"/>
    </row>
    <row r="2151" spans="5:5" x14ac:dyDescent="0.2">
      <c r="E2151" s="618"/>
    </row>
    <row r="2152" spans="5:5" x14ac:dyDescent="0.2">
      <c r="E2152" s="618"/>
    </row>
    <row r="2153" spans="5:5" x14ac:dyDescent="0.2">
      <c r="E2153" s="618"/>
    </row>
    <row r="2154" spans="5:5" x14ac:dyDescent="0.2">
      <c r="E2154" s="618"/>
    </row>
    <row r="2155" spans="5:5" x14ac:dyDescent="0.2">
      <c r="E2155" s="618"/>
    </row>
    <row r="2156" spans="5:5" x14ac:dyDescent="0.2">
      <c r="E2156" s="618"/>
    </row>
    <row r="2157" spans="5:5" x14ac:dyDescent="0.2">
      <c r="E2157" s="618"/>
    </row>
    <row r="2158" spans="5:5" x14ac:dyDescent="0.2">
      <c r="E2158" s="618"/>
    </row>
    <row r="2159" spans="5:5" x14ac:dyDescent="0.2">
      <c r="E2159" s="618"/>
    </row>
    <row r="2160" spans="5:5" x14ac:dyDescent="0.2">
      <c r="E2160" s="618"/>
    </row>
    <row r="2161" spans="5:5" x14ac:dyDescent="0.2">
      <c r="E2161" s="618"/>
    </row>
    <row r="2162" spans="5:5" x14ac:dyDescent="0.2">
      <c r="E2162" s="618"/>
    </row>
    <row r="2163" spans="5:5" x14ac:dyDescent="0.2">
      <c r="E2163" s="618"/>
    </row>
    <row r="2164" spans="5:5" x14ac:dyDescent="0.2">
      <c r="E2164" s="618"/>
    </row>
    <row r="2165" spans="5:5" x14ac:dyDescent="0.2">
      <c r="E2165" s="618"/>
    </row>
    <row r="2166" spans="5:5" x14ac:dyDescent="0.2">
      <c r="E2166" s="618"/>
    </row>
    <row r="2167" spans="5:5" x14ac:dyDescent="0.2">
      <c r="E2167" s="618"/>
    </row>
    <row r="2168" spans="5:5" x14ac:dyDescent="0.2">
      <c r="E2168" s="618"/>
    </row>
    <row r="2169" spans="5:5" x14ac:dyDescent="0.2">
      <c r="E2169" s="618"/>
    </row>
    <row r="2170" spans="5:5" x14ac:dyDescent="0.2">
      <c r="E2170" s="618"/>
    </row>
    <row r="2171" spans="5:5" x14ac:dyDescent="0.2">
      <c r="E2171" s="618"/>
    </row>
    <row r="2172" spans="5:5" x14ac:dyDescent="0.2">
      <c r="E2172" s="618"/>
    </row>
    <row r="2173" spans="5:5" x14ac:dyDescent="0.2">
      <c r="E2173" s="618"/>
    </row>
    <row r="2174" spans="5:5" x14ac:dyDescent="0.2">
      <c r="E2174" s="618"/>
    </row>
    <row r="2175" spans="5:5" x14ac:dyDescent="0.2">
      <c r="E2175" s="618"/>
    </row>
    <row r="2176" spans="5:5" x14ac:dyDescent="0.2">
      <c r="E2176" s="618"/>
    </row>
    <row r="2177" spans="5:5" x14ac:dyDescent="0.2">
      <c r="E2177" s="618"/>
    </row>
    <row r="2178" spans="5:5" x14ac:dyDescent="0.2">
      <c r="E2178" s="618"/>
    </row>
    <row r="2179" spans="5:5" x14ac:dyDescent="0.2">
      <c r="E2179" s="618"/>
    </row>
    <row r="2180" spans="5:5" x14ac:dyDescent="0.2">
      <c r="E2180" s="618"/>
    </row>
    <row r="2181" spans="5:5" x14ac:dyDescent="0.2">
      <c r="E2181" s="618"/>
    </row>
    <row r="2182" spans="5:5" x14ac:dyDescent="0.2">
      <c r="E2182" s="618"/>
    </row>
    <row r="2183" spans="5:5" x14ac:dyDescent="0.2">
      <c r="E2183" s="618"/>
    </row>
    <row r="2184" spans="5:5" x14ac:dyDescent="0.2">
      <c r="E2184" s="618"/>
    </row>
    <row r="2185" spans="5:5" x14ac:dyDescent="0.2">
      <c r="E2185" s="618"/>
    </row>
    <row r="2186" spans="5:5" x14ac:dyDescent="0.2">
      <c r="E2186" s="618"/>
    </row>
    <row r="2187" spans="5:5" x14ac:dyDescent="0.2">
      <c r="E2187" s="618"/>
    </row>
    <row r="2188" spans="5:5" x14ac:dyDescent="0.2">
      <c r="E2188" s="618"/>
    </row>
    <row r="2189" spans="5:5" x14ac:dyDescent="0.2">
      <c r="E2189" s="618"/>
    </row>
    <row r="2190" spans="5:5" x14ac:dyDescent="0.2">
      <c r="E2190" s="618"/>
    </row>
    <row r="2191" spans="5:5" x14ac:dyDescent="0.2">
      <c r="E2191" s="618"/>
    </row>
    <row r="2192" spans="5:5" x14ac:dyDescent="0.2">
      <c r="E2192" s="618"/>
    </row>
    <row r="2193" spans="5:5" x14ac:dyDescent="0.2">
      <c r="E2193" s="618"/>
    </row>
    <row r="2194" spans="5:5" x14ac:dyDescent="0.2">
      <c r="E2194" s="618"/>
    </row>
    <row r="2195" spans="5:5" x14ac:dyDescent="0.2">
      <c r="E2195" s="618"/>
    </row>
    <row r="2196" spans="5:5" x14ac:dyDescent="0.2">
      <c r="E2196" s="618"/>
    </row>
    <row r="2197" spans="5:5" x14ac:dyDescent="0.2">
      <c r="E2197" s="618"/>
    </row>
    <row r="2198" spans="5:5" x14ac:dyDescent="0.2">
      <c r="E2198" s="618"/>
    </row>
    <row r="2199" spans="5:5" x14ac:dyDescent="0.2">
      <c r="E2199" s="618"/>
    </row>
    <row r="2200" spans="5:5" x14ac:dyDescent="0.2">
      <c r="E2200" s="618"/>
    </row>
    <row r="2201" spans="5:5" x14ac:dyDescent="0.2">
      <c r="E2201" s="618"/>
    </row>
    <row r="2202" spans="5:5" x14ac:dyDescent="0.2">
      <c r="E2202" s="618"/>
    </row>
    <row r="2203" spans="5:5" x14ac:dyDescent="0.2">
      <c r="E2203" s="618"/>
    </row>
    <row r="2204" spans="5:5" x14ac:dyDescent="0.2">
      <c r="E2204" s="618"/>
    </row>
    <row r="2205" spans="5:5" x14ac:dyDescent="0.2">
      <c r="E2205" s="618"/>
    </row>
    <row r="2206" spans="5:5" x14ac:dyDescent="0.2">
      <c r="E2206" s="618"/>
    </row>
    <row r="2207" spans="5:5" x14ac:dyDescent="0.2">
      <c r="E2207" s="618"/>
    </row>
    <row r="2208" spans="5:5" x14ac:dyDescent="0.2">
      <c r="E2208" s="618"/>
    </row>
    <row r="2209" spans="5:5" x14ac:dyDescent="0.2">
      <c r="E2209" s="618"/>
    </row>
    <row r="2210" spans="5:5" x14ac:dyDescent="0.2">
      <c r="E2210" s="618"/>
    </row>
    <row r="2211" spans="5:5" x14ac:dyDescent="0.2">
      <c r="E2211" s="618"/>
    </row>
    <row r="2212" spans="5:5" x14ac:dyDescent="0.2">
      <c r="E2212" s="618"/>
    </row>
    <row r="2213" spans="5:5" x14ac:dyDescent="0.2">
      <c r="E2213" s="618"/>
    </row>
    <row r="2214" spans="5:5" x14ac:dyDescent="0.2">
      <c r="E2214" s="618"/>
    </row>
    <row r="2215" spans="5:5" x14ac:dyDescent="0.2">
      <c r="E2215" s="618"/>
    </row>
    <row r="2216" spans="5:5" x14ac:dyDescent="0.2">
      <c r="E2216" s="618"/>
    </row>
    <row r="2217" spans="5:5" x14ac:dyDescent="0.2">
      <c r="E2217" s="618"/>
    </row>
    <row r="2218" spans="5:5" x14ac:dyDescent="0.2">
      <c r="E2218" s="618"/>
    </row>
    <row r="2219" spans="5:5" x14ac:dyDescent="0.2">
      <c r="E2219" s="618"/>
    </row>
    <row r="2220" spans="5:5" x14ac:dyDescent="0.2">
      <c r="E2220" s="618"/>
    </row>
    <row r="2221" spans="5:5" x14ac:dyDescent="0.2">
      <c r="E2221" s="618"/>
    </row>
    <row r="2222" spans="5:5" x14ac:dyDescent="0.2">
      <c r="E2222" s="618"/>
    </row>
    <row r="2223" spans="5:5" x14ac:dyDescent="0.2">
      <c r="E2223" s="618"/>
    </row>
    <row r="2224" spans="5:5" x14ac:dyDescent="0.2">
      <c r="E2224" s="618"/>
    </row>
    <row r="2225" spans="5:5" x14ac:dyDescent="0.2">
      <c r="E2225" s="618"/>
    </row>
    <row r="2226" spans="5:5" x14ac:dyDescent="0.2">
      <c r="E2226" s="618"/>
    </row>
    <row r="2227" spans="5:5" x14ac:dyDescent="0.2">
      <c r="E2227" s="618"/>
    </row>
    <row r="2228" spans="5:5" x14ac:dyDescent="0.2">
      <c r="E2228" s="618"/>
    </row>
    <row r="2229" spans="5:5" x14ac:dyDescent="0.2">
      <c r="E2229" s="618"/>
    </row>
    <row r="2230" spans="5:5" x14ac:dyDescent="0.2">
      <c r="E2230" s="618"/>
    </row>
    <row r="2231" spans="5:5" x14ac:dyDescent="0.2">
      <c r="E2231" s="618"/>
    </row>
    <row r="2232" spans="5:5" x14ac:dyDescent="0.2">
      <c r="E2232" s="618"/>
    </row>
    <row r="2233" spans="5:5" x14ac:dyDescent="0.2">
      <c r="E2233" s="618"/>
    </row>
    <row r="2234" spans="5:5" x14ac:dyDescent="0.2">
      <c r="E2234" s="618"/>
    </row>
    <row r="2235" spans="5:5" x14ac:dyDescent="0.2">
      <c r="E2235" s="618"/>
    </row>
    <row r="2236" spans="5:5" x14ac:dyDescent="0.2">
      <c r="E2236" s="618"/>
    </row>
    <row r="2237" spans="5:5" x14ac:dyDescent="0.2">
      <c r="E2237" s="618"/>
    </row>
    <row r="2238" spans="5:5" x14ac:dyDescent="0.2">
      <c r="E2238" s="618"/>
    </row>
    <row r="2239" spans="5:5" x14ac:dyDescent="0.2">
      <c r="E2239" s="618"/>
    </row>
    <row r="2240" spans="5:5" x14ac:dyDescent="0.2">
      <c r="E2240" s="618"/>
    </row>
    <row r="2241" spans="5:5" x14ac:dyDescent="0.2">
      <c r="E2241" s="618"/>
    </row>
    <row r="2242" spans="5:5" x14ac:dyDescent="0.2">
      <c r="E2242" s="618"/>
    </row>
    <row r="2243" spans="5:5" x14ac:dyDescent="0.2">
      <c r="E2243" s="618"/>
    </row>
    <row r="2244" spans="5:5" x14ac:dyDescent="0.2">
      <c r="E2244" s="618"/>
    </row>
    <row r="2245" spans="5:5" x14ac:dyDescent="0.2">
      <c r="E2245" s="618"/>
    </row>
    <row r="2246" spans="5:5" x14ac:dyDescent="0.2">
      <c r="E2246" s="618"/>
    </row>
    <row r="2247" spans="5:5" x14ac:dyDescent="0.2">
      <c r="E2247" s="618"/>
    </row>
    <row r="2248" spans="5:5" x14ac:dyDescent="0.2">
      <c r="E2248" s="618"/>
    </row>
    <row r="2249" spans="5:5" x14ac:dyDescent="0.2">
      <c r="E2249" s="618"/>
    </row>
    <row r="2250" spans="5:5" x14ac:dyDescent="0.2">
      <c r="E2250" s="618"/>
    </row>
    <row r="2251" spans="5:5" x14ac:dyDescent="0.2">
      <c r="E2251" s="618"/>
    </row>
    <row r="2252" spans="5:5" x14ac:dyDescent="0.2">
      <c r="E2252" s="618"/>
    </row>
    <row r="2253" spans="5:5" x14ac:dyDescent="0.2">
      <c r="E2253" s="618"/>
    </row>
    <row r="2254" spans="5:5" x14ac:dyDescent="0.2">
      <c r="E2254" s="618"/>
    </row>
    <row r="2255" spans="5:5" x14ac:dyDescent="0.2">
      <c r="E2255" s="618"/>
    </row>
    <row r="2256" spans="5:5" x14ac:dyDescent="0.2">
      <c r="E2256" s="618"/>
    </row>
    <row r="2257" spans="5:5" x14ac:dyDescent="0.2">
      <c r="E2257" s="618"/>
    </row>
    <row r="2258" spans="5:5" x14ac:dyDescent="0.2">
      <c r="E2258" s="618"/>
    </row>
    <row r="2259" spans="5:5" x14ac:dyDescent="0.2">
      <c r="E2259" s="618"/>
    </row>
    <row r="2260" spans="5:5" x14ac:dyDescent="0.2">
      <c r="E2260" s="618"/>
    </row>
    <row r="2261" spans="5:5" x14ac:dyDescent="0.2">
      <c r="E2261" s="618"/>
    </row>
    <row r="2262" spans="5:5" x14ac:dyDescent="0.2">
      <c r="E2262" s="618"/>
    </row>
    <row r="2263" spans="5:5" x14ac:dyDescent="0.2">
      <c r="E2263" s="618"/>
    </row>
    <row r="2264" spans="5:5" x14ac:dyDescent="0.2">
      <c r="E2264" s="618"/>
    </row>
    <row r="2265" spans="5:5" x14ac:dyDescent="0.2">
      <c r="E2265" s="618"/>
    </row>
    <row r="2266" spans="5:5" x14ac:dyDescent="0.2">
      <c r="E2266" s="618"/>
    </row>
    <row r="2267" spans="5:5" x14ac:dyDescent="0.2">
      <c r="E2267" s="618"/>
    </row>
    <row r="2268" spans="5:5" x14ac:dyDescent="0.2">
      <c r="E2268" s="618"/>
    </row>
    <row r="2269" spans="5:5" x14ac:dyDescent="0.2">
      <c r="E2269" s="618"/>
    </row>
    <row r="2270" spans="5:5" x14ac:dyDescent="0.2">
      <c r="E2270" s="618"/>
    </row>
    <row r="2271" spans="5:5" x14ac:dyDescent="0.2">
      <c r="E2271" s="618"/>
    </row>
    <row r="2272" spans="5:5" x14ac:dyDescent="0.2">
      <c r="E2272" s="618"/>
    </row>
    <row r="2273" spans="5:5" x14ac:dyDescent="0.2">
      <c r="E2273" s="618"/>
    </row>
    <row r="2274" spans="5:5" x14ac:dyDescent="0.2">
      <c r="E2274" s="618"/>
    </row>
    <row r="2275" spans="5:5" x14ac:dyDescent="0.2">
      <c r="E2275" s="618"/>
    </row>
    <row r="2276" spans="5:5" x14ac:dyDescent="0.2">
      <c r="E2276" s="618"/>
    </row>
    <row r="2277" spans="5:5" x14ac:dyDescent="0.2">
      <c r="E2277" s="618"/>
    </row>
    <row r="2278" spans="5:5" x14ac:dyDescent="0.2">
      <c r="E2278" s="618"/>
    </row>
    <row r="2279" spans="5:5" x14ac:dyDescent="0.2">
      <c r="E2279" s="618"/>
    </row>
    <row r="2280" spans="5:5" x14ac:dyDescent="0.2">
      <c r="E2280" s="618"/>
    </row>
    <row r="2281" spans="5:5" x14ac:dyDescent="0.2">
      <c r="E2281" s="618"/>
    </row>
    <row r="2282" spans="5:5" x14ac:dyDescent="0.2">
      <c r="E2282" s="618"/>
    </row>
    <row r="2283" spans="5:5" x14ac:dyDescent="0.2">
      <c r="E2283" s="618"/>
    </row>
    <row r="2284" spans="5:5" x14ac:dyDescent="0.2">
      <c r="E2284" s="618"/>
    </row>
    <row r="2285" spans="5:5" x14ac:dyDescent="0.2">
      <c r="E2285" s="618"/>
    </row>
    <row r="2286" spans="5:5" x14ac:dyDescent="0.2">
      <c r="E2286" s="618"/>
    </row>
    <row r="2287" spans="5:5" x14ac:dyDescent="0.2">
      <c r="E2287" s="618"/>
    </row>
    <row r="2288" spans="5:5" x14ac:dyDescent="0.2">
      <c r="E2288" s="618"/>
    </row>
    <row r="2289" spans="5:5" x14ac:dyDescent="0.2">
      <c r="E2289" s="618"/>
    </row>
    <row r="2290" spans="5:5" x14ac:dyDescent="0.2">
      <c r="E2290" s="618"/>
    </row>
    <row r="2291" spans="5:5" x14ac:dyDescent="0.2">
      <c r="E2291" s="618"/>
    </row>
    <row r="2292" spans="5:5" x14ac:dyDescent="0.2">
      <c r="E2292" s="618"/>
    </row>
    <row r="2293" spans="5:5" x14ac:dyDescent="0.2">
      <c r="E2293" s="618"/>
    </row>
    <row r="2294" spans="5:5" x14ac:dyDescent="0.2">
      <c r="E2294" s="618"/>
    </row>
    <row r="2295" spans="5:5" x14ac:dyDescent="0.2">
      <c r="E2295" s="618"/>
    </row>
    <row r="2296" spans="5:5" x14ac:dyDescent="0.2">
      <c r="E2296" s="618"/>
    </row>
    <row r="2297" spans="5:5" x14ac:dyDescent="0.2">
      <c r="E2297" s="618"/>
    </row>
    <row r="2298" spans="5:5" x14ac:dyDescent="0.2">
      <c r="E2298" s="618"/>
    </row>
    <row r="2299" spans="5:5" x14ac:dyDescent="0.2">
      <c r="E2299" s="618"/>
    </row>
    <row r="2300" spans="5:5" x14ac:dyDescent="0.2">
      <c r="E2300" s="618"/>
    </row>
    <row r="2301" spans="5:5" x14ac:dyDescent="0.2">
      <c r="E2301" s="618"/>
    </row>
    <row r="2302" spans="5:5" x14ac:dyDescent="0.2">
      <c r="E2302" s="618"/>
    </row>
    <row r="2303" spans="5:5" x14ac:dyDescent="0.2">
      <c r="E2303" s="618"/>
    </row>
    <row r="2304" spans="5:5" x14ac:dyDescent="0.2">
      <c r="E2304" s="618"/>
    </row>
    <row r="2305" spans="5:5" x14ac:dyDescent="0.2">
      <c r="E2305" s="618"/>
    </row>
    <row r="2306" spans="5:5" x14ac:dyDescent="0.2">
      <c r="E2306" s="618"/>
    </row>
    <row r="2307" spans="5:5" x14ac:dyDescent="0.2">
      <c r="E2307" s="618"/>
    </row>
    <row r="2308" spans="5:5" x14ac:dyDescent="0.2">
      <c r="E2308" s="618"/>
    </row>
    <row r="2309" spans="5:5" x14ac:dyDescent="0.2">
      <c r="E2309" s="618"/>
    </row>
    <row r="2310" spans="5:5" x14ac:dyDescent="0.2">
      <c r="E2310" s="618"/>
    </row>
    <row r="2311" spans="5:5" x14ac:dyDescent="0.2">
      <c r="E2311" s="618"/>
    </row>
    <row r="2312" spans="5:5" x14ac:dyDescent="0.2">
      <c r="E2312" s="618"/>
    </row>
    <row r="2313" spans="5:5" x14ac:dyDescent="0.2">
      <c r="E2313" s="618"/>
    </row>
    <row r="2314" spans="5:5" x14ac:dyDescent="0.2">
      <c r="E2314" s="618"/>
    </row>
    <row r="2315" spans="5:5" x14ac:dyDescent="0.2">
      <c r="E2315" s="618"/>
    </row>
    <row r="2316" spans="5:5" x14ac:dyDescent="0.2">
      <c r="E2316" s="618"/>
    </row>
    <row r="2317" spans="5:5" x14ac:dyDescent="0.2">
      <c r="E2317" s="618"/>
    </row>
    <row r="2318" spans="5:5" x14ac:dyDescent="0.2">
      <c r="E2318" s="618"/>
    </row>
    <row r="2319" spans="5:5" x14ac:dyDescent="0.2">
      <c r="E2319" s="618"/>
    </row>
    <row r="2320" spans="5:5" x14ac:dyDescent="0.2">
      <c r="E2320" s="618"/>
    </row>
    <row r="2321" spans="5:5" x14ac:dyDescent="0.2">
      <c r="E2321" s="618"/>
    </row>
    <row r="2322" spans="5:5" x14ac:dyDescent="0.2">
      <c r="E2322" s="618"/>
    </row>
    <row r="2323" spans="5:5" x14ac:dyDescent="0.2">
      <c r="E2323" s="618"/>
    </row>
    <row r="2324" spans="5:5" x14ac:dyDescent="0.2">
      <c r="E2324" s="618"/>
    </row>
    <row r="2325" spans="5:5" x14ac:dyDescent="0.2">
      <c r="E2325" s="618"/>
    </row>
    <row r="2326" spans="5:5" x14ac:dyDescent="0.2">
      <c r="E2326" s="618"/>
    </row>
    <row r="2327" spans="5:5" x14ac:dyDescent="0.2">
      <c r="E2327" s="618"/>
    </row>
    <row r="2328" spans="5:5" x14ac:dyDescent="0.2">
      <c r="E2328" s="618"/>
    </row>
    <row r="2329" spans="5:5" x14ac:dyDescent="0.2">
      <c r="E2329" s="618"/>
    </row>
    <row r="2330" spans="5:5" x14ac:dyDescent="0.2">
      <c r="E2330" s="618"/>
    </row>
    <row r="2331" spans="5:5" x14ac:dyDescent="0.2">
      <c r="E2331" s="618"/>
    </row>
    <row r="2332" spans="5:5" x14ac:dyDescent="0.2">
      <c r="E2332" s="618"/>
    </row>
    <row r="2333" spans="5:5" x14ac:dyDescent="0.2">
      <c r="E2333" s="618"/>
    </row>
    <row r="2334" spans="5:5" x14ac:dyDescent="0.2">
      <c r="E2334" s="618"/>
    </row>
    <row r="2335" spans="5:5" x14ac:dyDescent="0.2">
      <c r="E2335" s="618"/>
    </row>
    <row r="2336" spans="5:5" x14ac:dyDescent="0.2">
      <c r="E2336" s="618"/>
    </row>
    <row r="2337" spans="5:5" x14ac:dyDescent="0.2">
      <c r="E2337" s="618"/>
    </row>
    <row r="2338" spans="5:5" x14ac:dyDescent="0.2">
      <c r="E2338" s="618"/>
    </row>
    <row r="2339" spans="5:5" x14ac:dyDescent="0.2">
      <c r="E2339" s="618"/>
    </row>
    <row r="2340" spans="5:5" x14ac:dyDescent="0.2">
      <c r="E2340" s="618"/>
    </row>
    <row r="2341" spans="5:5" x14ac:dyDescent="0.2">
      <c r="E2341" s="618"/>
    </row>
    <row r="2342" spans="5:5" x14ac:dyDescent="0.2">
      <c r="E2342" s="618"/>
    </row>
    <row r="2343" spans="5:5" x14ac:dyDescent="0.2">
      <c r="E2343" s="618"/>
    </row>
    <row r="2344" spans="5:5" x14ac:dyDescent="0.2">
      <c r="E2344" s="618"/>
    </row>
    <row r="2345" spans="5:5" x14ac:dyDescent="0.2">
      <c r="E2345" s="618"/>
    </row>
    <row r="2346" spans="5:5" x14ac:dyDescent="0.2">
      <c r="E2346" s="618"/>
    </row>
    <row r="2347" spans="5:5" x14ac:dyDescent="0.2">
      <c r="E2347" s="618"/>
    </row>
    <row r="2348" spans="5:5" x14ac:dyDescent="0.2">
      <c r="E2348" s="618"/>
    </row>
    <row r="2349" spans="5:5" x14ac:dyDescent="0.2">
      <c r="E2349" s="618"/>
    </row>
    <row r="2350" spans="5:5" x14ac:dyDescent="0.2">
      <c r="E2350" s="618"/>
    </row>
    <row r="2351" spans="5:5" x14ac:dyDescent="0.2">
      <c r="E2351" s="618"/>
    </row>
    <row r="2352" spans="5:5" x14ac:dyDescent="0.2">
      <c r="E2352" s="618"/>
    </row>
    <row r="2353" spans="5:5" x14ac:dyDescent="0.2">
      <c r="E2353" s="618"/>
    </row>
    <row r="2354" spans="5:5" x14ac:dyDescent="0.2">
      <c r="E2354" s="618"/>
    </row>
    <row r="2355" spans="5:5" x14ac:dyDescent="0.2">
      <c r="E2355" s="618"/>
    </row>
    <row r="2356" spans="5:5" x14ac:dyDescent="0.2">
      <c r="E2356" s="618"/>
    </row>
    <row r="2357" spans="5:5" x14ac:dyDescent="0.2">
      <c r="E2357" s="618"/>
    </row>
    <row r="2358" spans="5:5" x14ac:dyDescent="0.2">
      <c r="E2358" s="618"/>
    </row>
    <row r="2359" spans="5:5" x14ac:dyDescent="0.2">
      <c r="E2359" s="618"/>
    </row>
    <row r="2360" spans="5:5" x14ac:dyDescent="0.2">
      <c r="E2360" s="618"/>
    </row>
    <row r="2361" spans="5:5" x14ac:dyDescent="0.2">
      <c r="E2361" s="618"/>
    </row>
    <row r="2362" spans="5:5" x14ac:dyDescent="0.2">
      <c r="E2362" s="618"/>
    </row>
    <row r="2363" spans="5:5" x14ac:dyDescent="0.2">
      <c r="E2363" s="618"/>
    </row>
    <row r="2364" spans="5:5" x14ac:dyDescent="0.2">
      <c r="E2364" s="618"/>
    </row>
    <row r="2365" spans="5:5" x14ac:dyDescent="0.2">
      <c r="E2365" s="618"/>
    </row>
    <row r="2366" spans="5:5" x14ac:dyDescent="0.2">
      <c r="E2366" s="618"/>
    </row>
    <row r="2367" spans="5:5" x14ac:dyDescent="0.2">
      <c r="E2367" s="618"/>
    </row>
    <row r="2368" spans="5:5" x14ac:dyDescent="0.2">
      <c r="E2368" s="618"/>
    </row>
    <row r="2369" spans="5:5" x14ac:dyDescent="0.2">
      <c r="E2369" s="618"/>
    </row>
    <row r="2370" spans="5:5" x14ac:dyDescent="0.2">
      <c r="E2370" s="618"/>
    </row>
    <row r="2371" spans="5:5" x14ac:dyDescent="0.2">
      <c r="E2371" s="618"/>
    </row>
    <row r="2372" spans="5:5" x14ac:dyDescent="0.2">
      <c r="E2372" s="618"/>
    </row>
    <row r="2373" spans="5:5" x14ac:dyDescent="0.2">
      <c r="E2373" s="618"/>
    </row>
    <row r="2374" spans="5:5" x14ac:dyDescent="0.2">
      <c r="E2374" s="618"/>
    </row>
    <row r="2375" spans="5:5" x14ac:dyDescent="0.2">
      <c r="E2375" s="618"/>
    </row>
    <row r="2376" spans="5:5" x14ac:dyDescent="0.2">
      <c r="E2376" s="618"/>
    </row>
    <row r="2377" spans="5:5" x14ac:dyDescent="0.2">
      <c r="E2377" s="618"/>
    </row>
    <row r="2378" spans="5:5" x14ac:dyDescent="0.2">
      <c r="E2378" s="618"/>
    </row>
    <row r="2379" spans="5:5" x14ac:dyDescent="0.2">
      <c r="E2379" s="618"/>
    </row>
    <row r="2380" spans="5:5" x14ac:dyDescent="0.2">
      <c r="E2380" s="618"/>
    </row>
    <row r="2381" spans="5:5" x14ac:dyDescent="0.2">
      <c r="E2381" s="618"/>
    </row>
    <row r="2382" spans="5:5" x14ac:dyDescent="0.2">
      <c r="E2382" s="618"/>
    </row>
    <row r="2383" spans="5:5" x14ac:dyDescent="0.2">
      <c r="E2383" s="618"/>
    </row>
    <row r="2384" spans="5:5" x14ac:dyDescent="0.2">
      <c r="E2384" s="618"/>
    </row>
    <row r="2385" spans="5:5" x14ac:dyDescent="0.2">
      <c r="E2385" s="618"/>
    </row>
    <row r="2386" spans="5:5" x14ac:dyDescent="0.2">
      <c r="E2386" s="618"/>
    </row>
    <row r="2387" spans="5:5" x14ac:dyDescent="0.2">
      <c r="E2387" s="618"/>
    </row>
    <row r="2388" spans="5:5" x14ac:dyDescent="0.2">
      <c r="E2388" s="618"/>
    </row>
    <row r="2389" spans="5:5" x14ac:dyDescent="0.2">
      <c r="E2389" s="618"/>
    </row>
    <row r="2390" spans="5:5" x14ac:dyDescent="0.2">
      <c r="E2390" s="618"/>
    </row>
    <row r="2391" spans="5:5" x14ac:dyDescent="0.2">
      <c r="E2391" s="618"/>
    </row>
    <row r="2392" spans="5:5" x14ac:dyDescent="0.2">
      <c r="E2392" s="618"/>
    </row>
    <row r="2393" spans="5:5" x14ac:dyDescent="0.2">
      <c r="E2393" s="618"/>
    </row>
    <row r="2394" spans="5:5" x14ac:dyDescent="0.2">
      <c r="E2394" s="618"/>
    </row>
    <row r="2395" spans="5:5" x14ac:dyDescent="0.2">
      <c r="E2395" s="618"/>
    </row>
    <row r="2396" spans="5:5" x14ac:dyDescent="0.2">
      <c r="E2396" s="618"/>
    </row>
    <row r="2397" spans="5:5" x14ac:dyDescent="0.2">
      <c r="E2397" s="618"/>
    </row>
    <row r="2398" spans="5:5" x14ac:dyDescent="0.2">
      <c r="E2398" s="618"/>
    </row>
    <row r="2399" spans="5:5" x14ac:dyDescent="0.2">
      <c r="E2399" s="618"/>
    </row>
    <row r="2400" spans="5:5" x14ac:dyDescent="0.2">
      <c r="E2400" s="618"/>
    </row>
    <row r="2401" spans="5:5" x14ac:dyDescent="0.2">
      <c r="E2401" s="618"/>
    </row>
    <row r="2402" spans="5:5" x14ac:dyDescent="0.2">
      <c r="E2402" s="618"/>
    </row>
    <row r="2403" spans="5:5" x14ac:dyDescent="0.2">
      <c r="E2403" s="618"/>
    </row>
    <row r="2404" spans="5:5" x14ac:dyDescent="0.2">
      <c r="E2404" s="618"/>
    </row>
    <row r="2405" spans="5:5" x14ac:dyDescent="0.2">
      <c r="E2405" s="618"/>
    </row>
    <row r="2406" spans="5:5" x14ac:dyDescent="0.2">
      <c r="E2406" s="618"/>
    </row>
    <row r="2407" spans="5:5" x14ac:dyDescent="0.2">
      <c r="E2407" s="618"/>
    </row>
    <row r="2408" spans="5:5" x14ac:dyDescent="0.2">
      <c r="E2408" s="618"/>
    </row>
    <row r="2409" spans="5:5" x14ac:dyDescent="0.2">
      <c r="E2409" s="618"/>
    </row>
    <row r="2410" spans="5:5" x14ac:dyDescent="0.2">
      <c r="E2410" s="618"/>
    </row>
    <row r="2411" spans="5:5" x14ac:dyDescent="0.2">
      <c r="E2411" s="618"/>
    </row>
    <row r="2412" spans="5:5" x14ac:dyDescent="0.2">
      <c r="E2412" s="618"/>
    </row>
    <row r="2413" spans="5:5" x14ac:dyDescent="0.2">
      <c r="E2413" s="618"/>
    </row>
    <row r="2414" spans="5:5" x14ac:dyDescent="0.2">
      <c r="E2414" s="618"/>
    </row>
    <row r="2415" spans="5:5" x14ac:dyDescent="0.2">
      <c r="E2415" s="618"/>
    </row>
    <row r="2416" spans="5:5" x14ac:dyDescent="0.2">
      <c r="E2416" s="618"/>
    </row>
    <row r="2417" spans="5:5" x14ac:dyDescent="0.2">
      <c r="E2417" s="618"/>
    </row>
    <row r="2418" spans="5:5" x14ac:dyDescent="0.2">
      <c r="E2418" s="618"/>
    </row>
    <row r="2419" spans="5:5" x14ac:dyDescent="0.2">
      <c r="E2419" s="618"/>
    </row>
    <row r="2420" spans="5:5" x14ac:dyDescent="0.2">
      <c r="E2420" s="618"/>
    </row>
    <row r="2421" spans="5:5" x14ac:dyDescent="0.2">
      <c r="E2421" s="618"/>
    </row>
    <row r="2422" spans="5:5" x14ac:dyDescent="0.2">
      <c r="E2422" s="618"/>
    </row>
    <row r="2423" spans="5:5" x14ac:dyDescent="0.2">
      <c r="E2423" s="618"/>
    </row>
    <row r="2424" spans="5:5" x14ac:dyDescent="0.2">
      <c r="E2424" s="618"/>
    </row>
    <row r="2425" spans="5:5" x14ac:dyDescent="0.2">
      <c r="E2425" s="618"/>
    </row>
    <row r="2426" spans="5:5" x14ac:dyDescent="0.2">
      <c r="E2426" s="618"/>
    </row>
    <row r="2427" spans="5:5" x14ac:dyDescent="0.2">
      <c r="E2427" s="618"/>
    </row>
    <row r="2428" spans="5:5" x14ac:dyDescent="0.2">
      <c r="E2428" s="618"/>
    </row>
    <row r="2429" spans="5:5" x14ac:dyDescent="0.2">
      <c r="E2429" s="618"/>
    </row>
    <row r="2430" spans="5:5" x14ac:dyDescent="0.2">
      <c r="E2430" s="618"/>
    </row>
    <row r="2431" spans="5:5" x14ac:dyDescent="0.2">
      <c r="E2431" s="618"/>
    </row>
    <row r="2432" spans="5:5" x14ac:dyDescent="0.2">
      <c r="E2432" s="618"/>
    </row>
    <row r="2433" spans="5:5" x14ac:dyDescent="0.2">
      <c r="E2433" s="618"/>
    </row>
    <row r="2434" spans="5:5" x14ac:dyDescent="0.2">
      <c r="E2434" s="618"/>
    </row>
    <row r="2435" spans="5:5" x14ac:dyDescent="0.2">
      <c r="E2435" s="618"/>
    </row>
    <row r="2436" spans="5:5" x14ac:dyDescent="0.2">
      <c r="E2436" s="618"/>
    </row>
    <row r="2437" spans="5:5" x14ac:dyDescent="0.2">
      <c r="E2437" s="618"/>
    </row>
    <row r="2438" spans="5:5" x14ac:dyDescent="0.2">
      <c r="E2438" s="618"/>
    </row>
    <row r="2439" spans="5:5" x14ac:dyDescent="0.2">
      <c r="E2439" s="618"/>
    </row>
    <row r="2440" spans="5:5" x14ac:dyDescent="0.2">
      <c r="E2440" s="618"/>
    </row>
    <row r="2441" spans="5:5" x14ac:dyDescent="0.2">
      <c r="E2441" s="618"/>
    </row>
    <row r="2442" spans="5:5" x14ac:dyDescent="0.2">
      <c r="E2442" s="618"/>
    </row>
    <row r="2443" spans="5:5" x14ac:dyDescent="0.2">
      <c r="E2443" s="618"/>
    </row>
    <row r="2444" spans="5:5" x14ac:dyDescent="0.2">
      <c r="E2444" s="618"/>
    </row>
    <row r="2445" spans="5:5" x14ac:dyDescent="0.2">
      <c r="E2445" s="618"/>
    </row>
    <row r="2446" spans="5:5" x14ac:dyDescent="0.2">
      <c r="E2446" s="618"/>
    </row>
    <row r="2447" spans="5:5" x14ac:dyDescent="0.2">
      <c r="E2447" s="618"/>
    </row>
    <row r="2448" spans="5:5" x14ac:dyDescent="0.2">
      <c r="E2448" s="618"/>
    </row>
    <row r="2449" spans="5:5" x14ac:dyDescent="0.2">
      <c r="E2449" s="618"/>
    </row>
    <row r="2450" spans="5:5" x14ac:dyDescent="0.2">
      <c r="E2450" s="618"/>
    </row>
    <row r="2451" spans="5:5" x14ac:dyDescent="0.2">
      <c r="E2451" s="618"/>
    </row>
    <row r="2452" spans="5:5" x14ac:dyDescent="0.2">
      <c r="E2452" s="618"/>
    </row>
    <row r="2453" spans="5:5" x14ac:dyDescent="0.2">
      <c r="E2453" s="618"/>
    </row>
    <row r="2454" spans="5:5" x14ac:dyDescent="0.2">
      <c r="E2454" s="618"/>
    </row>
    <row r="2455" spans="5:5" x14ac:dyDescent="0.2">
      <c r="E2455" s="618"/>
    </row>
    <row r="2456" spans="5:5" x14ac:dyDescent="0.2">
      <c r="E2456" s="618"/>
    </row>
    <row r="2457" spans="5:5" x14ac:dyDescent="0.2">
      <c r="E2457" s="618"/>
    </row>
    <row r="2458" spans="5:5" x14ac:dyDescent="0.2">
      <c r="E2458" s="618"/>
    </row>
    <row r="2459" spans="5:5" x14ac:dyDescent="0.2">
      <c r="E2459" s="618"/>
    </row>
    <row r="2460" spans="5:5" x14ac:dyDescent="0.2">
      <c r="E2460" s="618"/>
    </row>
    <row r="2461" spans="5:5" x14ac:dyDescent="0.2">
      <c r="E2461" s="618"/>
    </row>
    <row r="2462" spans="5:5" x14ac:dyDescent="0.2">
      <c r="E2462" s="618"/>
    </row>
    <row r="2463" spans="5:5" x14ac:dyDescent="0.2">
      <c r="E2463" s="618"/>
    </row>
    <row r="2464" spans="5:5" x14ac:dyDescent="0.2">
      <c r="E2464" s="618"/>
    </row>
    <row r="2465" spans="5:5" x14ac:dyDescent="0.2">
      <c r="E2465" s="618"/>
    </row>
    <row r="2466" spans="5:5" x14ac:dyDescent="0.2">
      <c r="E2466" s="618"/>
    </row>
    <row r="2467" spans="5:5" x14ac:dyDescent="0.2">
      <c r="E2467" s="618"/>
    </row>
    <row r="2468" spans="5:5" x14ac:dyDescent="0.2">
      <c r="E2468" s="618"/>
    </row>
    <row r="2469" spans="5:5" x14ac:dyDescent="0.2">
      <c r="E2469" s="618"/>
    </row>
    <row r="2470" spans="5:5" x14ac:dyDescent="0.2">
      <c r="E2470" s="618"/>
    </row>
    <row r="2471" spans="5:5" x14ac:dyDescent="0.2">
      <c r="E2471" s="618"/>
    </row>
    <row r="2472" spans="5:5" x14ac:dyDescent="0.2">
      <c r="E2472" s="618"/>
    </row>
    <row r="2473" spans="5:5" x14ac:dyDescent="0.2">
      <c r="E2473" s="618"/>
    </row>
    <row r="2474" spans="5:5" x14ac:dyDescent="0.2">
      <c r="E2474" s="618"/>
    </row>
    <row r="2475" spans="5:5" x14ac:dyDescent="0.2">
      <c r="E2475" s="618"/>
    </row>
    <row r="2476" spans="5:5" x14ac:dyDescent="0.2">
      <c r="E2476" s="618"/>
    </row>
    <row r="2477" spans="5:5" x14ac:dyDescent="0.2">
      <c r="E2477" s="618"/>
    </row>
    <row r="2478" spans="5:5" x14ac:dyDescent="0.2">
      <c r="E2478" s="618"/>
    </row>
    <row r="2479" spans="5:5" x14ac:dyDescent="0.2">
      <c r="E2479" s="618"/>
    </row>
    <row r="2480" spans="5:5" x14ac:dyDescent="0.2">
      <c r="E2480" s="618"/>
    </row>
    <row r="2481" spans="5:5" x14ac:dyDescent="0.2">
      <c r="E2481" s="618"/>
    </row>
    <row r="2482" spans="5:5" x14ac:dyDescent="0.2">
      <c r="E2482" s="618"/>
    </row>
    <row r="2483" spans="5:5" x14ac:dyDescent="0.2">
      <c r="E2483" s="618"/>
    </row>
    <row r="2484" spans="5:5" x14ac:dyDescent="0.2">
      <c r="E2484" s="618"/>
    </row>
    <row r="2485" spans="5:5" x14ac:dyDescent="0.2">
      <c r="E2485" s="618"/>
    </row>
    <row r="2486" spans="5:5" x14ac:dyDescent="0.2">
      <c r="E2486" s="618"/>
    </row>
    <row r="2487" spans="5:5" x14ac:dyDescent="0.2">
      <c r="E2487" s="618"/>
    </row>
    <row r="2488" spans="5:5" x14ac:dyDescent="0.2">
      <c r="E2488" s="618"/>
    </row>
    <row r="2489" spans="5:5" x14ac:dyDescent="0.2">
      <c r="E2489" s="618"/>
    </row>
    <row r="2490" spans="5:5" x14ac:dyDescent="0.2">
      <c r="E2490" s="618"/>
    </row>
    <row r="2491" spans="5:5" x14ac:dyDescent="0.2">
      <c r="E2491" s="618"/>
    </row>
    <row r="2492" spans="5:5" x14ac:dyDescent="0.2">
      <c r="E2492" s="618"/>
    </row>
    <row r="2493" spans="5:5" x14ac:dyDescent="0.2">
      <c r="E2493" s="618"/>
    </row>
    <row r="2494" spans="5:5" x14ac:dyDescent="0.2">
      <c r="E2494" s="618"/>
    </row>
    <row r="2495" spans="5:5" x14ac:dyDescent="0.2">
      <c r="E2495" s="618"/>
    </row>
    <row r="2496" spans="5:5" x14ac:dyDescent="0.2">
      <c r="E2496" s="618"/>
    </row>
    <row r="2497" spans="5:5" x14ac:dyDescent="0.2">
      <c r="E2497" s="618"/>
    </row>
    <row r="2498" spans="5:5" x14ac:dyDescent="0.2">
      <c r="E2498" s="618"/>
    </row>
    <row r="2499" spans="5:5" x14ac:dyDescent="0.2">
      <c r="E2499" s="618"/>
    </row>
    <row r="2500" spans="5:5" x14ac:dyDescent="0.2">
      <c r="E2500" s="618"/>
    </row>
    <row r="2501" spans="5:5" x14ac:dyDescent="0.2">
      <c r="E2501" s="618"/>
    </row>
    <row r="2502" spans="5:5" x14ac:dyDescent="0.2">
      <c r="E2502" s="618"/>
    </row>
    <row r="2503" spans="5:5" x14ac:dyDescent="0.2">
      <c r="E2503" s="618"/>
    </row>
    <row r="2504" spans="5:5" x14ac:dyDescent="0.2">
      <c r="E2504" s="618"/>
    </row>
    <row r="2505" spans="5:5" x14ac:dyDescent="0.2">
      <c r="E2505" s="618"/>
    </row>
    <row r="2506" spans="5:5" x14ac:dyDescent="0.2">
      <c r="E2506" s="618"/>
    </row>
    <row r="2507" spans="5:5" x14ac:dyDescent="0.2">
      <c r="E2507" s="618"/>
    </row>
    <row r="2508" spans="5:5" x14ac:dyDescent="0.2">
      <c r="E2508" s="618"/>
    </row>
    <row r="2509" spans="5:5" x14ac:dyDescent="0.2">
      <c r="E2509" s="618"/>
    </row>
    <row r="2510" spans="5:5" x14ac:dyDescent="0.2">
      <c r="E2510" s="618"/>
    </row>
    <row r="2511" spans="5:5" x14ac:dyDescent="0.2">
      <c r="E2511" s="618"/>
    </row>
    <row r="2512" spans="5:5" x14ac:dyDescent="0.2">
      <c r="E2512" s="618"/>
    </row>
    <row r="2513" spans="5:5" x14ac:dyDescent="0.2">
      <c r="E2513" s="618"/>
    </row>
    <row r="2514" spans="5:5" x14ac:dyDescent="0.2">
      <c r="E2514" s="618"/>
    </row>
    <row r="2515" spans="5:5" x14ac:dyDescent="0.2">
      <c r="E2515" s="618"/>
    </row>
    <row r="2516" spans="5:5" x14ac:dyDescent="0.2">
      <c r="E2516" s="618"/>
    </row>
    <row r="2517" spans="5:5" x14ac:dyDescent="0.2">
      <c r="E2517" s="618"/>
    </row>
    <row r="2518" spans="5:5" x14ac:dyDescent="0.2">
      <c r="E2518" s="618"/>
    </row>
    <row r="2519" spans="5:5" x14ac:dyDescent="0.2">
      <c r="E2519" s="618"/>
    </row>
    <row r="2520" spans="5:5" x14ac:dyDescent="0.2">
      <c r="E2520" s="618"/>
    </row>
    <row r="2521" spans="5:5" x14ac:dyDescent="0.2">
      <c r="E2521" s="618"/>
    </row>
    <row r="2522" spans="5:5" x14ac:dyDescent="0.2">
      <c r="E2522" s="618"/>
    </row>
    <row r="2523" spans="5:5" x14ac:dyDescent="0.2">
      <c r="E2523" s="618"/>
    </row>
    <row r="2524" spans="5:5" x14ac:dyDescent="0.2">
      <c r="E2524" s="618"/>
    </row>
    <row r="2525" spans="5:5" x14ac:dyDescent="0.2">
      <c r="E2525" s="618"/>
    </row>
    <row r="2526" spans="5:5" x14ac:dyDescent="0.2">
      <c r="E2526" s="618"/>
    </row>
    <row r="2527" spans="5:5" x14ac:dyDescent="0.2">
      <c r="E2527" s="618"/>
    </row>
    <row r="2528" spans="5:5" x14ac:dyDescent="0.2">
      <c r="E2528" s="618"/>
    </row>
    <row r="2529" spans="5:5" x14ac:dyDescent="0.2">
      <c r="E2529" s="618"/>
    </row>
    <row r="2530" spans="5:5" x14ac:dyDescent="0.2">
      <c r="E2530" s="618"/>
    </row>
    <row r="2531" spans="5:5" x14ac:dyDescent="0.2">
      <c r="E2531" s="618"/>
    </row>
    <row r="2532" spans="5:5" x14ac:dyDescent="0.2">
      <c r="E2532" s="618"/>
    </row>
    <row r="2533" spans="5:5" x14ac:dyDescent="0.2">
      <c r="E2533" s="618"/>
    </row>
    <row r="2534" spans="5:5" x14ac:dyDescent="0.2">
      <c r="E2534" s="618"/>
    </row>
    <row r="2535" spans="5:5" x14ac:dyDescent="0.2">
      <c r="E2535" s="618"/>
    </row>
    <row r="2536" spans="5:5" x14ac:dyDescent="0.2">
      <c r="E2536" s="618"/>
    </row>
    <row r="2537" spans="5:5" x14ac:dyDescent="0.2">
      <c r="E2537" s="618"/>
    </row>
    <row r="2538" spans="5:5" x14ac:dyDescent="0.2">
      <c r="E2538" s="618"/>
    </row>
    <row r="2539" spans="5:5" x14ac:dyDescent="0.2">
      <c r="E2539" s="618"/>
    </row>
    <row r="2540" spans="5:5" x14ac:dyDescent="0.2">
      <c r="E2540" s="618"/>
    </row>
    <row r="2541" spans="5:5" x14ac:dyDescent="0.2">
      <c r="E2541" s="618"/>
    </row>
    <row r="2542" spans="5:5" x14ac:dyDescent="0.2">
      <c r="E2542" s="618"/>
    </row>
    <row r="2543" spans="5:5" x14ac:dyDescent="0.2">
      <c r="E2543" s="618"/>
    </row>
    <row r="2544" spans="5:5" x14ac:dyDescent="0.2">
      <c r="E2544" s="618"/>
    </row>
    <row r="2545" spans="5:5" x14ac:dyDescent="0.2">
      <c r="E2545" s="618"/>
    </row>
    <row r="2546" spans="5:5" x14ac:dyDescent="0.2">
      <c r="E2546" s="618"/>
    </row>
    <row r="2547" spans="5:5" x14ac:dyDescent="0.2">
      <c r="E2547" s="618"/>
    </row>
    <row r="2548" spans="5:5" x14ac:dyDescent="0.2">
      <c r="E2548" s="618"/>
    </row>
    <row r="2549" spans="5:5" x14ac:dyDescent="0.2">
      <c r="E2549" s="618"/>
    </row>
    <row r="2550" spans="5:5" x14ac:dyDescent="0.2">
      <c r="E2550" s="618"/>
    </row>
    <row r="2551" spans="5:5" x14ac:dyDescent="0.2">
      <c r="E2551" s="618"/>
    </row>
    <row r="2552" spans="5:5" x14ac:dyDescent="0.2">
      <c r="E2552" s="618"/>
    </row>
    <row r="2553" spans="5:5" x14ac:dyDescent="0.2">
      <c r="E2553" s="618"/>
    </row>
    <row r="2554" spans="5:5" x14ac:dyDescent="0.2">
      <c r="E2554" s="618"/>
    </row>
    <row r="2555" spans="5:5" x14ac:dyDescent="0.2">
      <c r="E2555" s="618"/>
    </row>
    <row r="2556" spans="5:5" x14ac:dyDescent="0.2">
      <c r="E2556" s="618"/>
    </row>
    <row r="2557" spans="5:5" x14ac:dyDescent="0.2">
      <c r="E2557" s="618"/>
    </row>
    <row r="2558" spans="5:5" x14ac:dyDescent="0.2">
      <c r="E2558" s="618"/>
    </row>
    <row r="2559" spans="5:5" x14ac:dyDescent="0.2">
      <c r="E2559" s="618"/>
    </row>
    <row r="2560" spans="5:5" x14ac:dyDescent="0.2">
      <c r="E2560" s="618"/>
    </row>
    <row r="2561" spans="5:5" x14ac:dyDescent="0.2">
      <c r="E2561" s="618"/>
    </row>
    <row r="2562" spans="5:5" x14ac:dyDescent="0.2">
      <c r="E2562" s="618"/>
    </row>
    <row r="2563" spans="5:5" x14ac:dyDescent="0.2">
      <c r="E2563" s="618"/>
    </row>
    <row r="2564" spans="5:5" x14ac:dyDescent="0.2">
      <c r="E2564" s="618"/>
    </row>
    <row r="2565" spans="5:5" x14ac:dyDescent="0.2">
      <c r="E2565" s="618"/>
    </row>
    <row r="2566" spans="5:5" x14ac:dyDescent="0.2">
      <c r="E2566" s="618"/>
    </row>
    <row r="2567" spans="5:5" x14ac:dyDescent="0.2">
      <c r="E2567" s="618"/>
    </row>
    <row r="2568" spans="5:5" x14ac:dyDescent="0.2">
      <c r="E2568" s="618"/>
    </row>
    <row r="2569" spans="5:5" x14ac:dyDescent="0.2">
      <c r="E2569" s="618"/>
    </row>
    <row r="2570" spans="5:5" x14ac:dyDescent="0.2">
      <c r="E2570" s="618"/>
    </row>
    <row r="2571" spans="5:5" x14ac:dyDescent="0.2">
      <c r="E2571" s="618"/>
    </row>
    <row r="2572" spans="5:5" x14ac:dyDescent="0.2">
      <c r="E2572" s="618"/>
    </row>
    <row r="2573" spans="5:5" x14ac:dyDescent="0.2">
      <c r="E2573" s="618"/>
    </row>
    <row r="2574" spans="5:5" x14ac:dyDescent="0.2">
      <c r="E2574" s="618"/>
    </row>
    <row r="2575" spans="5:5" x14ac:dyDescent="0.2">
      <c r="E2575" s="618"/>
    </row>
    <row r="2576" spans="5:5" x14ac:dyDescent="0.2">
      <c r="E2576" s="618"/>
    </row>
    <row r="2577" spans="5:5" x14ac:dyDescent="0.2">
      <c r="E2577" s="618"/>
    </row>
    <row r="2578" spans="5:5" x14ac:dyDescent="0.2">
      <c r="E2578" s="618"/>
    </row>
    <row r="2579" spans="5:5" x14ac:dyDescent="0.2">
      <c r="E2579" s="618"/>
    </row>
    <row r="2580" spans="5:5" x14ac:dyDescent="0.2">
      <c r="E2580" s="618"/>
    </row>
    <row r="2581" spans="5:5" x14ac:dyDescent="0.2">
      <c r="E2581" s="618"/>
    </row>
    <row r="2582" spans="5:5" x14ac:dyDescent="0.2">
      <c r="E2582" s="618"/>
    </row>
    <row r="2583" spans="5:5" x14ac:dyDescent="0.2">
      <c r="E2583" s="618"/>
    </row>
    <row r="2584" spans="5:5" x14ac:dyDescent="0.2">
      <c r="E2584" s="618"/>
    </row>
    <row r="2585" spans="5:5" x14ac:dyDescent="0.2">
      <c r="E2585" s="618"/>
    </row>
    <row r="2586" spans="5:5" x14ac:dyDescent="0.2">
      <c r="E2586" s="618"/>
    </row>
    <row r="2587" spans="5:5" x14ac:dyDescent="0.2">
      <c r="E2587" s="618"/>
    </row>
    <row r="2588" spans="5:5" x14ac:dyDescent="0.2">
      <c r="E2588" s="618"/>
    </row>
    <row r="2589" spans="5:5" x14ac:dyDescent="0.2">
      <c r="E2589" s="618"/>
    </row>
    <row r="2590" spans="5:5" x14ac:dyDescent="0.2">
      <c r="E2590" s="618"/>
    </row>
    <row r="2591" spans="5:5" x14ac:dyDescent="0.2">
      <c r="E2591" s="618"/>
    </row>
    <row r="2592" spans="5:5" x14ac:dyDescent="0.2">
      <c r="E2592" s="618"/>
    </row>
    <row r="2593" spans="5:5" x14ac:dyDescent="0.2">
      <c r="E2593" s="618"/>
    </row>
    <row r="2594" spans="5:5" x14ac:dyDescent="0.2">
      <c r="E2594" s="618"/>
    </row>
    <row r="2595" spans="5:5" x14ac:dyDescent="0.2">
      <c r="E2595" s="618"/>
    </row>
    <row r="2596" spans="5:5" x14ac:dyDescent="0.2">
      <c r="E2596" s="618"/>
    </row>
    <row r="2597" spans="5:5" x14ac:dyDescent="0.2">
      <c r="E2597" s="618"/>
    </row>
    <row r="2598" spans="5:5" x14ac:dyDescent="0.2">
      <c r="E2598" s="618"/>
    </row>
    <row r="2599" spans="5:5" x14ac:dyDescent="0.2">
      <c r="E2599" s="618"/>
    </row>
    <row r="2600" spans="5:5" x14ac:dyDescent="0.2">
      <c r="E2600" s="618"/>
    </row>
    <row r="2601" spans="5:5" x14ac:dyDescent="0.2">
      <c r="E2601" s="618"/>
    </row>
    <row r="2602" spans="5:5" x14ac:dyDescent="0.2">
      <c r="E2602" s="618"/>
    </row>
    <row r="2603" spans="5:5" x14ac:dyDescent="0.2">
      <c r="E2603" s="618"/>
    </row>
    <row r="2604" spans="5:5" x14ac:dyDescent="0.2">
      <c r="E2604" s="618"/>
    </row>
    <row r="2605" spans="5:5" x14ac:dyDescent="0.2">
      <c r="E2605" s="618"/>
    </row>
    <row r="2606" spans="5:5" x14ac:dyDescent="0.2">
      <c r="E2606" s="618"/>
    </row>
    <row r="2607" spans="5:5" x14ac:dyDescent="0.2">
      <c r="E2607" s="618"/>
    </row>
    <row r="2608" spans="5:5" x14ac:dyDescent="0.2">
      <c r="E2608" s="618"/>
    </row>
    <row r="2609" spans="5:5" x14ac:dyDescent="0.2">
      <c r="E2609" s="618"/>
    </row>
    <row r="2610" spans="5:5" x14ac:dyDescent="0.2">
      <c r="E2610" s="618"/>
    </row>
    <row r="2611" spans="5:5" x14ac:dyDescent="0.2">
      <c r="E2611" s="618"/>
    </row>
    <row r="2612" spans="5:5" x14ac:dyDescent="0.2">
      <c r="E2612" s="618"/>
    </row>
    <row r="2613" spans="5:5" x14ac:dyDescent="0.2">
      <c r="E2613" s="618"/>
    </row>
    <row r="2614" spans="5:5" x14ac:dyDescent="0.2">
      <c r="E2614" s="618"/>
    </row>
    <row r="2615" spans="5:5" x14ac:dyDescent="0.2">
      <c r="E2615" s="618"/>
    </row>
    <row r="2616" spans="5:5" x14ac:dyDescent="0.2">
      <c r="E2616" s="618"/>
    </row>
    <row r="2617" spans="5:5" x14ac:dyDescent="0.2">
      <c r="E2617" s="618"/>
    </row>
    <row r="2618" spans="5:5" x14ac:dyDescent="0.2">
      <c r="E2618" s="618"/>
    </row>
    <row r="2619" spans="5:5" x14ac:dyDescent="0.2">
      <c r="E2619" s="618"/>
    </row>
    <row r="2620" spans="5:5" x14ac:dyDescent="0.2">
      <c r="E2620" s="618"/>
    </row>
    <row r="2621" spans="5:5" x14ac:dyDescent="0.2">
      <c r="E2621" s="618"/>
    </row>
    <row r="2622" spans="5:5" x14ac:dyDescent="0.2">
      <c r="E2622" s="618"/>
    </row>
    <row r="2623" spans="5:5" x14ac:dyDescent="0.2">
      <c r="E2623" s="618"/>
    </row>
    <row r="2624" spans="5:5" x14ac:dyDescent="0.2">
      <c r="E2624" s="618"/>
    </row>
    <row r="2625" spans="5:5" x14ac:dyDescent="0.2">
      <c r="E2625" s="618"/>
    </row>
    <row r="2626" spans="5:5" x14ac:dyDescent="0.2">
      <c r="E2626" s="618"/>
    </row>
    <row r="2627" spans="5:5" x14ac:dyDescent="0.2">
      <c r="E2627" s="618"/>
    </row>
    <row r="2628" spans="5:5" x14ac:dyDescent="0.2">
      <c r="E2628" s="618"/>
    </row>
    <row r="2629" spans="5:5" x14ac:dyDescent="0.2">
      <c r="E2629" s="618"/>
    </row>
    <row r="2630" spans="5:5" x14ac:dyDescent="0.2">
      <c r="E2630" s="618"/>
    </row>
    <row r="2631" spans="5:5" x14ac:dyDescent="0.2">
      <c r="E2631" s="618"/>
    </row>
    <row r="2632" spans="5:5" x14ac:dyDescent="0.2">
      <c r="E2632" s="618"/>
    </row>
    <row r="2633" spans="5:5" x14ac:dyDescent="0.2">
      <c r="E2633" s="618"/>
    </row>
    <row r="2634" spans="5:5" x14ac:dyDescent="0.2">
      <c r="E2634" s="618"/>
    </row>
    <row r="2635" spans="5:5" x14ac:dyDescent="0.2">
      <c r="E2635" s="618"/>
    </row>
    <row r="2636" spans="5:5" x14ac:dyDescent="0.2">
      <c r="E2636" s="618"/>
    </row>
    <row r="2637" spans="5:5" x14ac:dyDescent="0.2">
      <c r="E2637" s="618"/>
    </row>
    <row r="2638" spans="5:5" x14ac:dyDescent="0.2">
      <c r="E2638" s="618"/>
    </row>
    <row r="2639" spans="5:5" x14ac:dyDescent="0.2">
      <c r="E2639" s="618"/>
    </row>
    <row r="2640" spans="5:5" x14ac:dyDescent="0.2">
      <c r="E2640" s="618"/>
    </row>
    <row r="2641" spans="5:5" x14ac:dyDescent="0.2">
      <c r="E2641" s="618"/>
    </row>
    <row r="2642" spans="5:5" x14ac:dyDescent="0.2">
      <c r="E2642" s="618"/>
    </row>
    <row r="2643" spans="5:5" x14ac:dyDescent="0.2">
      <c r="E2643" s="618"/>
    </row>
    <row r="2644" spans="5:5" x14ac:dyDescent="0.2">
      <c r="E2644" s="618"/>
    </row>
    <row r="2645" spans="5:5" x14ac:dyDescent="0.2">
      <c r="E2645" s="618"/>
    </row>
    <row r="2646" spans="5:5" x14ac:dyDescent="0.2">
      <c r="E2646" s="618"/>
    </row>
    <row r="2647" spans="5:5" x14ac:dyDescent="0.2">
      <c r="E2647" s="618"/>
    </row>
    <row r="2648" spans="5:5" x14ac:dyDescent="0.2">
      <c r="E2648" s="618"/>
    </row>
    <row r="2649" spans="5:5" x14ac:dyDescent="0.2">
      <c r="E2649" s="618"/>
    </row>
    <row r="2650" spans="5:5" x14ac:dyDescent="0.2">
      <c r="E2650" s="618"/>
    </row>
    <row r="2651" spans="5:5" x14ac:dyDescent="0.2">
      <c r="E2651" s="618"/>
    </row>
    <row r="2652" spans="5:5" x14ac:dyDescent="0.2">
      <c r="E2652" s="618"/>
    </row>
    <row r="2653" spans="5:5" x14ac:dyDescent="0.2">
      <c r="E2653" s="618"/>
    </row>
    <row r="2654" spans="5:5" x14ac:dyDescent="0.2">
      <c r="E2654" s="618"/>
    </row>
    <row r="2655" spans="5:5" x14ac:dyDescent="0.2">
      <c r="E2655" s="618"/>
    </row>
    <row r="2656" spans="5:5" x14ac:dyDescent="0.2">
      <c r="E2656" s="618"/>
    </row>
    <row r="2657" spans="5:5" x14ac:dyDescent="0.2">
      <c r="E2657" s="618"/>
    </row>
  </sheetData>
  <sheetProtection sheet="1" formatCells="0" formatColumns="0" formatRows="0" autoFilter="0"/>
  <autoFilter ref="A1:F622" xr:uid="{00000000-0001-0000-1E00-000000000000}"/>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1">
    <tabColor theme="5"/>
  </sheetPr>
  <dimension ref="A1:G100"/>
  <sheetViews>
    <sheetView zoomScale="80" zoomScaleNormal="80" workbookViewId="0">
      <selection activeCell="B4" sqref="B4"/>
    </sheetView>
  </sheetViews>
  <sheetFormatPr defaultRowHeight="13.8" x14ac:dyDescent="0.25"/>
  <cols>
    <col min="1" max="1" width="34" customWidth="1"/>
    <col min="2" max="2" width="22.6328125" style="1" customWidth="1"/>
    <col min="3" max="3" width="5.6328125" customWidth="1"/>
    <col min="4" max="6" width="30.6328125" style="352" customWidth="1"/>
    <col min="7" max="7" width="23.453125" customWidth="1"/>
  </cols>
  <sheetData>
    <row r="1" spans="1:7" x14ac:dyDescent="0.25">
      <c r="A1" s="24" t="s">
        <v>833</v>
      </c>
      <c r="B1" s="76">
        <f>MATCH(Summary!H7,Languages!1:1,0)</f>
        <v>3</v>
      </c>
    </row>
    <row r="2" spans="1:7" x14ac:dyDescent="0.25">
      <c r="A2" s="24" t="s">
        <v>834</v>
      </c>
      <c r="B2" s="122" t="s">
        <v>694</v>
      </c>
      <c r="C2" s="124" t="s">
        <v>687</v>
      </c>
      <c r="D2" s="633" t="s">
        <v>589</v>
      </c>
      <c r="E2" s="633" t="s">
        <v>588</v>
      </c>
      <c r="F2" s="634" t="s">
        <v>590</v>
      </c>
      <c r="G2" s="24" t="s">
        <v>400</v>
      </c>
    </row>
    <row r="3" spans="1:7" x14ac:dyDescent="0.25">
      <c r="A3" t="s">
        <v>401</v>
      </c>
      <c r="B3" s="74">
        <v>0.5</v>
      </c>
      <c r="G3" t="s">
        <v>402</v>
      </c>
    </row>
    <row r="4" spans="1:7" x14ac:dyDescent="0.25">
      <c r="A4" t="s">
        <v>404</v>
      </c>
      <c r="B4" s="1">
        <v>0.3</v>
      </c>
      <c r="G4" t="s">
        <v>405</v>
      </c>
    </row>
    <row r="5" spans="1:7" x14ac:dyDescent="0.25">
      <c r="A5" t="s">
        <v>406</v>
      </c>
      <c r="B5" s="1">
        <v>0.6</v>
      </c>
      <c r="G5" t="s">
        <v>407</v>
      </c>
    </row>
    <row r="6" spans="1:7" x14ac:dyDescent="0.25">
      <c r="A6" t="s">
        <v>408</v>
      </c>
      <c r="B6" s="1">
        <v>0.9</v>
      </c>
      <c r="G6" t="s">
        <v>409</v>
      </c>
    </row>
    <row r="7" spans="1:7" x14ac:dyDescent="0.25">
      <c r="A7" s="24" t="s">
        <v>403</v>
      </c>
      <c r="B7" s="1">
        <v>0</v>
      </c>
      <c r="C7" s="70">
        <v>0</v>
      </c>
      <c r="D7" s="352" t="s">
        <v>688</v>
      </c>
      <c r="E7" s="352" t="s">
        <v>649</v>
      </c>
      <c r="F7" s="352" t="s">
        <v>821</v>
      </c>
    </row>
    <row r="8" spans="1:7" x14ac:dyDescent="0.25">
      <c r="B8" s="1">
        <v>1</v>
      </c>
      <c r="C8" s="70">
        <v>1</v>
      </c>
      <c r="D8" s="352" t="s">
        <v>689</v>
      </c>
      <c r="E8" s="352" t="s">
        <v>653</v>
      </c>
      <c r="F8" s="352" t="s">
        <v>822</v>
      </c>
    </row>
    <row r="9" spans="1:7" x14ac:dyDescent="0.25">
      <c r="B9" s="1">
        <v>2</v>
      </c>
      <c r="C9" s="70">
        <v>2</v>
      </c>
      <c r="D9" s="352" t="s">
        <v>690</v>
      </c>
      <c r="E9" s="352" t="s">
        <v>654</v>
      </c>
      <c r="F9" s="352" t="s">
        <v>823</v>
      </c>
    </row>
    <row r="10" spans="1:7" x14ac:dyDescent="0.25">
      <c r="B10" s="1">
        <v>3</v>
      </c>
      <c r="C10" s="70">
        <v>3</v>
      </c>
      <c r="D10" s="352" t="s">
        <v>691</v>
      </c>
      <c r="E10" s="352" t="s">
        <v>650</v>
      </c>
      <c r="F10" s="352" t="s">
        <v>824</v>
      </c>
    </row>
    <row r="11" spans="1:7" x14ac:dyDescent="0.25">
      <c r="A11" s="24" t="s">
        <v>800</v>
      </c>
      <c r="B11" s="91" t="str">
        <f>VLOOKUP($C11,$C$11:$F$13,$B$1,FALSE)</f>
        <v>Organisaation nykytila</v>
      </c>
      <c r="C11" s="20">
        <v>0</v>
      </c>
      <c r="D11" s="352" t="s">
        <v>806</v>
      </c>
      <c r="E11" s="352" t="s">
        <v>652</v>
      </c>
      <c r="F11" s="352" t="s">
        <v>818</v>
      </c>
      <c r="G11" s="91" t="s">
        <v>902</v>
      </c>
    </row>
    <row r="12" spans="1:7" x14ac:dyDescent="0.25">
      <c r="B12" s="91" t="str">
        <f>VLOOKUP($C12,$C$11:$F$13,$B$1,FALSE)</f>
        <v>Organisaation edellinen arviointi</v>
      </c>
      <c r="C12" s="20">
        <v>1</v>
      </c>
      <c r="D12" s="352" t="s">
        <v>807</v>
      </c>
      <c r="E12" s="352" t="s">
        <v>655</v>
      </c>
      <c r="F12" s="352" t="s">
        <v>819</v>
      </c>
    </row>
    <row r="13" spans="1:7" x14ac:dyDescent="0.25">
      <c r="B13" s="91" t="str">
        <f>VLOOKUP($C13,$C$11:$F$13,$B$1,FALSE)</f>
        <v>Referenssiryhmän keskiarvo</v>
      </c>
      <c r="C13" s="20">
        <v>2</v>
      </c>
      <c r="D13" s="352" t="s">
        <v>808</v>
      </c>
      <c r="E13" s="352" t="s">
        <v>801</v>
      </c>
      <c r="F13" s="352" t="s">
        <v>820</v>
      </c>
    </row>
    <row r="14" spans="1:7" x14ac:dyDescent="0.25">
      <c r="A14" s="24" t="s">
        <v>802</v>
      </c>
      <c r="B14" s="91" t="str">
        <f>VLOOKUP($C14,$C$14:$F$17,$B$1,FALSE)</f>
        <v>Kypsyystaso 0</v>
      </c>
      <c r="C14" s="20">
        <v>0</v>
      </c>
      <c r="D14" s="352" t="s">
        <v>688</v>
      </c>
      <c r="E14" s="352" t="s">
        <v>649</v>
      </c>
      <c r="F14" s="352" t="s">
        <v>821</v>
      </c>
    </row>
    <row r="15" spans="1:7" x14ac:dyDescent="0.25">
      <c r="B15" s="91" t="str">
        <f>VLOOKUP($C15,$C$14:$F$17,$B$1,FALSE)</f>
        <v>Kypsyystaso 1</v>
      </c>
      <c r="C15" s="20">
        <v>1</v>
      </c>
      <c r="D15" s="352" t="s">
        <v>689</v>
      </c>
      <c r="E15" s="352" t="s">
        <v>653</v>
      </c>
      <c r="F15" s="352" t="s">
        <v>822</v>
      </c>
    </row>
    <row r="16" spans="1:7" x14ac:dyDescent="0.25">
      <c r="B16" s="91" t="str">
        <f>VLOOKUP($C16,$C$14:$F$17,$B$1,FALSE)</f>
        <v>Kypsyystaso 2</v>
      </c>
      <c r="C16" s="20">
        <v>2</v>
      </c>
      <c r="D16" s="352" t="s">
        <v>690</v>
      </c>
      <c r="E16" s="352" t="s">
        <v>654</v>
      </c>
      <c r="F16" s="352" t="s">
        <v>823</v>
      </c>
    </row>
    <row r="17" spans="1:6" x14ac:dyDescent="0.25">
      <c r="B17" s="91" t="str">
        <f>VLOOKUP($C17,$C$14:$F$17,$B$1,FALSE)</f>
        <v>Kypsyystaso 3</v>
      </c>
      <c r="C17" s="20">
        <v>3</v>
      </c>
      <c r="D17" s="352" t="s">
        <v>691</v>
      </c>
      <c r="E17" s="352" t="s">
        <v>650</v>
      </c>
      <c r="F17" s="352" t="s">
        <v>824</v>
      </c>
    </row>
    <row r="18" spans="1:6" x14ac:dyDescent="0.25">
      <c r="A18" s="24" t="s">
        <v>410</v>
      </c>
      <c r="B18" s="125" t="str">
        <f>VLOOKUP($C18,$C$18:$F$22,$B$1,FALSE)</f>
        <v xml:space="preserve">0 - Vastaus puuttuu </v>
      </c>
      <c r="C18" s="124">
        <v>0</v>
      </c>
      <c r="D18" s="635" t="s">
        <v>2463</v>
      </c>
      <c r="E18" s="635" t="s">
        <v>2464</v>
      </c>
      <c r="F18" s="636" t="s">
        <v>2466</v>
      </c>
    </row>
    <row r="19" spans="1:6" x14ac:dyDescent="0.25">
      <c r="B19" s="125" t="str">
        <f>VLOOKUP($C19,$C$18:$F$22,$B$1,FALSE)</f>
        <v>1 - Ei toteutettu tai ei tietoa</v>
      </c>
      <c r="C19" s="124">
        <v>1</v>
      </c>
      <c r="D19" s="635" t="s">
        <v>2462</v>
      </c>
      <c r="E19" s="635" t="s">
        <v>2467</v>
      </c>
      <c r="F19" s="636" t="s">
        <v>2465</v>
      </c>
    </row>
    <row r="20" spans="1:6" x14ac:dyDescent="0.25">
      <c r="B20" s="125" t="str">
        <f>VLOOKUP($C20,$C$18:$F$22,$B$1,FALSE)</f>
        <v>2 - Osittain toteutettu</v>
      </c>
      <c r="C20" s="124">
        <v>2</v>
      </c>
      <c r="D20" s="635" t="s">
        <v>1441</v>
      </c>
      <c r="E20" s="635" t="s">
        <v>411</v>
      </c>
      <c r="F20" s="636" t="s">
        <v>848</v>
      </c>
    </row>
    <row r="21" spans="1:6" x14ac:dyDescent="0.25">
      <c r="B21" s="125" t="str">
        <f>VLOOKUP($C21,$C$18:$F$22,$B$1,FALSE)</f>
        <v>3 - Enimmäkseen  toteutettu</v>
      </c>
      <c r="C21" s="124">
        <v>3</v>
      </c>
      <c r="D21" s="635" t="s">
        <v>1442</v>
      </c>
      <c r="E21" s="635" t="s">
        <v>412</v>
      </c>
      <c r="F21" s="636" t="s">
        <v>849</v>
      </c>
    </row>
    <row r="22" spans="1:6" x14ac:dyDescent="0.25">
      <c r="B22" s="125" t="str">
        <f>VLOOKUP($C22,$C$18:$F$22,$B$1,FALSE)</f>
        <v>4 - Täysin toteutettu</v>
      </c>
      <c r="C22" s="124">
        <v>4</v>
      </c>
      <c r="D22" s="635" t="s">
        <v>1443</v>
      </c>
      <c r="E22" s="635" t="s">
        <v>5</v>
      </c>
      <c r="F22" s="636" t="s">
        <v>850</v>
      </c>
    </row>
    <row r="23" spans="1:6" x14ac:dyDescent="0.25">
      <c r="A23" s="24" t="s">
        <v>596</v>
      </c>
      <c r="B23" s="125" t="str">
        <f>VLOOKUP($C23,$C$23:$F$25,$B$1,FALSE)</f>
        <v>1. Vähäinen systeeminen vaikutus</v>
      </c>
      <c r="C23" s="124">
        <v>1</v>
      </c>
      <c r="D23" s="636" t="s">
        <v>592</v>
      </c>
      <c r="E23" s="636" t="s">
        <v>593</v>
      </c>
      <c r="F23" s="635" t="s">
        <v>903</v>
      </c>
    </row>
    <row r="24" spans="1:6" ht="27.6" x14ac:dyDescent="0.25">
      <c r="B24" s="125" t="str">
        <f>VLOOKUP($C24,$C$23:$F$25,$B$1,FALSE)</f>
        <v>2. Huomattava systeeminen vaikutus</v>
      </c>
      <c r="C24" s="124">
        <v>2</v>
      </c>
      <c r="D24" s="636" t="s">
        <v>603</v>
      </c>
      <c r="E24" s="636" t="s">
        <v>479</v>
      </c>
      <c r="F24" s="635" t="s">
        <v>904</v>
      </c>
    </row>
    <row r="25" spans="1:6" ht="27.6" x14ac:dyDescent="0.25">
      <c r="B25" s="125" t="str">
        <f>VLOOKUP($C25,$C$23:$F$25,$B$1,FALSE)</f>
        <v>3. Rampauttava systeeminen vaikutus</v>
      </c>
      <c r="C25" s="124">
        <v>3</v>
      </c>
      <c r="D25" s="636" t="s">
        <v>594</v>
      </c>
      <c r="E25" s="636" t="s">
        <v>595</v>
      </c>
      <c r="F25" s="635" t="s">
        <v>905</v>
      </c>
    </row>
    <row r="26" spans="1:6" x14ac:dyDescent="0.25">
      <c r="A26" s="24" t="s">
        <v>413</v>
      </c>
      <c r="B26" s="125" t="str">
        <f>VLOOKUP($C26,$C$26:$F$40,$B$1,FALSE)</f>
        <v>Elintarvikehuolto</v>
      </c>
      <c r="C26" s="126">
        <v>1</v>
      </c>
      <c r="D26" s="637" t="s">
        <v>837</v>
      </c>
      <c r="E26" s="637" t="s">
        <v>414</v>
      </c>
      <c r="F26" s="637" t="s">
        <v>851</v>
      </c>
    </row>
    <row r="27" spans="1:6" x14ac:dyDescent="0.25">
      <c r="B27" s="125" t="str">
        <f t="shared" ref="B27:B40" si="0">VLOOKUP($C27,$C$26:$F$40,$B$1,FALSE)</f>
        <v>Energiahuolto</v>
      </c>
      <c r="C27" s="126">
        <v>2</v>
      </c>
      <c r="D27" s="637" t="s">
        <v>835</v>
      </c>
      <c r="E27" s="637" t="s">
        <v>415</v>
      </c>
      <c r="F27" s="637" t="s">
        <v>840</v>
      </c>
    </row>
    <row r="28" spans="1:6" x14ac:dyDescent="0.25">
      <c r="B28" s="125" t="str">
        <f t="shared" si="0"/>
        <v>Finanssiala</v>
      </c>
      <c r="C28" s="126">
        <v>3</v>
      </c>
      <c r="D28" s="637" t="s">
        <v>838</v>
      </c>
      <c r="E28" s="637" t="s">
        <v>624</v>
      </c>
      <c r="F28" s="637" t="s">
        <v>852</v>
      </c>
    </row>
    <row r="29" spans="1:6" ht="27.6" x14ac:dyDescent="0.25">
      <c r="B29" s="125" t="str">
        <f t="shared" si="0"/>
        <v>Hallinto- ja tukipalvelut</v>
      </c>
      <c r="C29" s="126">
        <v>4</v>
      </c>
      <c r="D29" s="638" t="s">
        <v>2437</v>
      </c>
      <c r="E29" s="638" t="s">
        <v>2435</v>
      </c>
      <c r="F29" s="638" t="s">
        <v>2436</v>
      </c>
    </row>
    <row r="30" spans="1:6" ht="27.6" x14ac:dyDescent="0.25">
      <c r="B30" s="125" t="str">
        <f t="shared" si="0"/>
        <v>ICT - Informaatio ja viestintä</v>
      </c>
      <c r="C30" s="126">
        <v>5</v>
      </c>
      <c r="D30" s="638" t="s">
        <v>2424</v>
      </c>
      <c r="E30" s="637" t="s">
        <v>2438</v>
      </c>
      <c r="F30" s="638" t="s">
        <v>2423</v>
      </c>
    </row>
    <row r="31" spans="1:6" ht="41.4" x14ac:dyDescent="0.25">
      <c r="B31" s="125" t="str">
        <f t="shared" si="0"/>
        <v>Julkinen hallinto</v>
      </c>
      <c r="C31" s="126">
        <v>6</v>
      </c>
      <c r="D31" s="639" t="s">
        <v>1978</v>
      </c>
      <c r="E31" s="637" t="s">
        <v>1971</v>
      </c>
      <c r="F31" s="639" t="s">
        <v>1977</v>
      </c>
    </row>
    <row r="32" spans="1:6" x14ac:dyDescent="0.25">
      <c r="B32" s="125" t="str">
        <f t="shared" si="0"/>
        <v>Kaivostoiminta ja louhinta</v>
      </c>
      <c r="C32" s="126">
        <v>7</v>
      </c>
      <c r="D32" s="638" t="s">
        <v>2426</v>
      </c>
      <c r="E32" s="637" t="s">
        <v>1975</v>
      </c>
      <c r="F32" s="638" t="s">
        <v>2425</v>
      </c>
    </row>
    <row r="33" spans="1:6" x14ac:dyDescent="0.25">
      <c r="B33" s="125" t="str">
        <f t="shared" si="0"/>
        <v>Koulutus ja tutkimus</v>
      </c>
      <c r="C33" s="126">
        <v>8</v>
      </c>
      <c r="D33" s="637" t="s">
        <v>1969</v>
      </c>
      <c r="E33" s="637" t="s">
        <v>2421</v>
      </c>
      <c r="F33" s="637" t="s">
        <v>1970</v>
      </c>
    </row>
    <row r="34" spans="1:6" x14ac:dyDescent="0.25">
      <c r="B34" s="125" t="str">
        <f t="shared" si="0"/>
        <v>Logistiikka</v>
      </c>
      <c r="C34" s="126">
        <v>9</v>
      </c>
      <c r="D34" s="637" t="s">
        <v>836</v>
      </c>
      <c r="E34" s="637" t="s">
        <v>416</v>
      </c>
      <c r="F34" s="637" t="s">
        <v>841</v>
      </c>
    </row>
    <row r="35" spans="1:6" ht="27.6" x14ac:dyDescent="0.25">
      <c r="B35" s="125" t="str">
        <f t="shared" si="0"/>
        <v>Majoitus- ja ravitsemistoiminta</v>
      </c>
      <c r="C35" s="126">
        <v>10</v>
      </c>
      <c r="D35" s="638" t="s">
        <v>2428</v>
      </c>
      <c r="E35" s="638" t="s">
        <v>1974</v>
      </c>
      <c r="F35" s="638" t="s">
        <v>2427</v>
      </c>
    </row>
    <row r="36" spans="1:6" x14ac:dyDescent="0.25">
      <c r="B36" s="125" t="str">
        <f t="shared" si="0"/>
        <v>Media-ala</v>
      </c>
      <c r="C36" s="126">
        <v>11</v>
      </c>
      <c r="D36" s="640" t="s">
        <v>2430</v>
      </c>
      <c r="E36" s="640" t="s">
        <v>2429</v>
      </c>
      <c r="F36" s="640" t="s">
        <v>2431</v>
      </c>
    </row>
    <row r="37" spans="1:6" x14ac:dyDescent="0.25">
      <c r="B37" s="125" t="str">
        <f t="shared" si="0"/>
        <v xml:space="preserve">Muu </v>
      </c>
      <c r="C37" s="126">
        <v>12</v>
      </c>
      <c r="D37" s="637" t="s">
        <v>1973</v>
      </c>
      <c r="E37" s="637" t="s">
        <v>2422</v>
      </c>
      <c r="F37" s="637" t="s">
        <v>1976</v>
      </c>
    </row>
    <row r="38" spans="1:6" x14ac:dyDescent="0.25">
      <c r="B38" s="125" t="str">
        <f t="shared" si="0"/>
        <v>Teollisuustuotanto</v>
      </c>
      <c r="C38" s="126">
        <v>13</v>
      </c>
      <c r="D38" s="637" t="s">
        <v>1966</v>
      </c>
      <c r="E38" s="637" t="s">
        <v>1967</v>
      </c>
      <c r="F38" s="637" t="s">
        <v>1968</v>
      </c>
    </row>
    <row r="39" spans="1:6" x14ac:dyDescent="0.25">
      <c r="B39" s="125" t="str">
        <f t="shared" si="0"/>
        <v>Terveydenhuolto</v>
      </c>
      <c r="C39" s="126">
        <v>14</v>
      </c>
      <c r="D39" s="637" t="s">
        <v>839</v>
      </c>
      <c r="E39" s="637" t="s">
        <v>417</v>
      </c>
      <c r="F39" s="637" t="s">
        <v>853</v>
      </c>
    </row>
    <row r="40" spans="1:6" x14ac:dyDescent="0.25">
      <c r="B40" s="125" t="str">
        <f t="shared" si="0"/>
        <v>Tukku- ja vähittäiskauppa</v>
      </c>
      <c r="C40" s="126">
        <v>15</v>
      </c>
      <c r="D40" s="639" t="s">
        <v>2434</v>
      </c>
      <c r="E40" s="638" t="s">
        <v>2433</v>
      </c>
      <c r="F40" s="637" t="s">
        <v>2432</v>
      </c>
    </row>
    <row r="41" spans="1:6" x14ac:dyDescent="0.25">
      <c r="A41" s="24" t="s">
        <v>598</v>
      </c>
      <c r="B41" s="125" t="str">
        <f t="shared" ref="B41:B77" si="1">VLOOKUP($C41,$C$41:$F$77,$B$1,FALSE)</f>
        <v>Elintarvike - Alkutuotanto</v>
      </c>
      <c r="C41" s="126">
        <v>1</v>
      </c>
      <c r="D41" s="636" t="s">
        <v>898</v>
      </c>
      <c r="E41" s="636" t="s">
        <v>625</v>
      </c>
      <c r="F41" s="636" t="s">
        <v>854</v>
      </c>
    </row>
    <row r="42" spans="1:6" x14ac:dyDescent="0.25">
      <c r="B42" s="125" t="str">
        <f t="shared" si="1"/>
        <v>Elintarvike - Elintarviketeollisuus</v>
      </c>
      <c r="C42" s="126">
        <v>2</v>
      </c>
      <c r="D42" s="636" t="s">
        <v>899</v>
      </c>
      <c r="E42" s="636" t="s">
        <v>626</v>
      </c>
      <c r="F42" s="636" t="s">
        <v>855</v>
      </c>
    </row>
    <row r="43" spans="1:6" ht="27.6" x14ac:dyDescent="0.25">
      <c r="B43" s="125" t="str">
        <f t="shared" si="1"/>
        <v>Elintarvike - Kauppa ja jakelu</v>
      </c>
      <c r="C43" s="126">
        <v>3</v>
      </c>
      <c r="D43" s="636" t="s">
        <v>900</v>
      </c>
      <c r="E43" s="636" t="s">
        <v>627</v>
      </c>
      <c r="F43" s="636" t="s">
        <v>856</v>
      </c>
    </row>
    <row r="44" spans="1:6" x14ac:dyDescent="0.25">
      <c r="B44" s="125" t="str">
        <f t="shared" si="1"/>
        <v>Elintarvike - Muu</v>
      </c>
      <c r="C44" s="126">
        <v>4</v>
      </c>
      <c r="D44" s="636" t="s">
        <v>901</v>
      </c>
      <c r="E44" s="636" t="s">
        <v>628</v>
      </c>
      <c r="F44" s="636" t="s">
        <v>857</v>
      </c>
    </row>
    <row r="45" spans="1:6" x14ac:dyDescent="0.25">
      <c r="B45" s="125" t="str">
        <f t="shared" si="1"/>
        <v>Energia - Voimatalous</v>
      </c>
      <c r="C45" s="126">
        <v>5</v>
      </c>
      <c r="D45" s="636" t="s">
        <v>878</v>
      </c>
      <c r="E45" s="636" t="s">
        <v>629</v>
      </c>
      <c r="F45" s="636" t="s">
        <v>858</v>
      </c>
    </row>
    <row r="46" spans="1:6" x14ac:dyDescent="0.25">
      <c r="B46" s="125" t="str">
        <f t="shared" si="1"/>
        <v>Energia - Öljy</v>
      </c>
      <c r="C46" s="126">
        <v>6</v>
      </c>
      <c r="D46" s="636" t="s">
        <v>879</v>
      </c>
      <c r="E46" s="636" t="s">
        <v>630</v>
      </c>
      <c r="F46" s="636" t="s">
        <v>859</v>
      </c>
    </row>
    <row r="47" spans="1:6" x14ac:dyDescent="0.25">
      <c r="B47" s="582" t="str">
        <f t="shared" si="1"/>
        <v>Energia - Muu</v>
      </c>
      <c r="C47" s="126">
        <v>7</v>
      </c>
      <c r="D47" s="637" t="s">
        <v>880</v>
      </c>
      <c r="E47" s="637" t="s">
        <v>631</v>
      </c>
      <c r="F47" s="637" t="s">
        <v>860</v>
      </c>
    </row>
    <row r="48" spans="1:6" x14ac:dyDescent="0.25">
      <c r="B48" s="582" t="str">
        <f t="shared" si="1"/>
        <v>Finanssi - Kiinteistöalan toiminta</v>
      </c>
      <c r="C48" s="126">
        <v>8</v>
      </c>
      <c r="D48" s="638" t="s">
        <v>2448</v>
      </c>
      <c r="E48" s="637" t="s">
        <v>2439</v>
      </c>
      <c r="F48" s="638" t="s">
        <v>2447</v>
      </c>
    </row>
    <row r="49" spans="2:6" x14ac:dyDescent="0.25">
      <c r="B49" s="582" t="str">
        <f t="shared" si="1"/>
        <v>Finanssi - Rahoitushuolto</v>
      </c>
      <c r="C49" s="126">
        <v>9</v>
      </c>
      <c r="D49" s="637" t="s">
        <v>881</v>
      </c>
      <c r="E49" s="637" t="s">
        <v>632</v>
      </c>
      <c r="F49" s="637" t="s">
        <v>861</v>
      </c>
    </row>
    <row r="50" spans="2:6" x14ac:dyDescent="0.25">
      <c r="B50" s="582" t="str">
        <f t="shared" si="1"/>
        <v>Finanssi - Vakuutusala</v>
      </c>
      <c r="C50" s="126">
        <v>10</v>
      </c>
      <c r="D50" s="637" t="s">
        <v>882</v>
      </c>
      <c r="E50" s="637" t="s">
        <v>633</v>
      </c>
      <c r="F50" s="637" t="s">
        <v>862</v>
      </c>
    </row>
    <row r="51" spans="2:6" x14ac:dyDescent="0.25">
      <c r="B51" s="582" t="str">
        <f t="shared" si="1"/>
        <v>Finanssi - Muu</v>
      </c>
      <c r="C51" s="126">
        <v>11</v>
      </c>
      <c r="D51" s="637" t="s">
        <v>883</v>
      </c>
      <c r="E51" s="637" t="s">
        <v>634</v>
      </c>
      <c r="F51" s="637" t="s">
        <v>863</v>
      </c>
    </row>
    <row r="52" spans="2:6" ht="27.6" x14ac:dyDescent="0.25">
      <c r="B52" s="582" t="str">
        <f t="shared" si="1"/>
        <v>Hallinto- ja tukipalvelut</v>
      </c>
      <c r="C52" s="126">
        <v>12</v>
      </c>
      <c r="D52" s="638" t="s">
        <v>2437</v>
      </c>
      <c r="E52" s="638" t="s">
        <v>2435</v>
      </c>
      <c r="F52" s="638" t="s">
        <v>2436</v>
      </c>
    </row>
    <row r="53" spans="2:6" x14ac:dyDescent="0.25">
      <c r="B53" s="582" t="str">
        <f t="shared" si="1"/>
        <v>ICT - ISP ja NSP</v>
      </c>
      <c r="C53" s="126">
        <v>13</v>
      </c>
      <c r="D53" s="638" t="s">
        <v>2458</v>
      </c>
      <c r="E53" s="637" t="s">
        <v>2442</v>
      </c>
      <c r="F53" s="637" t="s">
        <v>2452</v>
      </c>
    </row>
    <row r="54" spans="2:6" ht="27.6" x14ac:dyDescent="0.25">
      <c r="B54" s="582" t="str">
        <f t="shared" si="1"/>
        <v>ICT - palvelutuotanto, sovelluskehitys, ylläpito</v>
      </c>
      <c r="C54" s="126">
        <v>14</v>
      </c>
      <c r="D54" s="638" t="s">
        <v>2454</v>
      </c>
      <c r="E54" s="638" t="s">
        <v>2453</v>
      </c>
      <c r="F54" s="638" t="s">
        <v>2455</v>
      </c>
    </row>
    <row r="55" spans="2:6" x14ac:dyDescent="0.25">
      <c r="B55" s="582" t="str">
        <f t="shared" si="1"/>
        <v>ICT - Muu</v>
      </c>
      <c r="C55" s="126">
        <v>15</v>
      </c>
      <c r="D55" s="637" t="s">
        <v>2444</v>
      </c>
      <c r="E55" s="637" t="s">
        <v>2443</v>
      </c>
      <c r="F55" s="637" t="s">
        <v>2445</v>
      </c>
    </row>
    <row r="56" spans="2:6" x14ac:dyDescent="0.25">
      <c r="B56" s="582" t="str">
        <f t="shared" si="1"/>
        <v>Julkinen hallinto</v>
      </c>
      <c r="C56" s="126">
        <v>16</v>
      </c>
      <c r="D56" s="637" t="s">
        <v>2446</v>
      </c>
      <c r="E56" s="640" t="s">
        <v>1971</v>
      </c>
      <c r="F56" s="637" t="s">
        <v>1977</v>
      </c>
    </row>
    <row r="57" spans="2:6" x14ac:dyDescent="0.25">
      <c r="B57" s="125" t="str">
        <f t="shared" si="1"/>
        <v>Koulutus ja tutkimus</v>
      </c>
      <c r="C57" s="126">
        <v>17</v>
      </c>
      <c r="D57" s="641" t="s">
        <v>2456</v>
      </c>
      <c r="E57" s="640" t="s">
        <v>2421</v>
      </c>
      <c r="F57" s="638" t="s">
        <v>2457</v>
      </c>
    </row>
    <row r="58" spans="2:6" x14ac:dyDescent="0.25">
      <c r="B58" s="125" t="str">
        <f t="shared" si="1"/>
        <v>Kriit. teollisuus - Kemia</v>
      </c>
      <c r="C58" s="126">
        <v>18</v>
      </c>
      <c r="D58" s="636" t="s">
        <v>884</v>
      </c>
      <c r="E58" s="636" t="s">
        <v>642</v>
      </c>
      <c r="F58" s="636" t="s">
        <v>864</v>
      </c>
    </row>
    <row r="59" spans="2:6" ht="41.4" x14ac:dyDescent="0.25">
      <c r="B59" s="125" t="str">
        <f t="shared" si="1"/>
        <v>Kriit. Teollisuus - Lääkkeet ja lääkinnälliset laitteet</v>
      </c>
      <c r="C59" s="126">
        <v>19</v>
      </c>
      <c r="D59" s="636" t="s">
        <v>2460</v>
      </c>
      <c r="E59" s="636" t="s">
        <v>2441</v>
      </c>
      <c r="F59" s="636" t="s">
        <v>2459</v>
      </c>
    </row>
    <row r="60" spans="2:6" x14ac:dyDescent="0.25">
      <c r="B60" s="125" t="str">
        <f t="shared" si="1"/>
        <v>Kriit. teollisuus - Metsä</v>
      </c>
      <c r="C60" s="126">
        <v>20</v>
      </c>
      <c r="D60" s="636" t="s">
        <v>885</v>
      </c>
      <c r="E60" s="636" t="s">
        <v>643</v>
      </c>
      <c r="F60" s="636" t="s">
        <v>865</v>
      </c>
    </row>
    <row r="61" spans="2:6" x14ac:dyDescent="0.25">
      <c r="B61" s="125" t="str">
        <f t="shared" si="1"/>
        <v>Kriit. teollisuus - MIL</v>
      </c>
      <c r="C61" s="126">
        <v>21</v>
      </c>
      <c r="D61" s="636" t="s">
        <v>886</v>
      </c>
      <c r="E61" s="636" t="s">
        <v>644</v>
      </c>
      <c r="F61" s="636" t="s">
        <v>866</v>
      </c>
    </row>
    <row r="62" spans="2:6" ht="27.6" x14ac:dyDescent="0.25">
      <c r="B62" s="125" t="str">
        <f t="shared" si="1"/>
        <v>Kriit. teollisuus - Muovi ja kumi</v>
      </c>
      <c r="C62" s="126">
        <v>22</v>
      </c>
      <c r="D62" s="636" t="s">
        <v>887</v>
      </c>
      <c r="E62" s="636" t="s">
        <v>645</v>
      </c>
      <c r="F62" s="636" t="s">
        <v>867</v>
      </c>
    </row>
    <row r="63" spans="2:6" ht="27.6" x14ac:dyDescent="0.25">
      <c r="B63" s="125" t="str">
        <f t="shared" si="1"/>
        <v>Kriit. teollisuus - Rakennus</v>
      </c>
      <c r="C63" s="126">
        <v>23</v>
      </c>
      <c r="D63" s="636" t="s">
        <v>888</v>
      </c>
      <c r="E63" s="636" t="s">
        <v>646</v>
      </c>
      <c r="F63" s="636" t="s">
        <v>868</v>
      </c>
    </row>
    <row r="64" spans="2:6" x14ac:dyDescent="0.25">
      <c r="B64" s="125" t="str">
        <f t="shared" si="1"/>
        <v>Kriit. teollisuus - Teknologia</v>
      </c>
      <c r="C64" s="126">
        <v>24</v>
      </c>
      <c r="D64" s="636" t="s">
        <v>889</v>
      </c>
      <c r="E64" s="636" t="s">
        <v>647</v>
      </c>
      <c r="F64" s="636" t="s">
        <v>869</v>
      </c>
    </row>
    <row r="65" spans="1:7" x14ac:dyDescent="0.25">
      <c r="B65" s="125" t="str">
        <f t="shared" si="1"/>
        <v>Kriit. teollisuus - Muu</v>
      </c>
      <c r="C65" s="126">
        <v>25</v>
      </c>
      <c r="D65" s="636" t="s">
        <v>890</v>
      </c>
      <c r="E65" s="636" t="s">
        <v>648</v>
      </c>
      <c r="F65" s="636" t="s">
        <v>870</v>
      </c>
    </row>
    <row r="66" spans="1:7" x14ac:dyDescent="0.25">
      <c r="B66" s="125" t="str">
        <f t="shared" si="1"/>
        <v>Logistiikka - Ilmakuljetus</v>
      </c>
      <c r="C66" s="126">
        <v>26</v>
      </c>
      <c r="D66" s="636" t="s">
        <v>891</v>
      </c>
      <c r="E66" s="636" t="s">
        <v>635</v>
      </c>
      <c r="F66" s="636" t="s">
        <v>871</v>
      </c>
    </row>
    <row r="67" spans="1:7" x14ac:dyDescent="0.25">
      <c r="B67" s="125" t="str">
        <f t="shared" si="1"/>
        <v>Logistiikka - Maakuljetus</v>
      </c>
      <c r="C67" s="126">
        <v>27</v>
      </c>
      <c r="D67" s="636" t="s">
        <v>892</v>
      </c>
      <c r="E67" s="636" t="s">
        <v>636</v>
      </c>
      <c r="F67" s="636" t="s">
        <v>872</v>
      </c>
    </row>
    <row r="68" spans="1:7" x14ac:dyDescent="0.25">
      <c r="B68" s="125" t="str">
        <f t="shared" si="1"/>
        <v>Logistiikka - Satamatoiminta</v>
      </c>
      <c r="C68" s="126">
        <v>28</v>
      </c>
      <c r="D68" s="636" t="s">
        <v>2450</v>
      </c>
      <c r="E68" s="636" t="s">
        <v>2440</v>
      </c>
      <c r="F68" s="636" t="s">
        <v>2451</v>
      </c>
    </row>
    <row r="69" spans="1:7" x14ac:dyDescent="0.25">
      <c r="B69" s="125" t="str">
        <f t="shared" si="1"/>
        <v>Logistiikka - Vesikuljetus</v>
      </c>
      <c r="C69" s="126">
        <v>29</v>
      </c>
      <c r="D69" s="637" t="s">
        <v>893</v>
      </c>
      <c r="E69" s="637" t="s">
        <v>637</v>
      </c>
      <c r="F69" s="637" t="s">
        <v>873</v>
      </c>
      <c r="G69" s="581"/>
    </row>
    <row r="70" spans="1:7" x14ac:dyDescent="0.25">
      <c r="B70" s="125" t="str">
        <f t="shared" si="1"/>
        <v>Logistiikka - Muu</v>
      </c>
      <c r="C70" s="126">
        <v>30</v>
      </c>
      <c r="D70" s="637" t="s">
        <v>894</v>
      </c>
      <c r="E70" s="637" t="s">
        <v>638</v>
      </c>
      <c r="F70" s="637" t="s">
        <v>874</v>
      </c>
      <c r="G70" s="581"/>
    </row>
    <row r="71" spans="1:7" ht="27.6" x14ac:dyDescent="0.25">
      <c r="B71" s="125" t="str">
        <f t="shared" si="1"/>
        <v>Majoitus- ja ravitsemistoiminta</v>
      </c>
      <c r="C71" s="126">
        <v>31</v>
      </c>
      <c r="D71" s="638" t="s">
        <v>2428</v>
      </c>
      <c r="E71" s="638" t="s">
        <v>1974</v>
      </c>
      <c r="F71" s="638" t="s">
        <v>2427</v>
      </c>
      <c r="G71" s="581"/>
    </row>
    <row r="72" spans="1:7" x14ac:dyDescent="0.25">
      <c r="B72" s="125" t="str">
        <f t="shared" si="1"/>
        <v>Media-ala</v>
      </c>
      <c r="C72" s="126">
        <v>32</v>
      </c>
      <c r="D72" s="640" t="s">
        <v>2430</v>
      </c>
      <c r="E72" s="640" t="s">
        <v>2429</v>
      </c>
      <c r="F72" s="640" t="s">
        <v>2449</v>
      </c>
      <c r="G72" s="581"/>
    </row>
    <row r="73" spans="1:7" x14ac:dyDescent="0.25">
      <c r="B73" s="125" t="str">
        <f t="shared" si="1"/>
        <v>Terveys - Terveydenhuolto</v>
      </c>
      <c r="C73" s="126">
        <v>33</v>
      </c>
      <c r="D73" s="637" t="s">
        <v>895</v>
      </c>
      <c r="E73" s="637" t="s">
        <v>639</v>
      </c>
      <c r="F73" s="637" t="s">
        <v>875</v>
      </c>
      <c r="G73" s="581"/>
    </row>
    <row r="74" spans="1:7" x14ac:dyDescent="0.25">
      <c r="B74" s="125" t="str">
        <f t="shared" si="1"/>
        <v>Terveys - Vesihuolto</v>
      </c>
      <c r="C74" s="126">
        <v>34</v>
      </c>
      <c r="D74" s="637" t="s">
        <v>896</v>
      </c>
      <c r="E74" s="637" t="s">
        <v>640</v>
      </c>
      <c r="F74" s="637" t="s">
        <v>876</v>
      </c>
      <c r="G74" s="581"/>
    </row>
    <row r="75" spans="1:7" x14ac:dyDescent="0.25">
      <c r="B75" s="125" t="str">
        <f t="shared" si="1"/>
        <v>Terveys - Muu</v>
      </c>
      <c r="C75" s="126">
        <v>35</v>
      </c>
      <c r="D75" s="637" t="s">
        <v>897</v>
      </c>
      <c r="E75" s="637" t="s">
        <v>641</v>
      </c>
      <c r="F75" s="637" t="s">
        <v>877</v>
      </c>
      <c r="G75" s="581"/>
    </row>
    <row r="76" spans="1:7" x14ac:dyDescent="0.25">
      <c r="B76" s="125" t="str">
        <f t="shared" si="1"/>
        <v>Tukku- ja vähittäiskauppa</v>
      </c>
      <c r="C76" s="126">
        <v>36</v>
      </c>
      <c r="D76" s="639" t="s">
        <v>2434</v>
      </c>
      <c r="E76" s="638" t="s">
        <v>2433</v>
      </c>
      <c r="F76" s="637" t="s">
        <v>2432</v>
      </c>
      <c r="G76" s="581"/>
    </row>
    <row r="77" spans="1:7" x14ac:dyDescent="0.25">
      <c r="B77" s="125" t="str">
        <f t="shared" si="1"/>
        <v>Muu</v>
      </c>
      <c r="C77" s="126">
        <v>37</v>
      </c>
      <c r="D77" s="636" t="s">
        <v>1973</v>
      </c>
      <c r="E77" s="636" t="s">
        <v>1972</v>
      </c>
      <c r="F77" s="636" t="s">
        <v>1976</v>
      </c>
    </row>
    <row r="78" spans="1:7" ht="27.6" x14ac:dyDescent="0.25">
      <c r="A78" s="24" t="s">
        <v>842</v>
      </c>
      <c r="B78" s="125" t="str">
        <f t="shared" ref="B78:B88" si="2">VLOOKUP($C78,$C$78:$F$88,$B$1,FALSE)</f>
        <v>Kriittiset
palvelut</v>
      </c>
      <c r="C78" s="126">
        <v>1</v>
      </c>
      <c r="D78" s="636" t="s">
        <v>54</v>
      </c>
      <c r="E78" s="642" t="s">
        <v>793</v>
      </c>
      <c r="F78" s="636" t="s">
        <v>54</v>
      </c>
    </row>
    <row r="79" spans="1:7" ht="27.6" x14ac:dyDescent="0.25">
      <c r="B79" s="125" t="str">
        <f t="shared" si="2"/>
        <v>Omaisuuden
hallinta</v>
      </c>
      <c r="C79" s="126">
        <v>2</v>
      </c>
      <c r="D79" s="636" t="s">
        <v>46</v>
      </c>
      <c r="E79" s="642" t="s">
        <v>1455</v>
      </c>
      <c r="F79" s="636" t="s">
        <v>46</v>
      </c>
    </row>
    <row r="80" spans="1:7" ht="27.6" x14ac:dyDescent="0.25">
      <c r="B80" s="125" t="str">
        <f t="shared" si="2"/>
        <v>Uhkat ja
haavoittuvuudet</v>
      </c>
      <c r="C80" s="126">
        <v>3</v>
      </c>
      <c r="D80" s="636" t="s">
        <v>62</v>
      </c>
      <c r="E80" s="642" t="s">
        <v>1454</v>
      </c>
      <c r="F80" s="636" t="s">
        <v>62</v>
      </c>
    </row>
    <row r="81" spans="2:6" ht="27.6" x14ac:dyDescent="0.25">
      <c r="B81" s="125" t="str">
        <f t="shared" si="2"/>
        <v>Riskien
hallinta</v>
      </c>
      <c r="C81" s="126">
        <v>4</v>
      </c>
      <c r="D81" s="636" t="s">
        <v>0</v>
      </c>
      <c r="E81" s="642" t="s">
        <v>794</v>
      </c>
      <c r="F81" s="636" t="s">
        <v>0</v>
      </c>
    </row>
    <row r="82" spans="2:6" ht="27.6" x14ac:dyDescent="0.25">
      <c r="B82" s="125" t="str">
        <f t="shared" si="2"/>
        <v>Pääsyn
hallinta</v>
      </c>
      <c r="C82" s="126">
        <v>5</v>
      </c>
      <c r="D82" s="636" t="s">
        <v>57</v>
      </c>
      <c r="E82" s="642" t="s">
        <v>796</v>
      </c>
      <c r="F82" s="636" t="s">
        <v>57</v>
      </c>
    </row>
    <row r="83" spans="2:6" ht="27.6" x14ac:dyDescent="0.25">
      <c r="B83" s="125" t="str">
        <f t="shared" si="2"/>
        <v>Tilanne
kuva</v>
      </c>
      <c r="C83" s="126">
        <v>6</v>
      </c>
      <c r="D83" s="636" t="s">
        <v>65</v>
      </c>
      <c r="E83" s="642" t="s">
        <v>1453</v>
      </c>
      <c r="F83" s="636" t="s">
        <v>65</v>
      </c>
    </row>
    <row r="84" spans="2:6" ht="27.6" x14ac:dyDescent="0.25">
      <c r="B84" s="125" t="str">
        <f t="shared" si="2"/>
        <v>Tapahtumat
ja häiriöt</v>
      </c>
      <c r="C84" s="126">
        <v>7</v>
      </c>
      <c r="D84" s="636" t="s">
        <v>67</v>
      </c>
      <c r="E84" s="642" t="s">
        <v>1456</v>
      </c>
      <c r="F84" s="636" t="s">
        <v>67</v>
      </c>
    </row>
    <row r="85" spans="2:6" ht="27.6" x14ac:dyDescent="0.25">
      <c r="B85" s="125" t="str">
        <f>VLOOKUP($C85,$C$78:$F$88,$B$1,FALSE)</f>
        <v>Kolmannet
osapuolet</v>
      </c>
      <c r="C85" s="126">
        <v>8</v>
      </c>
      <c r="D85" s="352" t="s">
        <v>2538</v>
      </c>
      <c r="E85" s="642" t="s">
        <v>1452</v>
      </c>
      <c r="F85" s="352" t="s">
        <v>2538</v>
      </c>
    </row>
    <row r="86" spans="2:6" ht="27.6" x14ac:dyDescent="0.25">
      <c r="B86" s="125" t="str">
        <f t="shared" si="2"/>
        <v>Henkilöstön
hallinta</v>
      </c>
      <c r="C86" s="126">
        <v>9</v>
      </c>
      <c r="D86" s="352" t="s">
        <v>72</v>
      </c>
      <c r="E86" s="642" t="s">
        <v>1458</v>
      </c>
      <c r="F86" s="352" t="s">
        <v>72</v>
      </c>
    </row>
    <row r="87" spans="2:6" ht="27.6" x14ac:dyDescent="0.25">
      <c r="B87" s="125" t="str">
        <f t="shared" si="2"/>
        <v>Kyber
arkkitehtuuri</v>
      </c>
      <c r="C87" s="126">
        <v>10</v>
      </c>
      <c r="D87" s="352" t="s">
        <v>75</v>
      </c>
      <c r="E87" s="642" t="s">
        <v>799</v>
      </c>
      <c r="F87" s="352" t="s">
        <v>75</v>
      </c>
    </row>
    <row r="88" spans="2:6" ht="27.6" x14ac:dyDescent="0.25">
      <c r="B88" s="125" t="str">
        <f t="shared" si="2"/>
        <v>Kyberturv.
hallinta</v>
      </c>
      <c r="C88" s="126">
        <v>11</v>
      </c>
      <c r="D88" s="352" t="s">
        <v>77</v>
      </c>
      <c r="E88" s="642" t="s">
        <v>1457</v>
      </c>
      <c r="F88" s="352" t="s">
        <v>77</v>
      </c>
    </row>
    <row r="90" spans="2:6" ht="27.6" x14ac:dyDescent="0.25">
      <c r="D90" s="352" t="s">
        <v>54</v>
      </c>
      <c r="E90" s="352" t="s">
        <v>793</v>
      </c>
    </row>
    <row r="91" spans="2:6" x14ac:dyDescent="0.25">
      <c r="D91" s="352" t="s">
        <v>46</v>
      </c>
      <c r="E91" s="352" t="s">
        <v>2461</v>
      </c>
    </row>
    <row r="92" spans="2:6" x14ac:dyDescent="0.25">
      <c r="D92" s="352" t="s">
        <v>62</v>
      </c>
      <c r="E92" s="352" t="s">
        <v>791</v>
      </c>
    </row>
    <row r="93" spans="2:6" ht="27.6" x14ac:dyDescent="0.25">
      <c r="D93" s="352" t="s">
        <v>0</v>
      </c>
      <c r="E93" s="352" t="s">
        <v>794</v>
      </c>
    </row>
    <row r="94" spans="2:6" ht="27.6" x14ac:dyDescent="0.25">
      <c r="D94" s="352" t="s">
        <v>57</v>
      </c>
      <c r="E94" s="352" t="s">
        <v>796</v>
      </c>
    </row>
    <row r="95" spans="2:6" x14ac:dyDescent="0.25">
      <c r="D95" s="352" t="s">
        <v>65</v>
      </c>
      <c r="E95" s="352" t="s">
        <v>523</v>
      </c>
    </row>
    <row r="96" spans="2:6" ht="27.6" x14ac:dyDescent="0.25">
      <c r="D96" s="352" t="s">
        <v>67</v>
      </c>
      <c r="E96" s="352" t="s">
        <v>797</v>
      </c>
    </row>
    <row r="97" spans="4:5" ht="27.6" x14ac:dyDescent="0.25">
      <c r="D97" s="352" t="s">
        <v>2538</v>
      </c>
      <c r="E97" s="352" t="s">
        <v>795</v>
      </c>
    </row>
    <row r="98" spans="4:5" x14ac:dyDescent="0.25">
      <c r="D98" s="352" t="s">
        <v>72</v>
      </c>
      <c r="E98" s="352" t="s">
        <v>792</v>
      </c>
    </row>
    <row r="99" spans="4:5" ht="27.6" x14ac:dyDescent="0.25">
      <c r="D99" s="352" t="s">
        <v>75</v>
      </c>
      <c r="E99" s="352" t="s">
        <v>799</v>
      </c>
    </row>
    <row r="100" spans="4:5" ht="27.6" x14ac:dyDescent="0.25">
      <c r="D100" s="352" t="s">
        <v>77</v>
      </c>
      <c r="E100" s="352" t="s">
        <v>798</v>
      </c>
    </row>
  </sheetData>
  <sheetProtection sheet="1" formatCells="0" formatColumns="0" formatRows="0"/>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42A8-6CBB-4175-B633-B7D597C1AFF6}">
  <sheetPr codeName="Sheet40">
    <tabColor rgb="FFFF0000"/>
  </sheetPr>
  <dimension ref="A1:V846"/>
  <sheetViews>
    <sheetView zoomScale="80" zoomScaleNormal="80" workbookViewId="0">
      <selection activeCell="AJ76" sqref="AJ76"/>
    </sheetView>
  </sheetViews>
  <sheetFormatPr defaultRowHeight="13.8" x14ac:dyDescent="0.25"/>
  <cols>
    <col min="1" max="1" width="15.36328125" customWidth="1"/>
    <col min="2" max="2" width="6.6328125" style="358" customWidth="1"/>
    <col min="3" max="3" width="9.81640625" customWidth="1"/>
    <col min="4" max="4" width="9.1796875" customWidth="1"/>
    <col min="6" max="7" width="9.6328125" customWidth="1"/>
    <col min="8" max="8" width="5.6328125" customWidth="1"/>
    <col min="15" max="15" width="5.6328125" customWidth="1"/>
  </cols>
  <sheetData>
    <row r="1" spans="1:22" x14ac:dyDescent="0.25">
      <c r="A1" s="24" t="s">
        <v>1471</v>
      </c>
      <c r="B1" s="70" t="s">
        <v>586</v>
      </c>
      <c r="C1" s="24" t="s">
        <v>1472</v>
      </c>
      <c r="D1" s="24" t="s">
        <v>1472</v>
      </c>
      <c r="E1" s="70" t="s">
        <v>1578</v>
      </c>
      <c r="J1" s="353" t="s">
        <v>444</v>
      </c>
      <c r="K1" s="354" t="s">
        <v>1460</v>
      </c>
      <c r="L1" s="355" t="s">
        <v>1461</v>
      </c>
      <c r="M1" s="356" t="s">
        <v>1462</v>
      </c>
      <c r="N1" s="357" t="s">
        <v>1463</v>
      </c>
    </row>
    <row r="2" spans="1:22" x14ac:dyDescent="0.25">
      <c r="A2" t="s">
        <v>148</v>
      </c>
      <c r="B2" s="358">
        <v>1</v>
      </c>
      <c r="C2" t="s">
        <v>1460</v>
      </c>
      <c r="D2" t="s">
        <v>1473</v>
      </c>
      <c r="E2" s="358">
        <f>VLOOKUP($A2,Data!$C:$I,7,FALSE)</f>
        <v>0</v>
      </c>
      <c r="F2" s="438" t="str">
        <f>CONCATENATE($D2,$B2)</f>
        <v>PR.AC-11</v>
      </c>
      <c r="G2" s="438" t="str">
        <f>_xlfn.IFNA(CONCATENATE(F2,$E2),CONCATENATE(F2,$E2,0))</f>
        <v>PR.AC-110</v>
      </c>
      <c r="H2" s="438"/>
      <c r="J2" s="358">
        <f>COUNTIFS($C:$C,J$1)</f>
        <v>304</v>
      </c>
      <c r="K2" s="358">
        <f>COUNTIFS($C:$C,K$1)</f>
        <v>315</v>
      </c>
      <c r="L2" s="358">
        <f>COUNTIFS($C:$C,L$1)</f>
        <v>131</v>
      </c>
      <c r="M2" s="358">
        <f>COUNTIFS($C:$C,M$1)</f>
        <v>74</v>
      </c>
      <c r="N2" s="358">
        <f>COUNTIFS($C:$C,N$1)</f>
        <v>21</v>
      </c>
    </row>
    <row r="3" spans="1:22" x14ac:dyDescent="0.25">
      <c r="A3" t="s">
        <v>150</v>
      </c>
      <c r="B3" s="358">
        <v>1</v>
      </c>
      <c r="C3" t="s">
        <v>1460</v>
      </c>
      <c r="D3" t="s">
        <v>1473</v>
      </c>
      <c r="E3" s="358">
        <f>VLOOKUP(A3,Data!C:I,7,FALSE)</f>
        <v>0</v>
      </c>
      <c r="F3" s="438" t="str">
        <f t="shared" ref="F3:F66" si="0">CONCATENATE($D3,$B3)</f>
        <v>PR.AC-11</v>
      </c>
      <c r="G3" s="438" t="str">
        <f t="shared" ref="G3:G66" si="1">_xlfn.IFNA(CONCATENATE(F3,$E3),CONCATENATE(F3,$E3,0))</f>
        <v>PR.AC-110</v>
      </c>
      <c r="J3" s="358">
        <f>COUNTIFS($C:$C,J$1,$E:$E,1)</f>
        <v>0</v>
      </c>
      <c r="K3" s="358">
        <f>COUNTIFS($C:$C,K$1,$E:$E,1)</f>
        <v>0</v>
      </c>
      <c r="L3" s="358">
        <f>COUNTIFS($C:$C,L$1,$E:$E,1)</f>
        <v>0</v>
      </c>
      <c r="M3" s="358">
        <f>COUNTIFS($C:$C,M$1,$E:$E,1)</f>
        <v>0</v>
      </c>
      <c r="N3" s="358">
        <f>COUNTIFS($C:$C,N$1,$E:$E,1)</f>
        <v>0</v>
      </c>
    </row>
    <row r="4" spans="1:22" x14ac:dyDescent="0.25">
      <c r="A4" t="s">
        <v>151</v>
      </c>
      <c r="B4" s="358">
        <v>1</v>
      </c>
      <c r="C4" t="s">
        <v>1460</v>
      </c>
      <c r="D4" t="s">
        <v>1473</v>
      </c>
      <c r="E4" s="358">
        <f>VLOOKUP(A4,Data!C:I,7,FALSE)</f>
        <v>0</v>
      </c>
      <c r="F4" s="438" t="str">
        <f t="shared" si="0"/>
        <v>PR.AC-11</v>
      </c>
      <c r="G4" s="438" t="str">
        <f t="shared" si="1"/>
        <v>PR.AC-110</v>
      </c>
    </row>
    <row r="5" spans="1:22" x14ac:dyDescent="0.25">
      <c r="A5" t="s">
        <v>152</v>
      </c>
      <c r="B5" s="358">
        <v>2</v>
      </c>
      <c r="C5" t="s">
        <v>1460</v>
      </c>
      <c r="D5" t="s">
        <v>1473</v>
      </c>
      <c r="E5" s="358">
        <f>VLOOKUP(A5,Data!C:I,7,FALSE)</f>
        <v>0</v>
      </c>
      <c r="F5" s="438" t="str">
        <f t="shared" si="0"/>
        <v>PR.AC-12</v>
      </c>
      <c r="G5" s="438" t="str">
        <f t="shared" si="1"/>
        <v>PR.AC-120</v>
      </c>
      <c r="J5" t="s">
        <v>1579</v>
      </c>
      <c r="K5" t="s">
        <v>1580</v>
      </c>
      <c r="L5" t="s">
        <v>1581</v>
      </c>
      <c r="M5" t="s">
        <v>1582</v>
      </c>
      <c r="N5" t="s">
        <v>1583</v>
      </c>
      <c r="P5" s="359" t="s">
        <v>787</v>
      </c>
      <c r="Q5" s="360" t="s">
        <v>788</v>
      </c>
      <c r="R5" s="360" t="s">
        <v>789</v>
      </c>
      <c r="S5" s="361" t="s">
        <v>790</v>
      </c>
    </row>
    <row r="6" spans="1:22" x14ac:dyDescent="0.25">
      <c r="A6" t="s">
        <v>152</v>
      </c>
      <c r="B6" s="358">
        <v>2</v>
      </c>
      <c r="C6" t="s">
        <v>1460</v>
      </c>
      <c r="D6" t="s">
        <v>1474</v>
      </c>
      <c r="E6" s="358">
        <f>VLOOKUP(A6,Data!C:I,7,FALSE)</f>
        <v>0</v>
      </c>
      <c r="F6" s="438" t="str">
        <f t="shared" si="0"/>
        <v>PR.AC-62</v>
      </c>
      <c r="G6" s="438" t="str">
        <f t="shared" si="1"/>
        <v>PR.AC-620</v>
      </c>
      <c r="J6" s="358" t="str">
        <f>IF(VLOOKUP(J$5,Languages!$A:$D,1,TRUE)=J$5,VLOOKUP(J$5,Languages!$A:$D,Summary!$C$7,TRUE),NA())</f>
        <v>Tunnistaminen</v>
      </c>
      <c r="K6" s="358" t="str">
        <f>IF(VLOOKUP(K$5,Languages!$A:$D,1,TRUE)=K$5,VLOOKUP(K$5,Languages!$A:$D,Summary!$C$7,TRUE),NA())</f>
        <v>Suojautuminen</v>
      </c>
      <c r="L6" s="358" t="str">
        <f>IF(VLOOKUP(L$5,Languages!$A:$D,1,TRUE)=L$5,VLOOKUP(L$5,Languages!$A:$D,Summary!$C$7,TRUE),NA())</f>
        <v>Havainnointi</v>
      </c>
      <c r="M6" s="358" t="str">
        <f>IF(VLOOKUP(M$5,Languages!$A:$D,1,TRUE)=M$5,VLOOKUP(M$5,Languages!$A:$D,Summary!$C$7,TRUE),NA())</f>
        <v>Vaste</v>
      </c>
      <c r="N6" s="358" t="str">
        <f>IF(VLOOKUP(N$5,Languages!$A:$D,1,TRUE)=N$5,VLOOKUP(N$5,Languages!$A:$D,Summary!$C$7,TRUE),NA())</f>
        <v>Palautuminen</v>
      </c>
      <c r="P6" s="362">
        <v>0.3</v>
      </c>
      <c r="Q6" s="363">
        <v>0.3</v>
      </c>
      <c r="R6" s="363">
        <v>0.3</v>
      </c>
      <c r="S6" s="364">
        <v>0.1</v>
      </c>
    </row>
    <row r="7" spans="1:22" x14ac:dyDescent="0.25">
      <c r="A7" t="s">
        <v>153</v>
      </c>
      <c r="B7" s="358">
        <v>2</v>
      </c>
      <c r="C7" t="s">
        <v>1460</v>
      </c>
      <c r="D7" t="s">
        <v>1473</v>
      </c>
      <c r="E7" s="358">
        <f>VLOOKUP(A7,Data!C:I,7,FALSE)</f>
        <v>0</v>
      </c>
      <c r="F7" s="438" t="str">
        <f t="shared" si="0"/>
        <v>PR.AC-12</v>
      </c>
      <c r="G7" s="438" t="str">
        <f t="shared" si="1"/>
        <v>PR.AC-120</v>
      </c>
      <c r="I7" t="s">
        <v>1464</v>
      </c>
      <c r="J7" s="367">
        <f>J3/J2</f>
        <v>0</v>
      </c>
      <c r="K7" s="367">
        <f>K3/K2</f>
        <v>0</v>
      </c>
      <c r="L7" s="367">
        <f>L3/L2</f>
        <v>0</v>
      </c>
      <c r="M7" s="367">
        <f>M3/M2</f>
        <v>0</v>
      </c>
      <c r="N7" s="367">
        <f>N3/N2</f>
        <v>0</v>
      </c>
      <c r="P7" s="117">
        <v>0.3</v>
      </c>
      <c r="Q7" s="95">
        <v>0.3</v>
      </c>
      <c r="R7" s="95">
        <v>0.3</v>
      </c>
      <c r="S7" s="106">
        <v>0.1</v>
      </c>
    </row>
    <row r="8" spans="1:22" x14ac:dyDescent="0.25">
      <c r="A8" t="s">
        <v>154</v>
      </c>
      <c r="B8" s="358">
        <v>2</v>
      </c>
      <c r="C8" t="s">
        <v>1460</v>
      </c>
      <c r="D8" t="s">
        <v>1473</v>
      </c>
      <c r="E8" s="358">
        <f>VLOOKUP(A8,Data!C:I,7,FALSE)</f>
        <v>0</v>
      </c>
      <c r="F8" s="438" t="str">
        <f t="shared" si="0"/>
        <v>PR.AC-12</v>
      </c>
      <c r="G8" s="438" t="str">
        <f t="shared" si="1"/>
        <v>PR.AC-120</v>
      </c>
      <c r="J8" s="358"/>
      <c r="K8" s="358"/>
      <c r="L8" s="358"/>
      <c r="M8" s="358"/>
      <c r="N8" s="358"/>
      <c r="P8" s="117">
        <v>0.3</v>
      </c>
      <c r="Q8" s="95">
        <v>0.3</v>
      </c>
      <c r="R8" s="95">
        <v>0.3</v>
      </c>
      <c r="S8" s="106">
        <v>0.1</v>
      </c>
    </row>
    <row r="9" spans="1:22" x14ac:dyDescent="0.25">
      <c r="A9" t="s">
        <v>154</v>
      </c>
      <c r="B9" s="358">
        <v>2</v>
      </c>
      <c r="C9" t="s">
        <v>1460</v>
      </c>
      <c r="D9" t="s">
        <v>1475</v>
      </c>
      <c r="E9" s="358">
        <f>VLOOKUP(A9,Data!C:I,7,FALSE)</f>
        <v>0</v>
      </c>
      <c r="F9" s="438" t="str">
        <f t="shared" si="0"/>
        <v>PR.AC-72</v>
      </c>
      <c r="G9" s="438" t="str">
        <f t="shared" si="1"/>
        <v>PR.AC-720</v>
      </c>
      <c r="I9" t="s">
        <v>785</v>
      </c>
      <c r="J9" s="368">
        <f>Import!K12</f>
        <v>0</v>
      </c>
      <c r="K9" s="368">
        <f>Import!K13</f>
        <v>0</v>
      </c>
      <c r="L9" s="368">
        <f>Import!K14</f>
        <v>0</v>
      </c>
      <c r="M9" s="368">
        <f>Import!K15</f>
        <v>0</v>
      </c>
      <c r="N9" s="368">
        <f>Import!K16</f>
        <v>0</v>
      </c>
      <c r="P9" s="117">
        <v>0.3</v>
      </c>
      <c r="Q9" s="95">
        <v>0.3</v>
      </c>
      <c r="R9" s="95">
        <v>0.3</v>
      </c>
      <c r="S9" s="106">
        <v>0.1</v>
      </c>
    </row>
    <row r="10" spans="1:22" x14ac:dyDescent="0.25">
      <c r="A10" t="s">
        <v>156</v>
      </c>
      <c r="B10" s="358">
        <v>1</v>
      </c>
      <c r="C10" t="s">
        <v>1460</v>
      </c>
      <c r="D10" t="s">
        <v>1476</v>
      </c>
      <c r="E10" s="358">
        <f>VLOOKUP(A10,Data!C:I,7,FALSE)</f>
        <v>0</v>
      </c>
      <c r="F10" s="438" t="str">
        <f t="shared" si="0"/>
        <v>PR.AC-31</v>
      </c>
      <c r="G10" s="438" t="str">
        <f t="shared" si="1"/>
        <v>PR.AC-310</v>
      </c>
      <c r="I10" t="s">
        <v>1470</v>
      </c>
      <c r="J10" s="368">
        <f>Import!N12</f>
        <v>0</v>
      </c>
      <c r="K10" s="368">
        <f>Import!N13</f>
        <v>0</v>
      </c>
      <c r="L10" s="368">
        <f>Import!N14</f>
        <v>0</v>
      </c>
      <c r="M10" s="368">
        <f>Import!N15</f>
        <v>0</v>
      </c>
      <c r="N10" s="368">
        <f>Import!N16</f>
        <v>0</v>
      </c>
      <c r="P10" s="118">
        <v>0.3</v>
      </c>
      <c r="Q10" s="114">
        <v>0.3</v>
      </c>
      <c r="R10" s="114">
        <v>0.3</v>
      </c>
      <c r="S10" s="115">
        <v>0.1</v>
      </c>
    </row>
    <row r="11" spans="1:22" x14ac:dyDescent="0.25">
      <c r="A11" t="s">
        <v>156</v>
      </c>
      <c r="B11" s="358">
        <v>1</v>
      </c>
      <c r="C11" t="s">
        <v>1460</v>
      </c>
      <c r="D11" t="s">
        <v>1477</v>
      </c>
      <c r="E11" s="358">
        <f>VLOOKUP(A11,Data!C:I,7,FALSE)</f>
        <v>0</v>
      </c>
      <c r="F11" s="438" t="str">
        <f t="shared" si="0"/>
        <v>PR.PT-21</v>
      </c>
      <c r="G11" s="438" t="str">
        <f t="shared" si="1"/>
        <v>PR.PT-210</v>
      </c>
    </row>
    <row r="12" spans="1:22" x14ac:dyDescent="0.25">
      <c r="A12" t="s">
        <v>156</v>
      </c>
      <c r="B12" s="358">
        <v>1</v>
      </c>
      <c r="C12" t="s">
        <v>1460</v>
      </c>
      <c r="D12" t="s">
        <v>1478</v>
      </c>
      <c r="E12" s="358">
        <f>VLOOKUP(A12,Data!C:I,7,FALSE)</f>
        <v>0</v>
      </c>
      <c r="F12" s="438" t="str">
        <f t="shared" si="0"/>
        <v>PR.PT-31</v>
      </c>
      <c r="G12" s="438" t="str">
        <f t="shared" si="1"/>
        <v>PR.PT-310</v>
      </c>
    </row>
    <row r="13" spans="1:22" x14ac:dyDescent="0.25">
      <c r="A13" t="s">
        <v>157</v>
      </c>
      <c r="B13" s="358">
        <v>1</v>
      </c>
      <c r="C13" t="s">
        <v>1460</v>
      </c>
      <c r="D13" t="s">
        <v>1476</v>
      </c>
      <c r="E13" s="358">
        <f>VLOOKUP(A13,Data!C:I,7,FALSE)</f>
        <v>0</v>
      </c>
      <c r="F13" s="438" t="str">
        <f t="shared" si="0"/>
        <v>PR.AC-31</v>
      </c>
      <c r="G13" s="438" t="str">
        <f t="shared" si="1"/>
        <v>PR.AC-310</v>
      </c>
    </row>
    <row r="14" spans="1:22" x14ac:dyDescent="0.25">
      <c r="A14" t="s">
        <v>157</v>
      </c>
      <c r="B14" s="358">
        <v>1</v>
      </c>
      <c r="C14" t="s">
        <v>1460</v>
      </c>
      <c r="D14" t="s">
        <v>1479</v>
      </c>
      <c r="E14" s="358">
        <f>VLOOKUP(A14,Data!C:I,7,FALSE)</f>
        <v>0</v>
      </c>
      <c r="F14" s="438" t="str">
        <f t="shared" si="0"/>
        <v>PR.MA-21</v>
      </c>
      <c r="G14" s="438" t="str">
        <f t="shared" si="1"/>
        <v>PR.MA-210</v>
      </c>
    </row>
    <row r="15" spans="1:22" x14ac:dyDescent="0.25">
      <c r="A15" t="s">
        <v>157</v>
      </c>
      <c r="B15" s="358">
        <v>1</v>
      </c>
      <c r="C15" t="s">
        <v>1460</v>
      </c>
      <c r="D15" t="s">
        <v>1477</v>
      </c>
      <c r="E15" s="358">
        <f>VLOOKUP(A15,Data!C:I,7,FALSE)</f>
        <v>0</v>
      </c>
      <c r="F15" s="438" t="str">
        <f t="shared" si="0"/>
        <v>PR.PT-21</v>
      </c>
      <c r="G15" s="438" t="str">
        <f t="shared" si="1"/>
        <v>PR.PT-210</v>
      </c>
      <c r="I15" s="101" t="s">
        <v>598</v>
      </c>
      <c r="J15" s="433" t="s">
        <v>444</v>
      </c>
      <c r="K15" s="433" t="s">
        <v>1802</v>
      </c>
      <c r="L15" s="433" t="s">
        <v>1804</v>
      </c>
      <c r="M15" s="433" t="s">
        <v>1803</v>
      </c>
      <c r="N15" s="434">
        <v>1</v>
      </c>
      <c r="O15" s="433" t="s">
        <v>1804</v>
      </c>
      <c r="P15" s="433" t="s">
        <v>1803</v>
      </c>
      <c r="Q15" s="434">
        <v>2</v>
      </c>
      <c r="R15" s="433" t="s">
        <v>1804</v>
      </c>
      <c r="S15" s="433" t="s">
        <v>1803</v>
      </c>
      <c r="T15" s="434">
        <v>3</v>
      </c>
      <c r="U15" s="433" t="s">
        <v>1804</v>
      </c>
      <c r="V15" s="433" t="s">
        <v>1803</v>
      </c>
    </row>
    <row r="16" spans="1:22" x14ac:dyDescent="0.25">
      <c r="A16" t="s">
        <v>157</v>
      </c>
      <c r="B16" s="358">
        <v>1</v>
      </c>
      <c r="C16" t="s">
        <v>1460</v>
      </c>
      <c r="D16" t="s">
        <v>1478</v>
      </c>
      <c r="E16" s="358">
        <f>VLOOKUP(A16,Data!C:I,7,FALSE)</f>
        <v>0</v>
      </c>
      <c r="F16" s="438" t="str">
        <f t="shared" si="0"/>
        <v>PR.PT-31</v>
      </c>
      <c r="G16" s="438" t="str">
        <f t="shared" si="1"/>
        <v>PR.PT-310</v>
      </c>
      <c r="I16" s="24" t="s">
        <v>1623</v>
      </c>
      <c r="J16" s="24" t="s">
        <v>1506</v>
      </c>
      <c r="K16" s="439">
        <f>IF(L16=0,0,M16/L16)</f>
        <v>0</v>
      </c>
      <c r="L16" s="440">
        <f>SUM(O16+R16+U16)</f>
        <v>8</v>
      </c>
      <c r="M16" s="440">
        <f>SUM(P16+S16+V16)</f>
        <v>0</v>
      </c>
      <c r="N16" s="439">
        <f>IF(O16=0,0,P16/O16)</f>
        <v>0</v>
      </c>
      <c r="O16" s="440">
        <f>COUNTIF($F:$F,CONCATENATE($J16,N$15))</f>
        <v>4</v>
      </c>
      <c r="P16" s="440">
        <f>COUNTIF($G:$G,CONCATENATE($J16,N$15,1))</f>
        <v>0</v>
      </c>
      <c r="Q16" s="439">
        <f>IF(R16=0,0,S16/R16)</f>
        <v>0</v>
      </c>
      <c r="R16" s="440">
        <f>COUNTIF($F:$F,CONCATENATE($J16,Q$15))</f>
        <v>2</v>
      </c>
      <c r="S16" s="440">
        <f>COUNTIF($G:$G,CONCATENATE($J16,Q$15,1))</f>
        <v>0</v>
      </c>
      <c r="T16" s="439">
        <f>IF(U16=0,0,V16/U16)</f>
        <v>0</v>
      </c>
      <c r="U16" s="440">
        <f>COUNTIF($F:$F,CONCATENATE($J16,T$15))</f>
        <v>2</v>
      </c>
      <c r="V16" s="440">
        <f>COUNTIF($G:$G,CONCATENATE($J16,T$15,1))</f>
        <v>0</v>
      </c>
    </row>
    <row r="17" spans="1:22" x14ac:dyDescent="0.25">
      <c r="A17" t="s">
        <v>158</v>
      </c>
      <c r="B17" s="358">
        <v>2</v>
      </c>
      <c r="C17" t="s">
        <v>1460</v>
      </c>
      <c r="D17" t="s">
        <v>1476</v>
      </c>
      <c r="E17" s="358">
        <f>VLOOKUP(A17,Data!C:I,7,FALSE)</f>
        <v>0</v>
      </c>
      <c r="F17" s="438" t="str">
        <f t="shared" si="0"/>
        <v>PR.AC-32</v>
      </c>
      <c r="G17" s="438" t="str">
        <f t="shared" si="1"/>
        <v>PR.AC-320</v>
      </c>
      <c r="I17" s="24"/>
      <c r="J17" s="24" t="s">
        <v>1507</v>
      </c>
      <c r="K17" s="439">
        <f t="shared" ref="K17:K80" si="2">IF(L17=0,0,M17/L17)</f>
        <v>0</v>
      </c>
      <c r="L17" s="440">
        <f t="shared" ref="L17:L80" si="3">SUM(O17+R17+U17)</f>
        <v>8</v>
      </c>
      <c r="M17" s="440">
        <f t="shared" ref="M17:M80" si="4">SUM(P17+S17+V17)</f>
        <v>0</v>
      </c>
      <c r="N17" s="439">
        <f t="shared" ref="N17:N80" si="5">IF(O17=0,0,P17/O17)</f>
        <v>0</v>
      </c>
      <c r="O17" s="440">
        <f t="shared" ref="O17:O80" si="6">COUNTIF($F:$F,CONCATENATE($J17,N$15))</f>
        <v>3</v>
      </c>
      <c r="P17" s="440">
        <f t="shared" ref="P17:P80" si="7">COUNTIF($G:$G,CONCATENATE($J17,N$15,1))</f>
        <v>0</v>
      </c>
      <c r="Q17" s="439">
        <f t="shared" ref="Q17:Q80" si="8">IF(R17=0,0,S17/R17)</f>
        <v>0</v>
      </c>
      <c r="R17" s="440">
        <f t="shared" ref="R17:R80" si="9">COUNTIF($F:$F,CONCATENATE($J17,Q$15))</f>
        <v>3</v>
      </c>
      <c r="S17" s="440">
        <f t="shared" ref="S17:S80" si="10">COUNTIF($G:$G,CONCATENATE($J17,Q$15,1))</f>
        <v>0</v>
      </c>
      <c r="T17" s="439">
        <f t="shared" ref="T17:T80" si="11">IF(U17=0,0,V17/U17)</f>
        <v>0</v>
      </c>
      <c r="U17" s="440">
        <f t="shared" ref="U17:U80" si="12">COUNTIF($F:$F,CONCATENATE($J17,T$15))</f>
        <v>2</v>
      </c>
      <c r="V17" s="440">
        <f t="shared" ref="V17:V80" si="13">COUNTIF($G:$G,CONCATENATE($J17,T$15,1))</f>
        <v>0</v>
      </c>
    </row>
    <row r="18" spans="1:22" x14ac:dyDescent="0.25">
      <c r="A18" t="s">
        <v>158</v>
      </c>
      <c r="B18" s="358">
        <v>2</v>
      </c>
      <c r="C18" t="s">
        <v>1460</v>
      </c>
      <c r="D18" t="s">
        <v>1475</v>
      </c>
      <c r="E18" s="358">
        <f>VLOOKUP(A18,Data!C:I,7,FALSE)</f>
        <v>0</v>
      </c>
      <c r="F18" s="438" t="str">
        <f t="shared" si="0"/>
        <v>PR.AC-72</v>
      </c>
      <c r="G18" s="438" t="str">
        <f t="shared" si="1"/>
        <v>PR.AC-720</v>
      </c>
      <c r="I18" s="24"/>
      <c r="J18" s="24" t="s">
        <v>1512</v>
      </c>
      <c r="K18" s="439">
        <f t="shared" si="2"/>
        <v>0</v>
      </c>
      <c r="L18" s="440">
        <f t="shared" si="3"/>
        <v>8</v>
      </c>
      <c r="M18" s="440">
        <f t="shared" si="4"/>
        <v>0</v>
      </c>
      <c r="N18" s="439">
        <f t="shared" si="5"/>
        <v>0</v>
      </c>
      <c r="O18" s="440">
        <f t="shared" si="6"/>
        <v>4</v>
      </c>
      <c r="P18" s="440">
        <f t="shared" si="7"/>
        <v>0</v>
      </c>
      <c r="Q18" s="439">
        <f t="shared" si="8"/>
        <v>0</v>
      </c>
      <c r="R18" s="440">
        <f t="shared" si="9"/>
        <v>2</v>
      </c>
      <c r="S18" s="440">
        <f t="shared" si="10"/>
        <v>0</v>
      </c>
      <c r="T18" s="439">
        <f t="shared" si="11"/>
        <v>0</v>
      </c>
      <c r="U18" s="440">
        <f t="shared" si="12"/>
        <v>2</v>
      </c>
      <c r="V18" s="440">
        <f t="shared" si="13"/>
        <v>0</v>
      </c>
    </row>
    <row r="19" spans="1:22" x14ac:dyDescent="0.25">
      <c r="A19" t="s">
        <v>158</v>
      </c>
      <c r="B19" s="358">
        <v>2</v>
      </c>
      <c r="C19" t="s">
        <v>1460</v>
      </c>
      <c r="D19" t="s">
        <v>1479</v>
      </c>
      <c r="E19" s="358">
        <f>VLOOKUP(A19,Data!C:I,7,FALSE)</f>
        <v>0</v>
      </c>
      <c r="F19" s="438" t="str">
        <f t="shared" si="0"/>
        <v>PR.MA-22</v>
      </c>
      <c r="G19" s="438" t="str">
        <f t="shared" si="1"/>
        <v>PR.MA-220</v>
      </c>
      <c r="I19" s="24"/>
      <c r="J19" s="24" t="s">
        <v>1518</v>
      </c>
      <c r="K19" s="439">
        <f t="shared" si="2"/>
        <v>0</v>
      </c>
      <c r="L19" s="440">
        <f t="shared" si="3"/>
        <v>5</v>
      </c>
      <c r="M19" s="440">
        <f t="shared" si="4"/>
        <v>0</v>
      </c>
      <c r="N19" s="439">
        <f t="shared" si="5"/>
        <v>0</v>
      </c>
      <c r="O19" s="440">
        <f t="shared" si="6"/>
        <v>4</v>
      </c>
      <c r="P19" s="440">
        <f t="shared" si="7"/>
        <v>0</v>
      </c>
      <c r="Q19" s="439">
        <f t="shared" si="8"/>
        <v>0</v>
      </c>
      <c r="R19" s="440">
        <f t="shared" si="9"/>
        <v>1</v>
      </c>
      <c r="S19" s="440">
        <f t="shared" si="10"/>
        <v>0</v>
      </c>
      <c r="T19" s="439">
        <f t="shared" si="11"/>
        <v>0</v>
      </c>
      <c r="U19" s="440">
        <f t="shared" si="12"/>
        <v>0</v>
      </c>
      <c r="V19" s="440">
        <f t="shared" si="13"/>
        <v>0</v>
      </c>
    </row>
    <row r="20" spans="1:22" x14ac:dyDescent="0.25">
      <c r="A20" t="s">
        <v>158</v>
      </c>
      <c r="B20" s="358">
        <v>2</v>
      </c>
      <c r="C20" t="s">
        <v>1460</v>
      </c>
      <c r="D20" t="s">
        <v>1477</v>
      </c>
      <c r="E20" s="358">
        <f>VLOOKUP(A20,Data!C:I,7,FALSE)</f>
        <v>0</v>
      </c>
      <c r="F20" s="438" t="str">
        <f t="shared" si="0"/>
        <v>PR.PT-22</v>
      </c>
      <c r="G20" s="438" t="str">
        <f t="shared" si="1"/>
        <v>PR.PT-220</v>
      </c>
      <c r="I20" s="24"/>
      <c r="J20" s="24" t="s">
        <v>1508</v>
      </c>
      <c r="K20" s="439">
        <f t="shared" si="2"/>
        <v>0</v>
      </c>
      <c r="L20" s="440">
        <f t="shared" si="3"/>
        <v>12</v>
      </c>
      <c r="M20" s="440">
        <f t="shared" si="4"/>
        <v>0</v>
      </c>
      <c r="N20" s="439">
        <f t="shared" si="5"/>
        <v>0</v>
      </c>
      <c r="O20" s="440">
        <f t="shared" si="6"/>
        <v>2</v>
      </c>
      <c r="P20" s="440">
        <f t="shared" si="7"/>
        <v>0</v>
      </c>
      <c r="Q20" s="439">
        <f t="shared" si="8"/>
        <v>0</v>
      </c>
      <c r="R20" s="440">
        <f t="shared" si="9"/>
        <v>8</v>
      </c>
      <c r="S20" s="440">
        <f t="shared" si="10"/>
        <v>0</v>
      </c>
      <c r="T20" s="439">
        <f t="shared" si="11"/>
        <v>0</v>
      </c>
      <c r="U20" s="440">
        <f t="shared" si="12"/>
        <v>2</v>
      </c>
      <c r="V20" s="440">
        <f t="shared" si="13"/>
        <v>0</v>
      </c>
    </row>
    <row r="21" spans="1:22" x14ac:dyDescent="0.25">
      <c r="A21" t="s">
        <v>158</v>
      </c>
      <c r="B21" s="358">
        <v>2</v>
      </c>
      <c r="C21" t="s">
        <v>1460</v>
      </c>
      <c r="D21" t="s">
        <v>1478</v>
      </c>
      <c r="E21" s="358">
        <f>VLOOKUP(A21,Data!C:I,7,FALSE)</f>
        <v>0</v>
      </c>
      <c r="F21" s="438" t="str">
        <f t="shared" si="0"/>
        <v>PR.PT-32</v>
      </c>
      <c r="G21" s="438" t="str">
        <f t="shared" si="1"/>
        <v>PR.PT-320</v>
      </c>
      <c r="I21" s="24"/>
      <c r="J21" s="24" t="s">
        <v>1487</v>
      </c>
      <c r="K21" s="439">
        <f t="shared" si="2"/>
        <v>0</v>
      </c>
      <c r="L21" s="440">
        <f t="shared" si="3"/>
        <v>15</v>
      </c>
      <c r="M21" s="440">
        <f t="shared" si="4"/>
        <v>0</v>
      </c>
      <c r="N21" s="439">
        <f t="shared" si="5"/>
        <v>0</v>
      </c>
      <c r="O21" s="440">
        <f t="shared" si="6"/>
        <v>2</v>
      </c>
      <c r="P21" s="440">
        <f t="shared" si="7"/>
        <v>0</v>
      </c>
      <c r="Q21" s="439">
        <f t="shared" si="8"/>
        <v>0</v>
      </c>
      <c r="R21" s="440">
        <f t="shared" si="9"/>
        <v>3</v>
      </c>
      <c r="S21" s="440">
        <f t="shared" si="10"/>
        <v>0</v>
      </c>
      <c r="T21" s="439">
        <f t="shared" si="11"/>
        <v>0</v>
      </c>
      <c r="U21" s="440">
        <f t="shared" si="12"/>
        <v>10</v>
      </c>
      <c r="V21" s="440">
        <f t="shared" si="13"/>
        <v>0</v>
      </c>
    </row>
    <row r="22" spans="1:22" x14ac:dyDescent="0.25">
      <c r="A22" t="s">
        <v>159</v>
      </c>
      <c r="B22" s="358">
        <v>2</v>
      </c>
      <c r="C22" t="s">
        <v>1460</v>
      </c>
      <c r="D22" t="s">
        <v>1476</v>
      </c>
      <c r="E22" s="358">
        <f>VLOOKUP(A22,Data!C:I,7,FALSE)</f>
        <v>0</v>
      </c>
      <c r="F22" s="438" t="str">
        <f t="shared" si="0"/>
        <v>PR.AC-32</v>
      </c>
      <c r="G22" s="438" t="str">
        <f t="shared" si="1"/>
        <v>PR.AC-320</v>
      </c>
      <c r="I22" s="24" t="s">
        <v>1633</v>
      </c>
      <c r="J22" s="24" t="s">
        <v>1519</v>
      </c>
      <c r="K22" s="439">
        <f t="shared" si="2"/>
        <v>0</v>
      </c>
      <c r="L22" s="440">
        <f t="shared" si="3"/>
        <v>4</v>
      </c>
      <c r="M22" s="440">
        <f t="shared" si="4"/>
        <v>0</v>
      </c>
      <c r="N22" s="439">
        <f t="shared" si="5"/>
        <v>0</v>
      </c>
      <c r="O22" s="440">
        <f t="shared" si="6"/>
        <v>2</v>
      </c>
      <c r="P22" s="440">
        <f t="shared" si="7"/>
        <v>0</v>
      </c>
      <c r="Q22" s="439">
        <f t="shared" si="8"/>
        <v>0</v>
      </c>
      <c r="R22" s="440">
        <f t="shared" si="9"/>
        <v>2</v>
      </c>
      <c r="S22" s="440">
        <f t="shared" si="10"/>
        <v>0</v>
      </c>
      <c r="T22" s="439">
        <f t="shared" si="11"/>
        <v>0</v>
      </c>
      <c r="U22" s="440">
        <f t="shared" si="12"/>
        <v>0</v>
      </c>
      <c r="V22" s="440">
        <f t="shared" si="13"/>
        <v>0</v>
      </c>
    </row>
    <row r="23" spans="1:22" x14ac:dyDescent="0.25">
      <c r="A23" t="s">
        <v>159</v>
      </c>
      <c r="B23" s="358">
        <v>2</v>
      </c>
      <c r="C23" t="s">
        <v>1460</v>
      </c>
      <c r="D23" t="s">
        <v>1480</v>
      </c>
      <c r="E23" s="358">
        <f>VLOOKUP(A23,Data!C:I,7,FALSE)</f>
        <v>0</v>
      </c>
      <c r="F23" s="438" t="str">
        <f t="shared" si="0"/>
        <v>PR.AC-42</v>
      </c>
      <c r="G23" s="438" t="str">
        <f t="shared" si="1"/>
        <v>PR.AC-420</v>
      </c>
      <c r="I23" s="24"/>
      <c r="J23" s="24" t="s">
        <v>1517</v>
      </c>
      <c r="K23" s="439">
        <f t="shared" si="2"/>
        <v>0</v>
      </c>
      <c r="L23" s="440">
        <f t="shared" si="3"/>
        <v>4</v>
      </c>
      <c r="M23" s="440">
        <f t="shared" si="4"/>
        <v>0</v>
      </c>
      <c r="N23" s="439">
        <f t="shared" si="5"/>
        <v>0</v>
      </c>
      <c r="O23" s="440">
        <f t="shared" si="6"/>
        <v>1</v>
      </c>
      <c r="P23" s="440">
        <f t="shared" si="7"/>
        <v>0</v>
      </c>
      <c r="Q23" s="439">
        <f t="shared" si="8"/>
        <v>0</v>
      </c>
      <c r="R23" s="440">
        <f t="shared" si="9"/>
        <v>1</v>
      </c>
      <c r="S23" s="440">
        <f t="shared" si="10"/>
        <v>0</v>
      </c>
      <c r="T23" s="439">
        <f t="shared" si="11"/>
        <v>0</v>
      </c>
      <c r="U23" s="440">
        <f t="shared" si="12"/>
        <v>2</v>
      </c>
      <c r="V23" s="440">
        <f t="shared" si="13"/>
        <v>0</v>
      </c>
    </row>
    <row r="24" spans="1:22" x14ac:dyDescent="0.25">
      <c r="A24" t="s">
        <v>159</v>
      </c>
      <c r="B24" s="358">
        <v>2</v>
      </c>
      <c r="C24" t="s">
        <v>1460</v>
      </c>
      <c r="D24" t="s">
        <v>1479</v>
      </c>
      <c r="E24" s="358">
        <f>VLOOKUP(A24,Data!C:I,7,FALSE)</f>
        <v>0</v>
      </c>
      <c r="F24" s="438" t="str">
        <f t="shared" si="0"/>
        <v>PR.MA-22</v>
      </c>
      <c r="G24" s="438" t="str">
        <f t="shared" si="1"/>
        <v>PR.MA-220</v>
      </c>
      <c r="I24" s="24"/>
      <c r="J24" s="24" t="s">
        <v>1522</v>
      </c>
      <c r="K24" s="439">
        <f t="shared" si="2"/>
        <v>0</v>
      </c>
      <c r="L24" s="440">
        <f t="shared" si="3"/>
        <v>4</v>
      </c>
      <c r="M24" s="440">
        <f t="shared" si="4"/>
        <v>0</v>
      </c>
      <c r="N24" s="439">
        <f t="shared" si="5"/>
        <v>0</v>
      </c>
      <c r="O24" s="440">
        <f t="shared" si="6"/>
        <v>0</v>
      </c>
      <c r="P24" s="440">
        <f t="shared" si="7"/>
        <v>0</v>
      </c>
      <c r="Q24" s="439">
        <f t="shared" si="8"/>
        <v>0</v>
      </c>
      <c r="R24" s="440">
        <f t="shared" si="9"/>
        <v>2</v>
      </c>
      <c r="S24" s="440">
        <f t="shared" si="10"/>
        <v>0</v>
      </c>
      <c r="T24" s="439">
        <f t="shared" si="11"/>
        <v>0</v>
      </c>
      <c r="U24" s="440">
        <f t="shared" si="12"/>
        <v>2</v>
      </c>
      <c r="V24" s="440">
        <f t="shared" si="13"/>
        <v>0</v>
      </c>
    </row>
    <row r="25" spans="1:22" x14ac:dyDescent="0.25">
      <c r="A25" t="s">
        <v>159</v>
      </c>
      <c r="B25" s="358">
        <v>2</v>
      </c>
      <c r="C25" t="s">
        <v>1460</v>
      </c>
      <c r="D25" t="s">
        <v>1478</v>
      </c>
      <c r="E25" s="358">
        <f>VLOOKUP(A25,Data!C:I,7,FALSE)</f>
        <v>0</v>
      </c>
      <c r="F25" s="438" t="str">
        <f t="shared" si="0"/>
        <v>PR.PT-32</v>
      </c>
      <c r="G25" s="438" t="str">
        <f t="shared" si="1"/>
        <v>PR.PT-320</v>
      </c>
      <c r="I25" s="24"/>
      <c r="J25" s="24" t="s">
        <v>1509</v>
      </c>
      <c r="K25" s="439">
        <f t="shared" si="2"/>
        <v>0</v>
      </c>
      <c r="L25" s="440">
        <f t="shared" si="3"/>
        <v>31</v>
      </c>
      <c r="M25" s="440">
        <f t="shared" si="4"/>
        <v>0</v>
      </c>
      <c r="N25" s="439">
        <f t="shared" si="5"/>
        <v>0</v>
      </c>
      <c r="O25" s="440">
        <f t="shared" si="6"/>
        <v>10</v>
      </c>
      <c r="P25" s="440">
        <f t="shared" si="7"/>
        <v>0</v>
      </c>
      <c r="Q25" s="439">
        <f t="shared" si="8"/>
        <v>0</v>
      </c>
      <c r="R25" s="440">
        <f t="shared" si="9"/>
        <v>13</v>
      </c>
      <c r="S25" s="440">
        <f t="shared" si="10"/>
        <v>0</v>
      </c>
      <c r="T25" s="439">
        <f t="shared" si="11"/>
        <v>0</v>
      </c>
      <c r="U25" s="440">
        <f t="shared" si="12"/>
        <v>8</v>
      </c>
      <c r="V25" s="440">
        <f t="shared" si="13"/>
        <v>0</v>
      </c>
    </row>
    <row r="26" spans="1:22" x14ac:dyDescent="0.25">
      <c r="A26" t="s">
        <v>160</v>
      </c>
      <c r="B26" s="358">
        <v>2</v>
      </c>
      <c r="C26" t="s">
        <v>1460</v>
      </c>
      <c r="D26" t="s">
        <v>1476</v>
      </c>
      <c r="E26" s="358">
        <f>VLOOKUP(A26,Data!C:I,7,FALSE)</f>
        <v>0</v>
      </c>
      <c r="F26" s="438" t="str">
        <f t="shared" si="0"/>
        <v>PR.AC-32</v>
      </c>
      <c r="G26" s="438" t="str">
        <f t="shared" si="1"/>
        <v>PR.AC-320</v>
      </c>
      <c r="I26" s="24"/>
      <c r="J26" s="24" t="s">
        <v>1526</v>
      </c>
      <c r="K26" s="439">
        <f t="shared" si="2"/>
        <v>0</v>
      </c>
      <c r="L26" s="440">
        <f t="shared" si="3"/>
        <v>15</v>
      </c>
      <c r="M26" s="440">
        <f t="shared" si="4"/>
        <v>0</v>
      </c>
      <c r="N26" s="439">
        <f t="shared" si="5"/>
        <v>0</v>
      </c>
      <c r="O26" s="440">
        <f t="shared" si="6"/>
        <v>6</v>
      </c>
      <c r="P26" s="440">
        <f t="shared" si="7"/>
        <v>0</v>
      </c>
      <c r="Q26" s="439">
        <f t="shared" si="8"/>
        <v>0</v>
      </c>
      <c r="R26" s="440">
        <f t="shared" si="9"/>
        <v>6</v>
      </c>
      <c r="S26" s="440">
        <f t="shared" si="10"/>
        <v>0</v>
      </c>
      <c r="T26" s="439">
        <f t="shared" si="11"/>
        <v>0</v>
      </c>
      <c r="U26" s="440">
        <f t="shared" si="12"/>
        <v>3</v>
      </c>
      <c r="V26" s="440">
        <f t="shared" si="13"/>
        <v>0</v>
      </c>
    </row>
    <row r="27" spans="1:22" x14ac:dyDescent="0.25">
      <c r="A27" t="s">
        <v>160</v>
      </c>
      <c r="B27" s="358">
        <v>2</v>
      </c>
      <c r="C27" t="s">
        <v>1460</v>
      </c>
      <c r="D27" t="s">
        <v>1480</v>
      </c>
      <c r="E27" s="358">
        <f>VLOOKUP(A27,Data!C:I,7,FALSE)</f>
        <v>0</v>
      </c>
      <c r="F27" s="438" t="str">
        <f t="shared" si="0"/>
        <v>PR.AC-42</v>
      </c>
      <c r="G27" s="438" t="str">
        <f t="shared" si="1"/>
        <v>PR.AC-420</v>
      </c>
      <c r="I27" s="24" t="s">
        <v>1641</v>
      </c>
      <c r="J27" s="24" t="s">
        <v>1520</v>
      </c>
      <c r="K27" s="439">
        <f t="shared" si="2"/>
        <v>0</v>
      </c>
      <c r="L27" s="440">
        <f t="shared" si="3"/>
        <v>5</v>
      </c>
      <c r="M27" s="440">
        <f t="shared" si="4"/>
        <v>0</v>
      </c>
      <c r="N27" s="439">
        <f t="shared" si="5"/>
        <v>0</v>
      </c>
      <c r="O27" s="440">
        <f t="shared" si="6"/>
        <v>2</v>
      </c>
      <c r="P27" s="440">
        <f t="shared" si="7"/>
        <v>0</v>
      </c>
      <c r="Q27" s="439">
        <f t="shared" si="8"/>
        <v>0</v>
      </c>
      <c r="R27" s="440">
        <f t="shared" si="9"/>
        <v>2</v>
      </c>
      <c r="S27" s="440">
        <f t="shared" si="10"/>
        <v>0</v>
      </c>
      <c r="T27" s="439">
        <f t="shared" si="11"/>
        <v>0</v>
      </c>
      <c r="U27" s="440">
        <f t="shared" si="12"/>
        <v>1</v>
      </c>
      <c r="V27" s="440">
        <f t="shared" si="13"/>
        <v>0</v>
      </c>
    </row>
    <row r="28" spans="1:22" x14ac:dyDescent="0.25">
      <c r="A28" t="s">
        <v>160</v>
      </c>
      <c r="B28" s="358">
        <v>2</v>
      </c>
      <c r="C28" t="s">
        <v>1460</v>
      </c>
      <c r="D28" t="s">
        <v>1479</v>
      </c>
      <c r="E28" s="358">
        <f>VLOOKUP(A28,Data!C:I,7,FALSE)</f>
        <v>0</v>
      </c>
      <c r="F28" s="438" t="str">
        <f t="shared" si="0"/>
        <v>PR.MA-22</v>
      </c>
      <c r="G28" s="438" t="str">
        <f t="shared" si="1"/>
        <v>PR.MA-220</v>
      </c>
      <c r="I28" s="24"/>
      <c r="J28" s="24" t="s">
        <v>1488</v>
      </c>
      <c r="K28" s="439">
        <f t="shared" si="2"/>
        <v>0</v>
      </c>
      <c r="L28" s="440">
        <f t="shared" si="3"/>
        <v>15</v>
      </c>
      <c r="M28" s="440">
        <f t="shared" si="4"/>
        <v>0</v>
      </c>
      <c r="N28" s="439">
        <f t="shared" si="5"/>
        <v>0</v>
      </c>
      <c r="O28" s="440">
        <f t="shared" si="6"/>
        <v>2</v>
      </c>
      <c r="P28" s="440">
        <f t="shared" si="7"/>
        <v>0</v>
      </c>
      <c r="Q28" s="439">
        <f t="shared" si="8"/>
        <v>0</v>
      </c>
      <c r="R28" s="440">
        <f t="shared" si="9"/>
        <v>1</v>
      </c>
      <c r="S28" s="440">
        <f t="shared" si="10"/>
        <v>0</v>
      </c>
      <c r="T28" s="439">
        <f t="shared" si="11"/>
        <v>0</v>
      </c>
      <c r="U28" s="440">
        <f t="shared" si="12"/>
        <v>12</v>
      </c>
      <c r="V28" s="440">
        <f t="shared" si="13"/>
        <v>0</v>
      </c>
    </row>
    <row r="29" spans="1:22" x14ac:dyDescent="0.25">
      <c r="A29" t="s">
        <v>160</v>
      </c>
      <c r="B29" s="358">
        <v>2</v>
      </c>
      <c r="C29" t="s">
        <v>1460</v>
      </c>
      <c r="D29" t="s">
        <v>1478</v>
      </c>
      <c r="E29" s="358">
        <f>VLOOKUP(A29,Data!C:I,7,FALSE)</f>
        <v>0</v>
      </c>
      <c r="F29" s="438" t="str">
        <f t="shared" si="0"/>
        <v>PR.PT-32</v>
      </c>
      <c r="G29" s="438" t="str">
        <f t="shared" si="1"/>
        <v>PR.PT-320</v>
      </c>
      <c r="I29" s="24"/>
      <c r="J29" s="24" t="s">
        <v>1534</v>
      </c>
      <c r="K29" s="439">
        <f t="shared" si="2"/>
        <v>0</v>
      </c>
      <c r="L29" s="440">
        <f t="shared" si="3"/>
        <v>3</v>
      </c>
      <c r="M29" s="440">
        <f t="shared" si="4"/>
        <v>0</v>
      </c>
      <c r="N29" s="439">
        <f t="shared" si="5"/>
        <v>0</v>
      </c>
      <c r="O29" s="440">
        <f t="shared" si="6"/>
        <v>0</v>
      </c>
      <c r="P29" s="440">
        <f t="shared" si="7"/>
        <v>0</v>
      </c>
      <c r="Q29" s="439">
        <f t="shared" si="8"/>
        <v>0</v>
      </c>
      <c r="R29" s="440">
        <f t="shared" si="9"/>
        <v>1</v>
      </c>
      <c r="S29" s="440">
        <f t="shared" si="10"/>
        <v>0</v>
      </c>
      <c r="T29" s="439">
        <f t="shared" si="11"/>
        <v>0</v>
      </c>
      <c r="U29" s="440">
        <f t="shared" si="12"/>
        <v>2</v>
      </c>
      <c r="V29" s="440">
        <f t="shared" si="13"/>
        <v>0</v>
      </c>
    </row>
    <row r="30" spans="1:22" x14ac:dyDescent="0.25">
      <c r="A30" t="s">
        <v>161</v>
      </c>
      <c r="B30" s="358">
        <v>2</v>
      </c>
      <c r="C30" t="s">
        <v>1460</v>
      </c>
      <c r="D30" t="s">
        <v>1476</v>
      </c>
      <c r="E30" s="358">
        <f>VLOOKUP(A30,Data!C:I,7,FALSE)</f>
        <v>0</v>
      </c>
      <c r="F30" s="438" t="str">
        <f t="shared" si="0"/>
        <v>PR.AC-32</v>
      </c>
      <c r="G30" s="438" t="str">
        <f t="shared" si="1"/>
        <v>PR.AC-320</v>
      </c>
      <c r="I30" s="24"/>
      <c r="J30" s="24" t="s">
        <v>1524</v>
      </c>
      <c r="K30" s="439">
        <f t="shared" si="2"/>
        <v>0</v>
      </c>
      <c r="L30" s="440">
        <f t="shared" si="3"/>
        <v>36</v>
      </c>
      <c r="M30" s="440">
        <f t="shared" si="4"/>
        <v>0</v>
      </c>
      <c r="N30" s="439">
        <f t="shared" si="5"/>
        <v>0</v>
      </c>
      <c r="O30" s="440">
        <f t="shared" si="6"/>
        <v>4</v>
      </c>
      <c r="P30" s="440">
        <f t="shared" si="7"/>
        <v>0</v>
      </c>
      <c r="Q30" s="439">
        <f t="shared" si="8"/>
        <v>0</v>
      </c>
      <c r="R30" s="440">
        <f t="shared" si="9"/>
        <v>18</v>
      </c>
      <c r="S30" s="440">
        <f t="shared" si="10"/>
        <v>0</v>
      </c>
      <c r="T30" s="439">
        <f t="shared" si="11"/>
        <v>0</v>
      </c>
      <c r="U30" s="440">
        <f t="shared" si="12"/>
        <v>14</v>
      </c>
      <c r="V30" s="440">
        <f t="shared" si="13"/>
        <v>0</v>
      </c>
    </row>
    <row r="31" spans="1:22" x14ac:dyDescent="0.25">
      <c r="A31" t="s">
        <v>161</v>
      </c>
      <c r="B31" s="358">
        <v>2</v>
      </c>
      <c r="C31" t="s">
        <v>1460</v>
      </c>
      <c r="D31" t="s">
        <v>1479</v>
      </c>
      <c r="E31" s="358">
        <f>VLOOKUP(A31,Data!C:I,7,FALSE)</f>
        <v>0</v>
      </c>
      <c r="F31" s="438" t="str">
        <f t="shared" si="0"/>
        <v>PR.MA-22</v>
      </c>
      <c r="G31" s="438" t="str">
        <f t="shared" si="1"/>
        <v>PR.MA-220</v>
      </c>
      <c r="I31" s="24" t="s">
        <v>1648</v>
      </c>
      <c r="J31" s="24" t="s">
        <v>1567</v>
      </c>
      <c r="K31" s="439">
        <f t="shared" si="2"/>
        <v>0</v>
      </c>
      <c r="L31" s="440">
        <f t="shared" si="3"/>
        <v>8</v>
      </c>
      <c r="M31" s="440">
        <f t="shared" si="4"/>
        <v>0</v>
      </c>
      <c r="N31" s="439">
        <f t="shared" si="5"/>
        <v>0</v>
      </c>
      <c r="O31" s="440">
        <f t="shared" si="6"/>
        <v>3</v>
      </c>
      <c r="P31" s="440">
        <f t="shared" si="7"/>
        <v>0</v>
      </c>
      <c r="Q31" s="439">
        <f t="shared" si="8"/>
        <v>0</v>
      </c>
      <c r="R31" s="440">
        <f t="shared" si="9"/>
        <v>3</v>
      </c>
      <c r="S31" s="440">
        <f t="shared" si="10"/>
        <v>0</v>
      </c>
      <c r="T31" s="439">
        <f t="shared" si="11"/>
        <v>0</v>
      </c>
      <c r="U31" s="440">
        <f t="shared" si="12"/>
        <v>2</v>
      </c>
      <c r="V31" s="440">
        <f t="shared" si="13"/>
        <v>0</v>
      </c>
    </row>
    <row r="32" spans="1:22" x14ac:dyDescent="0.25">
      <c r="A32" t="s">
        <v>161</v>
      </c>
      <c r="B32" s="358">
        <v>2</v>
      </c>
      <c r="C32" t="s">
        <v>1460</v>
      </c>
      <c r="D32" t="s">
        <v>1478</v>
      </c>
      <c r="E32" s="358">
        <f>VLOOKUP(A32,Data!C:I,7,FALSE)</f>
        <v>0</v>
      </c>
      <c r="F32" s="438" t="str">
        <f t="shared" si="0"/>
        <v>PR.PT-32</v>
      </c>
      <c r="G32" s="438" t="str">
        <f t="shared" si="1"/>
        <v>PR.PT-320</v>
      </c>
      <c r="I32" s="24"/>
      <c r="J32" s="24" t="s">
        <v>1568</v>
      </c>
      <c r="K32" s="439">
        <f t="shared" si="2"/>
        <v>0</v>
      </c>
      <c r="L32" s="440">
        <f t="shared" si="3"/>
        <v>7</v>
      </c>
      <c r="M32" s="440">
        <f t="shared" si="4"/>
        <v>0</v>
      </c>
      <c r="N32" s="439">
        <f t="shared" si="5"/>
        <v>0</v>
      </c>
      <c r="O32" s="440">
        <f t="shared" si="6"/>
        <v>4</v>
      </c>
      <c r="P32" s="440">
        <f t="shared" si="7"/>
        <v>0</v>
      </c>
      <c r="Q32" s="439">
        <f t="shared" si="8"/>
        <v>0</v>
      </c>
      <c r="R32" s="440">
        <f t="shared" si="9"/>
        <v>2</v>
      </c>
      <c r="S32" s="440">
        <f t="shared" si="10"/>
        <v>0</v>
      </c>
      <c r="T32" s="439">
        <f t="shared" si="11"/>
        <v>0</v>
      </c>
      <c r="U32" s="440">
        <f t="shared" si="12"/>
        <v>1</v>
      </c>
      <c r="V32" s="440">
        <f t="shared" si="13"/>
        <v>0</v>
      </c>
    </row>
    <row r="33" spans="1:22" x14ac:dyDescent="0.25">
      <c r="A33" t="s">
        <v>162</v>
      </c>
      <c r="B33" s="358">
        <v>2</v>
      </c>
      <c r="C33" t="s">
        <v>1461</v>
      </c>
      <c r="D33" t="s">
        <v>1481</v>
      </c>
      <c r="E33" s="358">
        <f>VLOOKUP(A33,Data!C:I,7,FALSE)</f>
        <v>0</v>
      </c>
      <c r="F33" s="438" t="str">
        <f t="shared" si="0"/>
        <v>DE.CM-32</v>
      </c>
      <c r="G33" s="438" t="str">
        <f t="shared" si="1"/>
        <v>DE.CM-320</v>
      </c>
      <c r="I33" s="24"/>
      <c r="J33" s="24" t="s">
        <v>1570</v>
      </c>
      <c r="K33" s="439">
        <f t="shared" si="2"/>
        <v>0</v>
      </c>
      <c r="L33" s="440">
        <f t="shared" si="3"/>
        <v>9</v>
      </c>
      <c r="M33" s="440">
        <f t="shared" si="4"/>
        <v>0</v>
      </c>
      <c r="N33" s="439">
        <f t="shared" si="5"/>
        <v>0</v>
      </c>
      <c r="O33" s="440">
        <f t="shared" si="6"/>
        <v>2</v>
      </c>
      <c r="P33" s="440">
        <f t="shared" si="7"/>
        <v>0</v>
      </c>
      <c r="Q33" s="439">
        <f t="shared" si="8"/>
        <v>0</v>
      </c>
      <c r="R33" s="440">
        <f t="shared" si="9"/>
        <v>4</v>
      </c>
      <c r="S33" s="440">
        <f t="shared" si="10"/>
        <v>0</v>
      </c>
      <c r="T33" s="439">
        <f t="shared" si="11"/>
        <v>0</v>
      </c>
      <c r="U33" s="440">
        <f t="shared" si="12"/>
        <v>3</v>
      </c>
      <c r="V33" s="440">
        <f t="shared" si="13"/>
        <v>0</v>
      </c>
    </row>
    <row r="34" spans="1:22" x14ac:dyDescent="0.25">
      <c r="A34" t="s">
        <v>162</v>
      </c>
      <c r="B34" s="358">
        <v>2</v>
      </c>
      <c r="C34" t="s">
        <v>1461</v>
      </c>
      <c r="D34" t="s">
        <v>1482</v>
      </c>
      <c r="E34" s="358">
        <f>VLOOKUP(A34,Data!C:I,7,FALSE)</f>
        <v>0</v>
      </c>
      <c r="F34" s="438" t="str">
        <f t="shared" si="0"/>
        <v>DE.CM-62</v>
      </c>
      <c r="G34" s="438" t="str">
        <f t="shared" si="1"/>
        <v>DE.CM-620</v>
      </c>
      <c r="I34" s="24"/>
      <c r="J34" s="24" t="s">
        <v>1571</v>
      </c>
      <c r="K34" s="439">
        <f t="shared" si="2"/>
        <v>0</v>
      </c>
      <c r="L34" s="440">
        <f t="shared" si="3"/>
        <v>7</v>
      </c>
      <c r="M34" s="440">
        <f t="shared" si="4"/>
        <v>0</v>
      </c>
      <c r="N34" s="439">
        <f t="shared" si="5"/>
        <v>0</v>
      </c>
      <c r="O34" s="440">
        <f t="shared" si="6"/>
        <v>0</v>
      </c>
      <c r="P34" s="440">
        <f t="shared" si="7"/>
        <v>0</v>
      </c>
      <c r="Q34" s="439">
        <f t="shared" si="8"/>
        <v>0</v>
      </c>
      <c r="R34" s="440">
        <f t="shared" si="9"/>
        <v>4</v>
      </c>
      <c r="S34" s="440">
        <f t="shared" si="10"/>
        <v>0</v>
      </c>
      <c r="T34" s="439">
        <f t="shared" si="11"/>
        <v>0</v>
      </c>
      <c r="U34" s="440">
        <f t="shared" si="12"/>
        <v>3</v>
      </c>
      <c r="V34" s="440">
        <f t="shared" si="13"/>
        <v>0</v>
      </c>
    </row>
    <row r="35" spans="1:22" x14ac:dyDescent="0.25">
      <c r="A35" t="s">
        <v>162</v>
      </c>
      <c r="B35" s="358">
        <v>2</v>
      </c>
      <c r="C35" t="s">
        <v>1461</v>
      </c>
      <c r="D35" t="s">
        <v>1483</v>
      </c>
      <c r="E35" s="358">
        <f>VLOOKUP(A35,Data!C:I,7,FALSE)</f>
        <v>0</v>
      </c>
      <c r="F35" s="438" t="str">
        <f t="shared" si="0"/>
        <v>DE.CM-72</v>
      </c>
      <c r="G35" s="438" t="str">
        <f t="shared" si="1"/>
        <v>DE.CM-720</v>
      </c>
      <c r="I35" s="24"/>
      <c r="J35" s="24" t="s">
        <v>1510</v>
      </c>
      <c r="K35" s="439">
        <f t="shared" si="2"/>
        <v>0</v>
      </c>
      <c r="L35" s="440">
        <f t="shared" si="3"/>
        <v>13</v>
      </c>
      <c r="M35" s="440">
        <f t="shared" si="4"/>
        <v>0</v>
      </c>
      <c r="N35" s="439">
        <f t="shared" si="5"/>
        <v>0</v>
      </c>
      <c r="O35" s="440">
        <f t="shared" si="6"/>
        <v>1</v>
      </c>
      <c r="P35" s="440">
        <f t="shared" si="7"/>
        <v>0</v>
      </c>
      <c r="Q35" s="439">
        <f t="shared" si="8"/>
        <v>0</v>
      </c>
      <c r="R35" s="440">
        <f t="shared" si="9"/>
        <v>6</v>
      </c>
      <c r="S35" s="440">
        <f t="shared" si="10"/>
        <v>0</v>
      </c>
      <c r="T35" s="439">
        <f t="shared" si="11"/>
        <v>0</v>
      </c>
      <c r="U35" s="440">
        <f t="shared" si="12"/>
        <v>6</v>
      </c>
      <c r="V35" s="440">
        <f t="shared" si="13"/>
        <v>0</v>
      </c>
    </row>
    <row r="36" spans="1:22" x14ac:dyDescent="0.25">
      <c r="A36" t="s">
        <v>162</v>
      </c>
      <c r="B36" s="358">
        <v>2</v>
      </c>
      <c r="C36" t="s">
        <v>1460</v>
      </c>
      <c r="D36" t="s">
        <v>1476</v>
      </c>
      <c r="E36" s="358">
        <f>VLOOKUP(A36,Data!C:I,7,FALSE)</f>
        <v>0</v>
      </c>
      <c r="F36" s="438" t="str">
        <f t="shared" si="0"/>
        <v>PR.AC-32</v>
      </c>
      <c r="G36" s="438" t="str">
        <f t="shared" si="1"/>
        <v>PR.AC-320</v>
      </c>
      <c r="I36" s="24"/>
      <c r="J36" s="24" t="s">
        <v>1560</v>
      </c>
      <c r="K36" s="439">
        <f t="shared" si="2"/>
        <v>0</v>
      </c>
      <c r="L36" s="440">
        <f t="shared" si="3"/>
        <v>6</v>
      </c>
      <c r="M36" s="440">
        <f t="shared" si="4"/>
        <v>0</v>
      </c>
      <c r="N36" s="439">
        <f t="shared" si="5"/>
        <v>0</v>
      </c>
      <c r="O36" s="440">
        <f t="shared" si="6"/>
        <v>1</v>
      </c>
      <c r="P36" s="440">
        <f t="shared" si="7"/>
        <v>0</v>
      </c>
      <c r="Q36" s="439">
        <f t="shared" si="8"/>
        <v>0</v>
      </c>
      <c r="R36" s="440">
        <f t="shared" si="9"/>
        <v>2</v>
      </c>
      <c r="S36" s="440">
        <f t="shared" si="10"/>
        <v>0</v>
      </c>
      <c r="T36" s="439">
        <f t="shared" si="11"/>
        <v>0</v>
      </c>
      <c r="U36" s="440">
        <f t="shared" si="12"/>
        <v>3</v>
      </c>
      <c r="V36" s="440">
        <f t="shared" si="13"/>
        <v>0</v>
      </c>
    </row>
    <row r="37" spans="1:22" x14ac:dyDescent="0.25">
      <c r="A37" t="s">
        <v>162</v>
      </c>
      <c r="B37" s="358">
        <v>2</v>
      </c>
      <c r="C37" t="s">
        <v>1460</v>
      </c>
      <c r="D37" t="s">
        <v>1479</v>
      </c>
      <c r="E37" s="358">
        <f>VLOOKUP(A37,Data!C:I,7,FALSE)</f>
        <v>0</v>
      </c>
      <c r="F37" s="438" t="str">
        <f t="shared" si="0"/>
        <v>PR.MA-22</v>
      </c>
      <c r="G37" s="438" t="str">
        <f t="shared" si="1"/>
        <v>PR.MA-220</v>
      </c>
      <c r="I37" s="24" t="s">
        <v>1657</v>
      </c>
      <c r="J37" s="24" t="s">
        <v>1525</v>
      </c>
      <c r="K37" s="439">
        <f t="shared" si="2"/>
        <v>0</v>
      </c>
      <c r="L37" s="440">
        <f t="shared" si="3"/>
        <v>38</v>
      </c>
      <c r="M37" s="440">
        <f t="shared" si="4"/>
        <v>0</v>
      </c>
      <c r="N37" s="439">
        <f t="shared" si="5"/>
        <v>0</v>
      </c>
      <c r="O37" s="440">
        <f t="shared" si="6"/>
        <v>4</v>
      </c>
      <c r="P37" s="440">
        <f t="shared" si="7"/>
        <v>0</v>
      </c>
      <c r="Q37" s="439">
        <f t="shared" si="8"/>
        <v>0</v>
      </c>
      <c r="R37" s="440">
        <f t="shared" si="9"/>
        <v>19</v>
      </c>
      <c r="S37" s="440">
        <f t="shared" si="10"/>
        <v>0</v>
      </c>
      <c r="T37" s="439">
        <f t="shared" si="11"/>
        <v>0</v>
      </c>
      <c r="U37" s="440">
        <f t="shared" si="12"/>
        <v>15</v>
      </c>
      <c r="V37" s="440">
        <f t="shared" si="13"/>
        <v>0</v>
      </c>
    </row>
    <row r="38" spans="1:22" x14ac:dyDescent="0.25">
      <c r="A38" t="s">
        <v>162</v>
      </c>
      <c r="B38" s="358">
        <v>2</v>
      </c>
      <c r="C38" t="s">
        <v>1460</v>
      </c>
      <c r="D38" t="s">
        <v>1478</v>
      </c>
      <c r="E38" s="358">
        <f>VLOOKUP(A38,Data!C:I,7,FALSE)</f>
        <v>0</v>
      </c>
      <c r="F38" s="438" t="str">
        <f t="shared" si="0"/>
        <v>PR.PT-32</v>
      </c>
      <c r="G38" s="438" t="str">
        <f t="shared" si="1"/>
        <v>PR.PT-320</v>
      </c>
      <c r="I38" s="24"/>
      <c r="J38" s="24" t="s">
        <v>1562</v>
      </c>
      <c r="K38" s="439">
        <f t="shared" si="2"/>
        <v>0</v>
      </c>
      <c r="L38" s="440">
        <f t="shared" si="3"/>
        <v>1</v>
      </c>
      <c r="M38" s="440">
        <f t="shared" si="4"/>
        <v>0</v>
      </c>
      <c r="N38" s="439">
        <f t="shared" si="5"/>
        <v>0</v>
      </c>
      <c r="O38" s="440">
        <f t="shared" si="6"/>
        <v>0</v>
      </c>
      <c r="P38" s="440">
        <f t="shared" si="7"/>
        <v>0</v>
      </c>
      <c r="Q38" s="439">
        <f t="shared" si="8"/>
        <v>0</v>
      </c>
      <c r="R38" s="440">
        <f t="shared" si="9"/>
        <v>0</v>
      </c>
      <c r="S38" s="440">
        <f t="shared" si="10"/>
        <v>0</v>
      </c>
      <c r="T38" s="439">
        <f t="shared" si="11"/>
        <v>0</v>
      </c>
      <c r="U38" s="440">
        <f t="shared" si="12"/>
        <v>1</v>
      </c>
      <c r="V38" s="440">
        <f t="shared" si="13"/>
        <v>0</v>
      </c>
    </row>
    <row r="39" spans="1:22" x14ac:dyDescent="0.25">
      <c r="A39" t="s">
        <v>164</v>
      </c>
      <c r="B39" s="358">
        <v>3</v>
      </c>
      <c r="C39" t="s">
        <v>1460</v>
      </c>
      <c r="D39" t="s">
        <v>1476</v>
      </c>
      <c r="E39" s="358">
        <f>VLOOKUP(A39,Data!C:I,7,FALSE)</f>
        <v>0</v>
      </c>
      <c r="F39" s="438" t="str">
        <f t="shared" si="0"/>
        <v>PR.AC-33</v>
      </c>
      <c r="G39" s="438" t="str">
        <f t="shared" si="1"/>
        <v>PR.AC-330</v>
      </c>
      <c r="I39" s="24"/>
      <c r="J39" s="24" t="s">
        <v>1662</v>
      </c>
      <c r="K39" s="439">
        <f t="shared" si="2"/>
        <v>0</v>
      </c>
      <c r="L39" s="440">
        <f t="shared" si="3"/>
        <v>0</v>
      </c>
      <c r="M39" s="440">
        <f t="shared" si="4"/>
        <v>0</v>
      </c>
      <c r="N39" s="439">
        <f t="shared" si="5"/>
        <v>0</v>
      </c>
      <c r="O39" s="440">
        <f t="shared" si="6"/>
        <v>0</v>
      </c>
      <c r="P39" s="440">
        <f t="shared" si="7"/>
        <v>0</v>
      </c>
      <c r="Q39" s="439">
        <f t="shared" si="8"/>
        <v>0</v>
      </c>
      <c r="R39" s="440">
        <f t="shared" si="9"/>
        <v>0</v>
      </c>
      <c r="S39" s="440">
        <f t="shared" si="10"/>
        <v>0</v>
      </c>
      <c r="T39" s="439">
        <f t="shared" si="11"/>
        <v>0</v>
      </c>
      <c r="U39" s="440">
        <f t="shared" si="12"/>
        <v>0</v>
      </c>
      <c r="V39" s="440">
        <f t="shared" si="13"/>
        <v>0</v>
      </c>
    </row>
    <row r="40" spans="1:22" x14ac:dyDescent="0.25">
      <c r="A40" t="s">
        <v>164</v>
      </c>
      <c r="B40" s="358">
        <v>3</v>
      </c>
      <c r="C40" t="s">
        <v>1460</v>
      </c>
      <c r="D40" t="s">
        <v>1479</v>
      </c>
      <c r="E40" s="358">
        <f>VLOOKUP(A40,Data!C:I,7,FALSE)</f>
        <v>0</v>
      </c>
      <c r="F40" s="438" t="str">
        <f t="shared" si="0"/>
        <v>PR.MA-23</v>
      </c>
      <c r="G40" s="438" t="str">
        <f t="shared" si="1"/>
        <v>PR.MA-230</v>
      </c>
      <c r="I40" s="24" t="s">
        <v>1664</v>
      </c>
      <c r="J40" s="24" t="s">
        <v>1521</v>
      </c>
      <c r="K40" s="439">
        <f t="shared" si="2"/>
        <v>0</v>
      </c>
      <c r="L40" s="440">
        <f t="shared" si="3"/>
        <v>15</v>
      </c>
      <c r="M40" s="440">
        <f t="shared" si="4"/>
        <v>0</v>
      </c>
      <c r="N40" s="439">
        <f t="shared" si="5"/>
        <v>0</v>
      </c>
      <c r="O40" s="440">
        <f t="shared" si="6"/>
        <v>4</v>
      </c>
      <c r="P40" s="440">
        <f t="shared" si="7"/>
        <v>0</v>
      </c>
      <c r="Q40" s="439">
        <f t="shared" si="8"/>
        <v>0</v>
      </c>
      <c r="R40" s="440">
        <f t="shared" si="9"/>
        <v>6</v>
      </c>
      <c r="S40" s="440">
        <f t="shared" si="10"/>
        <v>0</v>
      </c>
      <c r="T40" s="439">
        <f t="shared" si="11"/>
        <v>0</v>
      </c>
      <c r="U40" s="440">
        <f t="shared" si="12"/>
        <v>5</v>
      </c>
      <c r="V40" s="440">
        <f t="shared" si="13"/>
        <v>0</v>
      </c>
    </row>
    <row r="41" spans="1:22" x14ac:dyDescent="0.25">
      <c r="A41" t="s">
        <v>164</v>
      </c>
      <c r="B41" s="358">
        <v>3</v>
      </c>
      <c r="C41" t="s">
        <v>1460</v>
      </c>
      <c r="D41" t="s">
        <v>1478</v>
      </c>
      <c r="E41" s="358">
        <f>VLOOKUP(A41,Data!C:I,7,FALSE)</f>
        <v>0</v>
      </c>
      <c r="F41" s="438" t="str">
        <f t="shared" si="0"/>
        <v>PR.PT-33</v>
      </c>
      <c r="G41" s="438" t="str">
        <f t="shared" si="1"/>
        <v>PR.PT-330</v>
      </c>
      <c r="I41" s="24"/>
      <c r="J41" s="24" t="s">
        <v>1501</v>
      </c>
      <c r="K41" s="439">
        <f t="shared" si="2"/>
        <v>0</v>
      </c>
      <c r="L41" s="440">
        <f t="shared" si="3"/>
        <v>10</v>
      </c>
      <c r="M41" s="440">
        <f t="shared" si="4"/>
        <v>0</v>
      </c>
      <c r="N41" s="439">
        <f t="shared" si="5"/>
        <v>0</v>
      </c>
      <c r="O41" s="440">
        <f t="shared" si="6"/>
        <v>2</v>
      </c>
      <c r="P41" s="440">
        <f t="shared" si="7"/>
        <v>0</v>
      </c>
      <c r="Q41" s="439">
        <f t="shared" si="8"/>
        <v>0</v>
      </c>
      <c r="R41" s="440">
        <f t="shared" si="9"/>
        <v>5</v>
      </c>
      <c r="S41" s="440">
        <f t="shared" si="10"/>
        <v>0</v>
      </c>
      <c r="T41" s="439">
        <f t="shared" si="11"/>
        <v>0</v>
      </c>
      <c r="U41" s="440">
        <f t="shared" si="12"/>
        <v>3</v>
      </c>
      <c r="V41" s="440">
        <f t="shared" si="13"/>
        <v>0</v>
      </c>
    </row>
    <row r="42" spans="1:22" x14ac:dyDescent="0.25">
      <c r="A42" t="s">
        <v>931</v>
      </c>
      <c r="B42" s="358">
        <v>3</v>
      </c>
      <c r="C42" t="s">
        <v>1461</v>
      </c>
      <c r="D42" t="s">
        <v>1481</v>
      </c>
      <c r="E42" s="358">
        <f>VLOOKUP(A42,Data!C:I,7,FALSE)</f>
        <v>0</v>
      </c>
      <c r="F42" s="438" t="str">
        <f t="shared" si="0"/>
        <v>DE.CM-33</v>
      </c>
      <c r="G42" s="438" t="str">
        <f t="shared" si="1"/>
        <v>DE.CM-330</v>
      </c>
      <c r="I42" s="24"/>
      <c r="J42" s="24" t="s">
        <v>1565</v>
      </c>
      <c r="K42" s="439">
        <f t="shared" si="2"/>
        <v>0</v>
      </c>
      <c r="L42" s="440">
        <f t="shared" si="3"/>
        <v>8</v>
      </c>
      <c r="M42" s="440">
        <f t="shared" si="4"/>
        <v>0</v>
      </c>
      <c r="N42" s="439">
        <f t="shared" si="5"/>
        <v>0</v>
      </c>
      <c r="O42" s="440">
        <f t="shared" si="6"/>
        <v>2</v>
      </c>
      <c r="P42" s="440">
        <f t="shared" si="7"/>
        <v>0</v>
      </c>
      <c r="Q42" s="439">
        <f t="shared" si="8"/>
        <v>0</v>
      </c>
      <c r="R42" s="440">
        <f t="shared" si="9"/>
        <v>3</v>
      </c>
      <c r="S42" s="440">
        <f t="shared" si="10"/>
        <v>0</v>
      </c>
      <c r="T42" s="439">
        <f t="shared" si="11"/>
        <v>0</v>
      </c>
      <c r="U42" s="440">
        <f t="shared" si="12"/>
        <v>3</v>
      </c>
      <c r="V42" s="440">
        <f t="shared" si="13"/>
        <v>0</v>
      </c>
    </row>
    <row r="43" spans="1:22" x14ac:dyDescent="0.25">
      <c r="A43" t="s">
        <v>931</v>
      </c>
      <c r="B43" s="358">
        <v>3</v>
      </c>
      <c r="C43" t="s">
        <v>1461</v>
      </c>
      <c r="D43" t="s">
        <v>1482</v>
      </c>
      <c r="E43" s="358">
        <f>VLOOKUP(A43,Data!C:I,7,FALSE)</f>
        <v>0</v>
      </c>
      <c r="F43" s="438" t="str">
        <f t="shared" si="0"/>
        <v>DE.CM-63</v>
      </c>
      <c r="G43" s="438" t="str">
        <f t="shared" si="1"/>
        <v>DE.CM-630</v>
      </c>
      <c r="I43" s="24"/>
      <c r="J43" s="24" t="s">
        <v>1566</v>
      </c>
      <c r="K43" s="439">
        <f t="shared" si="2"/>
        <v>0</v>
      </c>
      <c r="L43" s="440">
        <f t="shared" si="3"/>
        <v>3</v>
      </c>
      <c r="M43" s="440">
        <f t="shared" si="4"/>
        <v>0</v>
      </c>
      <c r="N43" s="439">
        <f t="shared" si="5"/>
        <v>0</v>
      </c>
      <c r="O43" s="440">
        <f t="shared" si="6"/>
        <v>0</v>
      </c>
      <c r="P43" s="440">
        <f t="shared" si="7"/>
        <v>0</v>
      </c>
      <c r="Q43" s="439">
        <f t="shared" si="8"/>
        <v>0</v>
      </c>
      <c r="R43" s="440">
        <f t="shared" si="9"/>
        <v>2</v>
      </c>
      <c r="S43" s="440">
        <f t="shared" si="10"/>
        <v>0</v>
      </c>
      <c r="T43" s="439">
        <f t="shared" si="11"/>
        <v>0</v>
      </c>
      <c r="U43" s="440">
        <f t="shared" si="12"/>
        <v>1</v>
      </c>
      <c r="V43" s="440">
        <f t="shared" si="13"/>
        <v>0</v>
      </c>
    </row>
    <row r="44" spans="1:22" x14ac:dyDescent="0.25">
      <c r="A44" t="s">
        <v>931</v>
      </c>
      <c r="B44" s="358">
        <v>3</v>
      </c>
      <c r="C44" t="s">
        <v>1461</v>
      </c>
      <c r="D44" t="s">
        <v>1483</v>
      </c>
      <c r="E44" s="358">
        <f>VLOOKUP(A44,Data!C:I,7,FALSE)</f>
        <v>0</v>
      </c>
      <c r="F44" s="438" t="str">
        <f t="shared" si="0"/>
        <v>DE.CM-73</v>
      </c>
      <c r="G44" s="438" t="str">
        <f t="shared" si="1"/>
        <v>DE.CM-730</v>
      </c>
      <c r="I44" s="24"/>
      <c r="J44" s="24" t="s">
        <v>1530</v>
      </c>
      <c r="K44" s="439">
        <f t="shared" si="2"/>
        <v>0</v>
      </c>
      <c r="L44" s="440">
        <f t="shared" si="3"/>
        <v>6</v>
      </c>
      <c r="M44" s="440">
        <f t="shared" si="4"/>
        <v>0</v>
      </c>
      <c r="N44" s="439">
        <f t="shared" si="5"/>
        <v>0</v>
      </c>
      <c r="O44" s="440">
        <f t="shared" si="6"/>
        <v>1</v>
      </c>
      <c r="P44" s="440">
        <f t="shared" si="7"/>
        <v>0</v>
      </c>
      <c r="Q44" s="439">
        <f t="shared" si="8"/>
        <v>0</v>
      </c>
      <c r="R44" s="440">
        <f t="shared" si="9"/>
        <v>2</v>
      </c>
      <c r="S44" s="440">
        <f t="shared" si="10"/>
        <v>0</v>
      </c>
      <c r="T44" s="439">
        <f t="shared" si="11"/>
        <v>0</v>
      </c>
      <c r="U44" s="440">
        <f t="shared" si="12"/>
        <v>3</v>
      </c>
      <c r="V44" s="440">
        <f t="shared" si="13"/>
        <v>0</v>
      </c>
    </row>
    <row r="45" spans="1:22" x14ac:dyDescent="0.25">
      <c r="A45" t="s">
        <v>931</v>
      </c>
      <c r="B45" s="358">
        <v>3</v>
      </c>
      <c r="C45" t="s">
        <v>1460</v>
      </c>
      <c r="D45" t="s">
        <v>1478</v>
      </c>
      <c r="E45" s="358">
        <f>VLOOKUP(A45,Data!C:I,7,FALSE)</f>
        <v>0</v>
      </c>
      <c r="F45" s="438" t="str">
        <f t="shared" si="0"/>
        <v>PR.PT-33</v>
      </c>
      <c r="G45" s="438" t="str">
        <f t="shared" si="1"/>
        <v>PR.PT-330</v>
      </c>
      <c r="I45" s="24" t="s">
        <v>1672</v>
      </c>
      <c r="J45" s="24" t="s">
        <v>1473</v>
      </c>
      <c r="K45" s="439">
        <f t="shared" si="2"/>
        <v>0</v>
      </c>
      <c r="L45" s="440">
        <f t="shared" si="3"/>
        <v>11</v>
      </c>
      <c r="M45" s="440">
        <f t="shared" si="4"/>
        <v>0</v>
      </c>
      <c r="N45" s="439">
        <f t="shared" si="5"/>
        <v>0</v>
      </c>
      <c r="O45" s="440">
        <f t="shared" si="6"/>
        <v>4</v>
      </c>
      <c r="P45" s="440">
        <f t="shared" si="7"/>
        <v>0</v>
      </c>
      <c r="Q45" s="439">
        <f t="shared" si="8"/>
        <v>0</v>
      </c>
      <c r="R45" s="440">
        <f t="shared" si="9"/>
        <v>7</v>
      </c>
      <c r="S45" s="440">
        <f t="shared" si="10"/>
        <v>0</v>
      </c>
      <c r="T45" s="439">
        <f t="shared" si="11"/>
        <v>0</v>
      </c>
      <c r="U45" s="440">
        <f t="shared" si="12"/>
        <v>0</v>
      </c>
      <c r="V45" s="440">
        <f t="shared" si="13"/>
        <v>0</v>
      </c>
    </row>
    <row r="46" spans="1:22" x14ac:dyDescent="0.25">
      <c r="A46" t="s">
        <v>166</v>
      </c>
      <c r="B46" s="358">
        <v>1</v>
      </c>
      <c r="C46" t="s">
        <v>1460</v>
      </c>
      <c r="D46" t="s">
        <v>1484</v>
      </c>
      <c r="E46" s="358">
        <f>VLOOKUP(A46,Data!C:I,7,FALSE)</f>
        <v>0</v>
      </c>
      <c r="F46" s="438" t="str">
        <f t="shared" si="0"/>
        <v>PR.AC-21</v>
      </c>
      <c r="G46" s="438" t="str">
        <f t="shared" si="1"/>
        <v>PR.AC-210</v>
      </c>
      <c r="I46" s="24"/>
      <c r="J46" s="24" t="s">
        <v>1484</v>
      </c>
      <c r="K46" s="439">
        <f t="shared" si="2"/>
        <v>0</v>
      </c>
      <c r="L46" s="440">
        <f t="shared" si="3"/>
        <v>13</v>
      </c>
      <c r="M46" s="440">
        <f t="shared" si="4"/>
        <v>0</v>
      </c>
      <c r="N46" s="439">
        <f t="shared" si="5"/>
        <v>0</v>
      </c>
      <c r="O46" s="440">
        <f t="shared" si="6"/>
        <v>4</v>
      </c>
      <c r="P46" s="440">
        <f t="shared" si="7"/>
        <v>0</v>
      </c>
      <c r="Q46" s="439">
        <f t="shared" si="8"/>
        <v>0</v>
      </c>
      <c r="R46" s="440">
        <f t="shared" si="9"/>
        <v>8</v>
      </c>
      <c r="S46" s="440">
        <f t="shared" si="10"/>
        <v>0</v>
      </c>
      <c r="T46" s="439">
        <f t="shared" si="11"/>
        <v>0</v>
      </c>
      <c r="U46" s="440">
        <f t="shared" si="12"/>
        <v>1</v>
      </c>
      <c r="V46" s="440">
        <f t="shared" si="13"/>
        <v>0</v>
      </c>
    </row>
    <row r="47" spans="1:22" x14ac:dyDescent="0.25">
      <c r="A47" t="s">
        <v>167</v>
      </c>
      <c r="B47" s="358">
        <v>1</v>
      </c>
      <c r="C47" t="s">
        <v>1460</v>
      </c>
      <c r="D47" t="s">
        <v>1484</v>
      </c>
      <c r="E47" s="358">
        <f>VLOOKUP(A47,Data!C:I,7,FALSE)</f>
        <v>0</v>
      </c>
      <c r="F47" s="438" t="str">
        <f t="shared" si="0"/>
        <v>PR.AC-21</v>
      </c>
      <c r="G47" s="438" t="str">
        <f t="shared" si="1"/>
        <v>PR.AC-210</v>
      </c>
      <c r="I47" s="24"/>
      <c r="J47" s="24" t="s">
        <v>1476</v>
      </c>
      <c r="K47" s="439">
        <f t="shared" si="2"/>
        <v>0</v>
      </c>
      <c r="L47" s="440">
        <f t="shared" si="3"/>
        <v>10</v>
      </c>
      <c r="M47" s="440">
        <f t="shared" si="4"/>
        <v>0</v>
      </c>
      <c r="N47" s="439">
        <f t="shared" si="5"/>
        <v>0</v>
      </c>
      <c r="O47" s="440">
        <f t="shared" si="6"/>
        <v>2</v>
      </c>
      <c r="P47" s="440">
        <f t="shared" si="7"/>
        <v>0</v>
      </c>
      <c r="Q47" s="439">
        <f t="shared" si="8"/>
        <v>0</v>
      </c>
      <c r="R47" s="440">
        <f t="shared" si="9"/>
        <v>7</v>
      </c>
      <c r="S47" s="440">
        <f t="shared" si="10"/>
        <v>0</v>
      </c>
      <c r="T47" s="439">
        <f t="shared" si="11"/>
        <v>0</v>
      </c>
      <c r="U47" s="440">
        <f t="shared" si="12"/>
        <v>1</v>
      </c>
      <c r="V47" s="440">
        <f t="shared" si="13"/>
        <v>0</v>
      </c>
    </row>
    <row r="48" spans="1:22" x14ac:dyDescent="0.25">
      <c r="A48" t="s">
        <v>168</v>
      </c>
      <c r="B48" s="358">
        <v>1</v>
      </c>
      <c r="C48" t="s">
        <v>1461</v>
      </c>
      <c r="D48" t="s">
        <v>1485</v>
      </c>
      <c r="E48" s="358">
        <f>VLOOKUP(A48,Data!C:I,7,FALSE)</f>
        <v>0</v>
      </c>
      <c r="F48" s="438" t="str">
        <f t="shared" si="0"/>
        <v>DE.CM-21</v>
      </c>
      <c r="G48" s="438" t="str">
        <f t="shared" si="1"/>
        <v>DE.CM-210</v>
      </c>
      <c r="I48" s="24"/>
      <c r="J48" s="24" t="s">
        <v>1480</v>
      </c>
      <c r="K48" s="439">
        <f t="shared" si="2"/>
        <v>0</v>
      </c>
      <c r="L48" s="440">
        <f t="shared" si="3"/>
        <v>6</v>
      </c>
      <c r="M48" s="440">
        <f t="shared" si="4"/>
        <v>0</v>
      </c>
      <c r="N48" s="439">
        <f t="shared" si="5"/>
        <v>0</v>
      </c>
      <c r="O48" s="440">
        <f t="shared" si="6"/>
        <v>0</v>
      </c>
      <c r="P48" s="440">
        <f t="shared" si="7"/>
        <v>0</v>
      </c>
      <c r="Q48" s="439">
        <f t="shared" si="8"/>
        <v>0</v>
      </c>
      <c r="R48" s="440">
        <f t="shared" si="9"/>
        <v>6</v>
      </c>
      <c r="S48" s="440">
        <f t="shared" si="10"/>
        <v>0</v>
      </c>
      <c r="T48" s="439">
        <f t="shared" si="11"/>
        <v>0</v>
      </c>
      <c r="U48" s="440">
        <f t="shared" si="12"/>
        <v>0</v>
      </c>
      <c r="V48" s="440">
        <f t="shared" si="13"/>
        <v>0</v>
      </c>
    </row>
    <row r="49" spans="1:22" x14ac:dyDescent="0.25">
      <c r="A49" t="s">
        <v>168</v>
      </c>
      <c r="B49" s="358">
        <v>1</v>
      </c>
      <c r="C49" t="s">
        <v>1461</v>
      </c>
      <c r="D49" t="s">
        <v>1481</v>
      </c>
      <c r="E49" s="358">
        <f>VLOOKUP(A49,Data!C:I,7,FALSE)</f>
        <v>0</v>
      </c>
      <c r="F49" s="438" t="str">
        <f t="shared" si="0"/>
        <v>DE.CM-31</v>
      </c>
      <c r="G49" s="438" t="str">
        <f t="shared" si="1"/>
        <v>DE.CM-310</v>
      </c>
      <c r="I49" s="24"/>
      <c r="J49" s="24" t="s">
        <v>1490</v>
      </c>
      <c r="K49" s="439">
        <f t="shared" si="2"/>
        <v>0</v>
      </c>
      <c r="L49" s="440">
        <f t="shared" si="3"/>
        <v>16</v>
      </c>
      <c r="M49" s="440">
        <f t="shared" si="4"/>
        <v>0</v>
      </c>
      <c r="N49" s="439">
        <f t="shared" si="5"/>
        <v>0</v>
      </c>
      <c r="O49" s="440">
        <f t="shared" si="6"/>
        <v>2</v>
      </c>
      <c r="P49" s="440">
        <f t="shared" si="7"/>
        <v>0</v>
      </c>
      <c r="Q49" s="439">
        <f t="shared" si="8"/>
        <v>0</v>
      </c>
      <c r="R49" s="440">
        <f t="shared" si="9"/>
        <v>8</v>
      </c>
      <c r="S49" s="440">
        <f t="shared" si="10"/>
        <v>0</v>
      </c>
      <c r="T49" s="439">
        <f t="shared" si="11"/>
        <v>0</v>
      </c>
      <c r="U49" s="440">
        <f t="shared" si="12"/>
        <v>6</v>
      </c>
      <c r="V49" s="440">
        <f t="shared" si="13"/>
        <v>0</v>
      </c>
    </row>
    <row r="50" spans="1:22" x14ac:dyDescent="0.25">
      <c r="A50" t="s">
        <v>168</v>
      </c>
      <c r="B50" s="358">
        <v>1</v>
      </c>
      <c r="C50" t="s">
        <v>1461</v>
      </c>
      <c r="D50" t="s">
        <v>1482</v>
      </c>
      <c r="E50" s="358">
        <f>VLOOKUP(A50,Data!C:I,7,FALSE)</f>
        <v>0</v>
      </c>
      <c r="F50" s="438" t="str">
        <f t="shared" si="0"/>
        <v>DE.CM-61</v>
      </c>
      <c r="G50" s="438" t="str">
        <f t="shared" si="1"/>
        <v>DE.CM-610</v>
      </c>
      <c r="I50" s="24"/>
      <c r="J50" s="24" t="s">
        <v>1474</v>
      </c>
      <c r="K50" s="439">
        <f t="shared" si="2"/>
        <v>0</v>
      </c>
      <c r="L50" s="440">
        <f t="shared" si="3"/>
        <v>1</v>
      </c>
      <c r="M50" s="440">
        <f t="shared" si="4"/>
        <v>0</v>
      </c>
      <c r="N50" s="439">
        <f t="shared" si="5"/>
        <v>0</v>
      </c>
      <c r="O50" s="440">
        <f t="shared" si="6"/>
        <v>0</v>
      </c>
      <c r="P50" s="440">
        <f t="shared" si="7"/>
        <v>0</v>
      </c>
      <c r="Q50" s="439">
        <f t="shared" si="8"/>
        <v>0</v>
      </c>
      <c r="R50" s="440">
        <f t="shared" si="9"/>
        <v>1</v>
      </c>
      <c r="S50" s="440">
        <f t="shared" si="10"/>
        <v>0</v>
      </c>
      <c r="T50" s="439">
        <f t="shared" si="11"/>
        <v>0</v>
      </c>
      <c r="U50" s="440">
        <f t="shared" si="12"/>
        <v>0</v>
      </c>
      <c r="V50" s="440">
        <f t="shared" si="13"/>
        <v>0</v>
      </c>
    </row>
    <row r="51" spans="1:22" x14ac:dyDescent="0.25">
      <c r="A51" t="s">
        <v>168</v>
      </c>
      <c r="B51" s="358">
        <v>1</v>
      </c>
      <c r="C51" t="s">
        <v>1461</v>
      </c>
      <c r="D51" t="s">
        <v>1483</v>
      </c>
      <c r="E51" s="358">
        <f>VLOOKUP(A51,Data!C:I,7,FALSE)</f>
        <v>0</v>
      </c>
      <c r="F51" s="438" t="str">
        <f t="shared" si="0"/>
        <v>DE.CM-71</v>
      </c>
      <c r="G51" s="438" t="str">
        <f t="shared" si="1"/>
        <v>DE.CM-710</v>
      </c>
      <c r="I51" s="24"/>
      <c r="J51" s="24" t="s">
        <v>1475</v>
      </c>
      <c r="K51" s="439">
        <f t="shared" si="2"/>
        <v>0</v>
      </c>
      <c r="L51" s="440">
        <f t="shared" si="3"/>
        <v>5</v>
      </c>
      <c r="M51" s="440">
        <f t="shared" si="4"/>
        <v>0</v>
      </c>
      <c r="N51" s="439">
        <f t="shared" si="5"/>
        <v>0</v>
      </c>
      <c r="O51" s="440">
        <f t="shared" si="6"/>
        <v>0</v>
      </c>
      <c r="P51" s="440">
        <f t="shared" si="7"/>
        <v>0</v>
      </c>
      <c r="Q51" s="439">
        <f t="shared" si="8"/>
        <v>0</v>
      </c>
      <c r="R51" s="440">
        <f t="shared" si="9"/>
        <v>5</v>
      </c>
      <c r="S51" s="440">
        <f t="shared" si="10"/>
        <v>0</v>
      </c>
      <c r="T51" s="439">
        <f t="shared" si="11"/>
        <v>0</v>
      </c>
      <c r="U51" s="440">
        <f t="shared" si="12"/>
        <v>0</v>
      </c>
      <c r="V51" s="440">
        <f t="shared" si="13"/>
        <v>0</v>
      </c>
    </row>
    <row r="52" spans="1:22" x14ac:dyDescent="0.25">
      <c r="A52" t="s">
        <v>168</v>
      </c>
      <c r="B52" s="358">
        <v>1</v>
      </c>
      <c r="C52" t="s">
        <v>1460</v>
      </c>
      <c r="D52" t="s">
        <v>1484</v>
      </c>
      <c r="E52" s="358">
        <f>VLOOKUP(A52,Data!C:I,7,FALSE)</f>
        <v>0</v>
      </c>
      <c r="F52" s="438" t="str">
        <f t="shared" si="0"/>
        <v>PR.AC-21</v>
      </c>
      <c r="G52" s="438" t="str">
        <f t="shared" si="1"/>
        <v>PR.AC-210</v>
      </c>
      <c r="I52" s="24" t="s">
        <v>1682</v>
      </c>
      <c r="J52" s="24" t="s">
        <v>1577</v>
      </c>
      <c r="K52" s="439">
        <f t="shared" si="2"/>
        <v>0</v>
      </c>
      <c r="L52" s="440">
        <f t="shared" si="3"/>
        <v>11</v>
      </c>
      <c r="M52" s="440">
        <f t="shared" si="4"/>
        <v>0</v>
      </c>
      <c r="N52" s="439">
        <f t="shared" si="5"/>
        <v>0</v>
      </c>
      <c r="O52" s="440">
        <f t="shared" si="6"/>
        <v>3</v>
      </c>
      <c r="P52" s="440">
        <f t="shared" si="7"/>
        <v>0</v>
      </c>
      <c r="Q52" s="439">
        <f t="shared" si="8"/>
        <v>0</v>
      </c>
      <c r="R52" s="440">
        <f t="shared" si="9"/>
        <v>4</v>
      </c>
      <c r="S52" s="440">
        <f t="shared" si="10"/>
        <v>0</v>
      </c>
      <c r="T52" s="439">
        <f t="shared" si="11"/>
        <v>0</v>
      </c>
      <c r="U52" s="440">
        <f t="shared" si="12"/>
        <v>4</v>
      </c>
      <c r="V52" s="440">
        <f t="shared" si="13"/>
        <v>0</v>
      </c>
    </row>
    <row r="53" spans="1:22" x14ac:dyDescent="0.25">
      <c r="A53" t="s">
        <v>169</v>
      </c>
      <c r="B53" s="358">
        <v>2</v>
      </c>
      <c r="C53" t="s">
        <v>1460</v>
      </c>
      <c r="D53" t="s">
        <v>1484</v>
      </c>
      <c r="E53" s="358">
        <f>VLOOKUP(A53,Data!C:I,7,FALSE)</f>
        <v>0</v>
      </c>
      <c r="F53" s="438" t="str">
        <f t="shared" si="0"/>
        <v>PR.AC-22</v>
      </c>
      <c r="G53" s="438" t="str">
        <f t="shared" si="1"/>
        <v>PR.AC-220</v>
      </c>
      <c r="I53" s="24"/>
      <c r="J53" s="24" t="s">
        <v>1573</v>
      </c>
      <c r="K53" s="439">
        <f t="shared" si="2"/>
        <v>0</v>
      </c>
      <c r="L53" s="440">
        <f t="shared" si="3"/>
        <v>6</v>
      </c>
      <c r="M53" s="440">
        <f t="shared" si="4"/>
        <v>0</v>
      </c>
      <c r="N53" s="439">
        <f t="shared" si="5"/>
        <v>0</v>
      </c>
      <c r="O53" s="440">
        <f t="shared" si="6"/>
        <v>2</v>
      </c>
      <c r="P53" s="440">
        <f t="shared" si="7"/>
        <v>0</v>
      </c>
      <c r="Q53" s="439">
        <f t="shared" si="8"/>
        <v>0</v>
      </c>
      <c r="R53" s="440">
        <f t="shared" si="9"/>
        <v>2</v>
      </c>
      <c r="S53" s="440">
        <f t="shared" si="10"/>
        <v>0</v>
      </c>
      <c r="T53" s="439">
        <f t="shared" si="11"/>
        <v>0</v>
      </c>
      <c r="U53" s="440">
        <f t="shared" si="12"/>
        <v>2</v>
      </c>
      <c r="V53" s="440">
        <f t="shared" si="13"/>
        <v>0</v>
      </c>
    </row>
    <row r="54" spans="1:22" x14ac:dyDescent="0.25">
      <c r="A54" t="s">
        <v>169</v>
      </c>
      <c r="B54" s="358">
        <v>2</v>
      </c>
      <c r="C54" t="s">
        <v>1460</v>
      </c>
      <c r="D54" t="s">
        <v>1475</v>
      </c>
      <c r="E54" s="358">
        <f>VLOOKUP(A54,Data!C:I,7,FALSE)</f>
        <v>0</v>
      </c>
      <c r="F54" s="438" t="str">
        <f t="shared" si="0"/>
        <v>PR.AC-72</v>
      </c>
      <c r="G54" s="438" t="str">
        <f t="shared" si="1"/>
        <v>PR.AC-720</v>
      </c>
      <c r="I54" s="24"/>
      <c r="J54" s="24" t="s">
        <v>1574</v>
      </c>
      <c r="K54" s="439">
        <f t="shared" si="2"/>
        <v>0</v>
      </c>
      <c r="L54" s="440">
        <f t="shared" si="3"/>
        <v>6</v>
      </c>
      <c r="M54" s="440">
        <f t="shared" si="4"/>
        <v>0</v>
      </c>
      <c r="N54" s="439">
        <f t="shared" si="5"/>
        <v>0</v>
      </c>
      <c r="O54" s="440">
        <f t="shared" si="6"/>
        <v>2</v>
      </c>
      <c r="P54" s="440">
        <f t="shared" si="7"/>
        <v>0</v>
      </c>
      <c r="Q54" s="439">
        <f t="shared" si="8"/>
        <v>0</v>
      </c>
      <c r="R54" s="440">
        <f t="shared" si="9"/>
        <v>2</v>
      </c>
      <c r="S54" s="440">
        <f t="shared" si="10"/>
        <v>0</v>
      </c>
      <c r="T54" s="439">
        <f t="shared" si="11"/>
        <v>0</v>
      </c>
      <c r="U54" s="440">
        <f t="shared" si="12"/>
        <v>2</v>
      </c>
      <c r="V54" s="440">
        <f t="shared" si="13"/>
        <v>0</v>
      </c>
    </row>
    <row r="55" spans="1:22" x14ac:dyDescent="0.25">
      <c r="A55" t="s">
        <v>170</v>
      </c>
      <c r="B55" s="358">
        <v>2</v>
      </c>
      <c r="C55" t="s">
        <v>1460</v>
      </c>
      <c r="D55" t="s">
        <v>1484</v>
      </c>
      <c r="E55" s="358">
        <f>VLOOKUP(A55,Data!C:I,7,FALSE)</f>
        <v>0</v>
      </c>
      <c r="F55" s="438" t="str">
        <f t="shared" si="0"/>
        <v>PR.AC-22</v>
      </c>
      <c r="G55" s="438" t="str">
        <f t="shared" si="1"/>
        <v>PR.AC-220</v>
      </c>
      <c r="I55" s="24"/>
      <c r="J55" s="24" t="s">
        <v>1523</v>
      </c>
      <c r="K55" s="439">
        <f t="shared" si="2"/>
        <v>0</v>
      </c>
      <c r="L55" s="440">
        <f t="shared" si="3"/>
        <v>8</v>
      </c>
      <c r="M55" s="440">
        <f t="shared" si="4"/>
        <v>0</v>
      </c>
      <c r="N55" s="439">
        <f t="shared" si="5"/>
        <v>0</v>
      </c>
      <c r="O55" s="440">
        <f t="shared" si="6"/>
        <v>2</v>
      </c>
      <c r="P55" s="440">
        <f t="shared" si="7"/>
        <v>0</v>
      </c>
      <c r="Q55" s="439">
        <f t="shared" si="8"/>
        <v>0</v>
      </c>
      <c r="R55" s="440">
        <f t="shared" si="9"/>
        <v>4</v>
      </c>
      <c r="S55" s="440">
        <f t="shared" si="10"/>
        <v>0</v>
      </c>
      <c r="T55" s="439">
        <f t="shared" si="11"/>
        <v>0</v>
      </c>
      <c r="U55" s="440">
        <f t="shared" si="12"/>
        <v>2</v>
      </c>
      <c r="V55" s="440">
        <f t="shared" si="13"/>
        <v>0</v>
      </c>
    </row>
    <row r="56" spans="1:22" x14ac:dyDescent="0.25">
      <c r="A56" t="s">
        <v>170</v>
      </c>
      <c r="B56" s="358">
        <v>2</v>
      </c>
      <c r="C56" t="s">
        <v>1460</v>
      </c>
      <c r="D56" t="s">
        <v>1480</v>
      </c>
      <c r="E56" s="358">
        <f>VLOOKUP(A56,Data!C:I,7,FALSE)</f>
        <v>0</v>
      </c>
      <c r="F56" s="438" t="str">
        <f t="shared" si="0"/>
        <v>PR.AC-42</v>
      </c>
      <c r="G56" s="438" t="str">
        <f t="shared" si="1"/>
        <v>PR.AC-420</v>
      </c>
      <c r="I56" s="24"/>
      <c r="J56" s="24" t="s">
        <v>1575</v>
      </c>
      <c r="K56" s="439">
        <f t="shared" si="2"/>
        <v>0</v>
      </c>
      <c r="L56" s="440">
        <f t="shared" si="3"/>
        <v>6</v>
      </c>
      <c r="M56" s="440">
        <f t="shared" si="4"/>
        <v>0</v>
      </c>
      <c r="N56" s="439">
        <f t="shared" si="5"/>
        <v>0</v>
      </c>
      <c r="O56" s="440">
        <f t="shared" si="6"/>
        <v>2</v>
      </c>
      <c r="P56" s="440">
        <f t="shared" si="7"/>
        <v>0</v>
      </c>
      <c r="Q56" s="439">
        <f t="shared" si="8"/>
        <v>0</v>
      </c>
      <c r="R56" s="440">
        <f t="shared" si="9"/>
        <v>2</v>
      </c>
      <c r="S56" s="440">
        <f t="shared" si="10"/>
        <v>0</v>
      </c>
      <c r="T56" s="439">
        <f t="shared" si="11"/>
        <v>0</v>
      </c>
      <c r="U56" s="440">
        <f t="shared" si="12"/>
        <v>2</v>
      </c>
      <c r="V56" s="440">
        <f t="shared" si="13"/>
        <v>0</v>
      </c>
    </row>
    <row r="57" spans="1:22" x14ac:dyDescent="0.25">
      <c r="A57" t="s">
        <v>171</v>
      </c>
      <c r="B57" s="358">
        <v>2</v>
      </c>
      <c r="C57" t="s">
        <v>1460</v>
      </c>
      <c r="D57" t="s">
        <v>1484</v>
      </c>
      <c r="E57" s="358">
        <f>VLOOKUP(A57,Data!C:I,7,FALSE)</f>
        <v>0</v>
      </c>
      <c r="F57" s="438" t="str">
        <f t="shared" si="0"/>
        <v>PR.AC-22</v>
      </c>
      <c r="G57" s="438" t="str">
        <f t="shared" si="1"/>
        <v>PR.AC-220</v>
      </c>
      <c r="I57" s="24" t="s">
        <v>1690</v>
      </c>
      <c r="J57" s="24" t="s">
        <v>1504</v>
      </c>
      <c r="K57" s="439">
        <f t="shared" si="2"/>
        <v>0</v>
      </c>
      <c r="L57" s="440">
        <f t="shared" si="3"/>
        <v>7</v>
      </c>
      <c r="M57" s="440">
        <f t="shared" si="4"/>
        <v>0</v>
      </c>
      <c r="N57" s="439">
        <f t="shared" si="5"/>
        <v>0</v>
      </c>
      <c r="O57" s="440">
        <f t="shared" si="6"/>
        <v>3</v>
      </c>
      <c r="P57" s="440">
        <f t="shared" si="7"/>
        <v>0</v>
      </c>
      <c r="Q57" s="439">
        <f t="shared" si="8"/>
        <v>0</v>
      </c>
      <c r="R57" s="440">
        <f t="shared" si="9"/>
        <v>3</v>
      </c>
      <c r="S57" s="440">
        <f t="shared" si="10"/>
        <v>0</v>
      </c>
      <c r="T57" s="439">
        <f t="shared" si="11"/>
        <v>0</v>
      </c>
      <c r="U57" s="440">
        <f t="shared" si="12"/>
        <v>1</v>
      </c>
      <c r="V57" s="440">
        <f t="shared" si="13"/>
        <v>0</v>
      </c>
    </row>
    <row r="58" spans="1:22" x14ac:dyDescent="0.25">
      <c r="A58" t="s">
        <v>171</v>
      </c>
      <c r="B58" s="358">
        <v>2</v>
      </c>
      <c r="C58" t="s">
        <v>1460</v>
      </c>
      <c r="D58" t="s">
        <v>1479</v>
      </c>
      <c r="E58" s="358">
        <f>VLOOKUP(A58,Data!C:I,7,FALSE)</f>
        <v>0</v>
      </c>
      <c r="F58" s="438" t="str">
        <f t="shared" si="0"/>
        <v>PR.MA-22</v>
      </c>
      <c r="G58" s="438" t="str">
        <f t="shared" si="1"/>
        <v>PR.MA-220</v>
      </c>
      <c r="I58" s="24"/>
      <c r="J58" s="24" t="s">
        <v>1505</v>
      </c>
      <c r="K58" s="439">
        <f t="shared" si="2"/>
        <v>0</v>
      </c>
      <c r="L58" s="440">
        <f t="shared" si="3"/>
        <v>5</v>
      </c>
      <c r="M58" s="440">
        <f t="shared" si="4"/>
        <v>0</v>
      </c>
      <c r="N58" s="439">
        <f t="shared" si="5"/>
        <v>0</v>
      </c>
      <c r="O58" s="440">
        <f t="shared" si="6"/>
        <v>2</v>
      </c>
      <c r="P58" s="440">
        <f t="shared" si="7"/>
        <v>0</v>
      </c>
      <c r="Q58" s="439">
        <f t="shared" si="8"/>
        <v>0</v>
      </c>
      <c r="R58" s="440">
        <f t="shared" si="9"/>
        <v>3</v>
      </c>
      <c r="S58" s="440">
        <f t="shared" si="10"/>
        <v>0</v>
      </c>
      <c r="T58" s="439">
        <f t="shared" si="11"/>
        <v>0</v>
      </c>
      <c r="U58" s="440">
        <f t="shared" si="12"/>
        <v>0</v>
      </c>
      <c r="V58" s="440">
        <f t="shared" si="13"/>
        <v>0</v>
      </c>
    </row>
    <row r="59" spans="1:22" x14ac:dyDescent="0.25">
      <c r="A59" t="s">
        <v>171</v>
      </c>
      <c r="B59" s="358">
        <v>2</v>
      </c>
      <c r="C59" t="s">
        <v>1460</v>
      </c>
      <c r="D59" t="s">
        <v>1478</v>
      </c>
      <c r="E59" s="358">
        <f>VLOOKUP(A59,Data!C:I,7,FALSE)</f>
        <v>0</v>
      </c>
      <c r="F59" s="438" t="str">
        <f t="shared" si="0"/>
        <v>PR.PT-32</v>
      </c>
      <c r="G59" s="438" t="str">
        <f t="shared" si="1"/>
        <v>PR.PT-320</v>
      </c>
      <c r="I59" s="24"/>
      <c r="J59" s="24" t="s">
        <v>1498</v>
      </c>
      <c r="K59" s="439">
        <f t="shared" si="2"/>
        <v>0</v>
      </c>
      <c r="L59" s="440">
        <f t="shared" si="3"/>
        <v>11</v>
      </c>
      <c r="M59" s="440">
        <f t="shared" si="4"/>
        <v>0</v>
      </c>
      <c r="N59" s="439">
        <f t="shared" si="5"/>
        <v>0</v>
      </c>
      <c r="O59" s="440">
        <f t="shared" si="6"/>
        <v>2</v>
      </c>
      <c r="P59" s="440">
        <f t="shared" si="7"/>
        <v>0</v>
      </c>
      <c r="Q59" s="439">
        <f t="shared" si="8"/>
        <v>0</v>
      </c>
      <c r="R59" s="440">
        <f t="shared" si="9"/>
        <v>4</v>
      </c>
      <c r="S59" s="440">
        <f t="shared" si="10"/>
        <v>0</v>
      </c>
      <c r="T59" s="439">
        <f t="shared" si="11"/>
        <v>0</v>
      </c>
      <c r="U59" s="440">
        <f t="shared" si="12"/>
        <v>5</v>
      </c>
      <c r="V59" s="440">
        <f t="shared" si="13"/>
        <v>0</v>
      </c>
    </row>
    <row r="60" spans="1:22" x14ac:dyDescent="0.25">
      <c r="A60" t="s">
        <v>172</v>
      </c>
      <c r="B60" s="358">
        <v>2</v>
      </c>
      <c r="C60" t="s">
        <v>1461</v>
      </c>
      <c r="D60" t="s">
        <v>1485</v>
      </c>
      <c r="E60" s="358">
        <f>VLOOKUP(A60,Data!C:I,7,FALSE)</f>
        <v>0</v>
      </c>
      <c r="F60" s="438" t="str">
        <f t="shared" si="0"/>
        <v>DE.CM-22</v>
      </c>
      <c r="G60" s="438" t="str">
        <f t="shared" si="1"/>
        <v>DE.CM-220</v>
      </c>
      <c r="I60" s="24"/>
      <c r="J60" s="24" t="s">
        <v>1492</v>
      </c>
      <c r="K60" s="439">
        <f t="shared" si="2"/>
        <v>0</v>
      </c>
      <c r="L60" s="440">
        <f t="shared" si="3"/>
        <v>8</v>
      </c>
      <c r="M60" s="440">
        <f t="shared" si="4"/>
        <v>0</v>
      </c>
      <c r="N60" s="439">
        <f t="shared" si="5"/>
        <v>0</v>
      </c>
      <c r="O60" s="440">
        <f t="shared" si="6"/>
        <v>3</v>
      </c>
      <c r="P60" s="440">
        <f t="shared" si="7"/>
        <v>0</v>
      </c>
      <c r="Q60" s="439">
        <f t="shared" si="8"/>
        <v>0</v>
      </c>
      <c r="R60" s="440">
        <f t="shared" si="9"/>
        <v>3</v>
      </c>
      <c r="S60" s="440">
        <f t="shared" si="10"/>
        <v>0</v>
      </c>
      <c r="T60" s="439">
        <f t="shared" si="11"/>
        <v>0</v>
      </c>
      <c r="U60" s="440">
        <f t="shared" si="12"/>
        <v>2</v>
      </c>
      <c r="V60" s="440">
        <f t="shared" si="13"/>
        <v>0</v>
      </c>
    </row>
    <row r="61" spans="1:22" x14ac:dyDescent="0.25">
      <c r="A61" t="s">
        <v>172</v>
      </c>
      <c r="B61" s="358">
        <v>2</v>
      </c>
      <c r="C61" t="s">
        <v>1461</v>
      </c>
      <c r="D61" t="s">
        <v>1481</v>
      </c>
      <c r="E61" s="358">
        <f>VLOOKUP(A61,Data!C:I,7,FALSE)</f>
        <v>0</v>
      </c>
      <c r="F61" s="438" t="str">
        <f t="shared" si="0"/>
        <v>DE.CM-32</v>
      </c>
      <c r="G61" s="438" t="str">
        <f t="shared" si="1"/>
        <v>DE.CM-320</v>
      </c>
      <c r="I61" s="24"/>
      <c r="J61" s="24" t="s">
        <v>1493</v>
      </c>
      <c r="K61" s="439">
        <f t="shared" si="2"/>
        <v>0</v>
      </c>
      <c r="L61" s="440">
        <f t="shared" si="3"/>
        <v>11</v>
      </c>
      <c r="M61" s="440">
        <f t="shared" si="4"/>
        <v>0</v>
      </c>
      <c r="N61" s="439">
        <f t="shared" si="5"/>
        <v>0</v>
      </c>
      <c r="O61" s="440">
        <f t="shared" si="6"/>
        <v>3</v>
      </c>
      <c r="P61" s="440">
        <f t="shared" si="7"/>
        <v>0</v>
      </c>
      <c r="Q61" s="439">
        <f t="shared" si="8"/>
        <v>0</v>
      </c>
      <c r="R61" s="440">
        <f t="shared" si="9"/>
        <v>7</v>
      </c>
      <c r="S61" s="440">
        <f t="shared" si="10"/>
        <v>0</v>
      </c>
      <c r="T61" s="439">
        <f t="shared" si="11"/>
        <v>0</v>
      </c>
      <c r="U61" s="440">
        <f t="shared" si="12"/>
        <v>1</v>
      </c>
      <c r="V61" s="440">
        <f t="shared" si="13"/>
        <v>0</v>
      </c>
    </row>
    <row r="62" spans="1:22" x14ac:dyDescent="0.25">
      <c r="A62" t="s">
        <v>172</v>
      </c>
      <c r="B62" s="358">
        <v>2</v>
      </c>
      <c r="C62" t="s">
        <v>1461</v>
      </c>
      <c r="D62" t="s">
        <v>1482</v>
      </c>
      <c r="E62" s="358">
        <f>VLOOKUP(A62,Data!C:I,7,FALSE)</f>
        <v>0</v>
      </c>
      <c r="F62" s="438" t="str">
        <f t="shared" si="0"/>
        <v>DE.CM-62</v>
      </c>
      <c r="G62" s="438" t="str">
        <f t="shared" si="1"/>
        <v>DE.CM-620</v>
      </c>
      <c r="I62" s="24"/>
      <c r="J62" s="24" t="s">
        <v>1496</v>
      </c>
      <c r="K62" s="439">
        <f t="shared" si="2"/>
        <v>0</v>
      </c>
      <c r="L62" s="440">
        <f t="shared" si="3"/>
        <v>7</v>
      </c>
      <c r="M62" s="440">
        <f t="shared" si="4"/>
        <v>0</v>
      </c>
      <c r="N62" s="439">
        <f t="shared" si="5"/>
        <v>0</v>
      </c>
      <c r="O62" s="440">
        <f t="shared" si="6"/>
        <v>0</v>
      </c>
      <c r="P62" s="440">
        <f t="shared" si="7"/>
        <v>0</v>
      </c>
      <c r="Q62" s="439">
        <f t="shared" si="8"/>
        <v>0</v>
      </c>
      <c r="R62" s="440">
        <f t="shared" si="9"/>
        <v>3</v>
      </c>
      <c r="S62" s="440">
        <f t="shared" si="10"/>
        <v>0</v>
      </c>
      <c r="T62" s="439">
        <f t="shared" si="11"/>
        <v>0</v>
      </c>
      <c r="U62" s="440">
        <f t="shared" si="12"/>
        <v>4</v>
      </c>
      <c r="V62" s="440">
        <f t="shared" si="13"/>
        <v>0</v>
      </c>
    </row>
    <row r="63" spans="1:22" x14ac:dyDescent="0.25">
      <c r="A63" t="s">
        <v>172</v>
      </c>
      <c r="B63" s="358">
        <v>2</v>
      </c>
      <c r="C63" t="s">
        <v>1461</v>
      </c>
      <c r="D63" t="s">
        <v>1483</v>
      </c>
      <c r="E63" s="358">
        <f>VLOOKUP(A63,Data!C:I,7,FALSE)</f>
        <v>0</v>
      </c>
      <c r="F63" s="438" t="str">
        <f t="shared" si="0"/>
        <v>DE.CM-72</v>
      </c>
      <c r="G63" s="438" t="str">
        <f t="shared" si="1"/>
        <v>DE.CM-720</v>
      </c>
      <c r="I63" s="24"/>
      <c r="J63" s="24" t="s">
        <v>1500</v>
      </c>
      <c r="K63" s="439">
        <f t="shared" si="2"/>
        <v>0</v>
      </c>
      <c r="L63" s="440">
        <f t="shared" si="3"/>
        <v>4</v>
      </c>
      <c r="M63" s="440">
        <f t="shared" si="4"/>
        <v>0</v>
      </c>
      <c r="N63" s="439">
        <f t="shared" si="5"/>
        <v>0</v>
      </c>
      <c r="O63" s="440">
        <f t="shared" si="6"/>
        <v>0</v>
      </c>
      <c r="P63" s="440">
        <f t="shared" si="7"/>
        <v>0</v>
      </c>
      <c r="Q63" s="439">
        <f t="shared" si="8"/>
        <v>0</v>
      </c>
      <c r="R63" s="440">
        <f t="shared" si="9"/>
        <v>2</v>
      </c>
      <c r="S63" s="440">
        <f t="shared" si="10"/>
        <v>0</v>
      </c>
      <c r="T63" s="439">
        <f t="shared" si="11"/>
        <v>0</v>
      </c>
      <c r="U63" s="440">
        <f t="shared" si="12"/>
        <v>2</v>
      </c>
      <c r="V63" s="440">
        <f t="shared" si="13"/>
        <v>0</v>
      </c>
    </row>
    <row r="64" spans="1:22" x14ac:dyDescent="0.25">
      <c r="A64" t="s">
        <v>172</v>
      </c>
      <c r="B64" s="358">
        <v>2</v>
      </c>
      <c r="C64" t="s">
        <v>1460</v>
      </c>
      <c r="D64" t="s">
        <v>1484</v>
      </c>
      <c r="E64" s="358">
        <f>VLOOKUP(A64,Data!C:I,7,FALSE)</f>
        <v>0</v>
      </c>
      <c r="F64" s="438" t="str">
        <f t="shared" si="0"/>
        <v>PR.AC-22</v>
      </c>
      <c r="G64" s="438" t="str">
        <f t="shared" si="1"/>
        <v>PR.AC-220</v>
      </c>
      <c r="I64" s="24"/>
      <c r="J64" s="24" t="s">
        <v>1497</v>
      </c>
      <c r="K64" s="439">
        <f t="shared" si="2"/>
        <v>0</v>
      </c>
      <c r="L64" s="440">
        <f t="shared" si="3"/>
        <v>7</v>
      </c>
      <c r="M64" s="440">
        <f t="shared" si="4"/>
        <v>0</v>
      </c>
      <c r="N64" s="439">
        <f t="shared" si="5"/>
        <v>0</v>
      </c>
      <c r="O64" s="440">
        <f t="shared" si="6"/>
        <v>1</v>
      </c>
      <c r="P64" s="440">
        <f t="shared" si="7"/>
        <v>0</v>
      </c>
      <c r="Q64" s="439">
        <f t="shared" si="8"/>
        <v>0</v>
      </c>
      <c r="R64" s="440">
        <f t="shared" si="9"/>
        <v>2</v>
      </c>
      <c r="S64" s="440">
        <f t="shared" si="10"/>
        <v>0</v>
      </c>
      <c r="T64" s="439">
        <f t="shared" si="11"/>
        <v>0</v>
      </c>
      <c r="U64" s="440">
        <f t="shared" si="12"/>
        <v>4</v>
      </c>
      <c r="V64" s="440">
        <f t="shared" si="13"/>
        <v>0</v>
      </c>
    </row>
    <row r="65" spans="1:22" x14ac:dyDescent="0.25">
      <c r="A65" t="s">
        <v>172</v>
      </c>
      <c r="B65" s="358">
        <v>2</v>
      </c>
      <c r="C65" t="s">
        <v>1460</v>
      </c>
      <c r="D65" t="s">
        <v>1479</v>
      </c>
      <c r="E65" s="358">
        <f>VLOOKUP(A65,Data!C:I,7,FALSE)</f>
        <v>0</v>
      </c>
      <c r="F65" s="438" t="str">
        <f t="shared" si="0"/>
        <v>PR.MA-22</v>
      </c>
      <c r="G65" s="438" t="str">
        <f t="shared" si="1"/>
        <v>PR.MA-220</v>
      </c>
      <c r="I65" s="24" t="s">
        <v>1701</v>
      </c>
      <c r="J65" s="24" t="s">
        <v>1513</v>
      </c>
      <c r="K65" s="439">
        <f t="shared" si="2"/>
        <v>0</v>
      </c>
      <c r="L65" s="440">
        <f t="shared" si="3"/>
        <v>5</v>
      </c>
      <c r="M65" s="440">
        <f t="shared" si="4"/>
        <v>0</v>
      </c>
      <c r="N65" s="439">
        <f t="shared" si="5"/>
        <v>0</v>
      </c>
      <c r="O65" s="440">
        <f t="shared" si="6"/>
        <v>1</v>
      </c>
      <c r="P65" s="440">
        <f t="shared" si="7"/>
        <v>0</v>
      </c>
      <c r="Q65" s="439">
        <f t="shared" si="8"/>
        <v>0</v>
      </c>
      <c r="R65" s="440">
        <f t="shared" si="9"/>
        <v>1</v>
      </c>
      <c r="S65" s="440">
        <f t="shared" si="10"/>
        <v>0</v>
      </c>
      <c r="T65" s="439">
        <f t="shared" si="11"/>
        <v>0</v>
      </c>
      <c r="U65" s="440">
        <f t="shared" si="12"/>
        <v>3</v>
      </c>
      <c r="V65" s="440">
        <f t="shared" si="13"/>
        <v>0</v>
      </c>
    </row>
    <row r="66" spans="1:22" x14ac:dyDescent="0.25">
      <c r="A66" t="s">
        <v>172</v>
      </c>
      <c r="B66" s="358">
        <v>2</v>
      </c>
      <c r="C66" t="s">
        <v>1460</v>
      </c>
      <c r="D66" t="s">
        <v>1478</v>
      </c>
      <c r="E66" s="358">
        <f>VLOOKUP(A66,Data!C:I,7,FALSE)</f>
        <v>0</v>
      </c>
      <c r="F66" s="438" t="str">
        <f t="shared" si="0"/>
        <v>PR.PT-32</v>
      </c>
      <c r="G66" s="438" t="str">
        <f t="shared" si="1"/>
        <v>PR.PT-320</v>
      </c>
      <c r="I66" s="24"/>
      <c r="J66" s="24" t="s">
        <v>1515</v>
      </c>
      <c r="K66" s="439">
        <f t="shared" si="2"/>
        <v>0</v>
      </c>
      <c r="L66" s="440">
        <f t="shared" si="3"/>
        <v>1</v>
      </c>
      <c r="M66" s="440">
        <f t="shared" si="4"/>
        <v>0</v>
      </c>
      <c r="N66" s="439">
        <f t="shared" si="5"/>
        <v>0</v>
      </c>
      <c r="O66" s="440">
        <f t="shared" si="6"/>
        <v>0</v>
      </c>
      <c r="P66" s="440">
        <f t="shared" si="7"/>
        <v>0</v>
      </c>
      <c r="Q66" s="439">
        <f t="shared" si="8"/>
        <v>0</v>
      </c>
      <c r="R66" s="440">
        <f t="shared" si="9"/>
        <v>1</v>
      </c>
      <c r="S66" s="440">
        <f t="shared" si="10"/>
        <v>0</v>
      </c>
      <c r="T66" s="439">
        <f t="shared" si="11"/>
        <v>0</v>
      </c>
      <c r="U66" s="440">
        <f t="shared" si="12"/>
        <v>0</v>
      </c>
      <c r="V66" s="440">
        <f t="shared" si="13"/>
        <v>0</v>
      </c>
    </row>
    <row r="67" spans="1:22" x14ac:dyDescent="0.25">
      <c r="A67" t="s">
        <v>932</v>
      </c>
      <c r="B67" s="358">
        <v>3</v>
      </c>
      <c r="C67" t="s">
        <v>1460</v>
      </c>
      <c r="D67" t="s">
        <v>1484</v>
      </c>
      <c r="E67" s="358">
        <f>VLOOKUP(A67,Data!C:I,7,FALSE)</f>
        <v>0</v>
      </c>
      <c r="F67" s="438" t="str">
        <f t="shared" ref="F67:F130" si="14">CONCATENATE($D67,$B67)</f>
        <v>PR.AC-23</v>
      </c>
      <c r="G67" s="438" t="str">
        <f t="shared" ref="G67:G130" si="15">_xlfn.IFNA(CONCATENATE(F67,$E67),CONCATENATE(F67,$E67,0))</f>
        <v>PR.AC-230</v>
      </c>
      <c r="I67" s="24"/>
      <c r="J67" s="24" t="s">
        <v>1502</v>
      </c>
      <c r="K67" s="439">
        <f t="shared" si="2"/>
        <v>0</v>
      </c>
      <c r="L67" s="440">
        <f t="shared" si="3"/>
        <v>10</v>
      </c>
      <c r="M67" s="440">
        <f t="shared" si="4"/>
        <v>0</v>
      </c>
      <c r="N67" s="439">
        <f t="shared" si="5"/>
        <v>0</v>
      </c>
      <c r="O67" s="440">
        <f t="shared" si="6"/>
        <v>2</v>
      </c>
      <c r="P67" s="440">
        <f t="shared" si="7"/>
        <v>0</v>
      </c>
      <c r="Q67" s="439">
        <f t="shared" si="8"/>
        <v>0</v>
      </c>
      <c r="R67" s="440">
        <f t="shared" si="9"/>
        <v>4</v>
      </c>
      <c r="S67" s="440">
        <f t="shared" si="10"/>
        <v>0</v>
      </c>
      <c r="T67" s="439">
        <f t="shared" si="11"/>
        <v>0</v>
      </c>
      <c r="U67" s="440">
        <f t="shared" si="12"/>
        <v>4</v>
      </c>
      <c r="V67" s="440">
        <f t="shared" si="13"/>
        <v>0</v>
      </c>
    </row>
    <row r="68" spans="1:22" x14ac:dyDescent="0.25">
      <c r="A68" t="s">
        <v>932</v>
      </c>
      <c r="B68" s="358">
        <v>3</v>
      </c>
      <c r="C68" t="s">
        <v>1460</v>
      </c>
      <c r="D68" t="s">
        <v>1479</v>
      </c>
      <c r="E68" s="358">
        <f>VLOOKUP(A68,Data!C:I,7,FALSE)</f>
        <v>0</v>
      </c>
      <c r="F68" s="438" t="str">
        <f t="shared" si="14"/>
        <v>PR.MA-23</v>
      </c>
      <c r="G68" s="438" t="str">
        <f t="shared" si="15"/>
        <v>PR.MA-230</v>
      </c>
      <c r="I68" s="24"/>
      <c r="J68" s="24" t="s">
        <v>1558</v>
      </c>
      <c r="K68" s="439">
        <f t="shared" si="2"/>
        <v>0</v>
      </c>
      <c r="L68" s="440">
        <f t="shared" si="3"/>
        <v>5</v>
      </c>
      <c r="M68" s="440">
        <f t="shared" si="4"/>
        <v>0</v>
      </c>
      <c r="N68" s="439">
        <f t="shared" si="5"/>
        <v>0</v>
      </c>
      <c r="O68" s="440">
        <f t="shared" si="6"/>
        <v>1</v>
      </c>
      <c r="P68" s="440">
        <f t="shared" si="7"/>
        <v>0</v>
      </c>
      <c r="Q68" s="439">
        <f t="shared" si="8"/>
        <v>0</v>
      </c>
      <c r="R68" s="440">
        <f t="shared" si="9"/>
        <v>4</v>
      </c>
      <c r="S68" s="440">
        <f t="shared" si="10"/>
        <v>0</v>
      </c>
      <c r="T68" s="439">
        <f t="shared" si="11"/>
        <v>0</v>
      </c>
      <c r="U68" s="440">
        <f t="shared" si="12"/>
        <v>0</v>
      </c>
      <c r="V68" s="440">
        <f t="shared" si="13"/>
        <v>0</v>
      </c>
    </row>
    <row r="69" spans="1:22" x14ac:dyDescent="0.25">
      <c r="A69" t="s">
        <v>932</v>
      </c>
      <c r="B69" s="358">
        <v>3</v>
      </c>
      <c r="C69" t="s">
        <v>1460</v>
      </c>
      <c r="D69" t="s">
        <v>1478</v>
      </c>
      <c r="E69" s="358">
        <f>VLOOKUP(A69,Data!C:I,7,FALSE)</f>
        <v>0</v>
      </c>
      <c r="F69" s="438" t="str">
        <f t="shared" si="14"/>
        <v>PR.PT-33</v>
      </c>
      <c r="G69" s="438" t="str">
        <f t="shared" si="15"/>
        <v>PR.PT-330</v>
      </c>
      <c r="I69" s="24"/>
      <c r="J69" s="24" t="s">
        <v>1516</v>
      </c>
      <c r="K69" s="439">
        <f t="shared" si="2"/>
        <v>0</v>
      </c>
      <c r="L69" s="440">
        <f t="shared" si="3"/>
        <v>1</v>
      </c>
      <c r="M69" s="440">
        <f t="shared" si="4"/>
        <v>0</v>
      </c>
      <c r="N69" s="439">
        <f t="shared" si="5"/>
        <v>0</v>
      </c>
      <c r="O69" s="440">
        <f t="shared" si="6"/>
        <v>0</v>
      </c>
      <c r="P69" s="440">
        <f t="shared" si="7"/>
        <v>0</v>
      </c>
      <c r="Q69" s="439">
        <f t="shared" si="8"/>
        <v>0</v>
      </c>
      <c r="R69" s="440">
        <f t="shared" si="9"/>
        <v>0</v>
      </c>
      <c r="S69" s="440">
        <f t="shared" si="10"/>
        <v>0</v>
      </c>
      <c r="T69" s="439">
        <f t="shared" si="11"/>
        <v>0</v>
      </c>
      <c r="U69" s="440">
        <f t="shared" si="12"/>
        <v>1</v>
      </c>
      <c r="V69" s="440">
        <f t="shared" si="13"/>
        <v>0</v>
      </c>
    </row>
    <row r="70" spans="1:22" x14ac:dyDescent="0.25">
      <c r="A70" t="s">
        <v>933</v>
      </c>
      <c r="B70" s="358">
        <v>3</v>
      </c>
      <c r="C70" t="s">
        <v>1461</v>
      </c>
      <c r="D70" t="s">
        <v>1485</v>
      </c>
      <c r="E70" s="358">
        <f>VLOOKUP(A70,Data!C:I,7,FALSE)</f>
        <v>0</v>
      </c>
      <c r="F70" s="438" t="str">
        <f t="shared" si="14"/>
        <v>DE.CM-23</v>
      </c>
      <c r="G70" s="438" t="str">
        <f t="shared" si="15"/>
        <v>DE.CM-230</v>
      </c>
      <c r="I70" s="24"/>
      <c r="J70" s="24" t="s">
        <v>1511</v>
      </c>
      <c r="K70" s="439">
        <f t="shared" si="2"/>
        <v>0</v>
      </c>
      <c r="L70" s="440">
        <f t="shared" si="3"/>
        <v>3</v>
      </c>
      <c r="M70" s="440">
        <f t="shared" si="4"/>
        <v>0</v>
      </c>
      <c r="N70" s="439">
        <f t="shared" si="5"/>
        <v>0</v>
      </c>
      <c r="O70" s="440">
        <f t="shared" si="6"/>
        <v>0</v>
      </c>
      <c r="P70" s="440">
        <f t="shared" si="7"/>
        <v>0</v>
      </c>
      <c r="Q70" s="439">
        <f t="shared" si="8"/>
        <v>0</v>
      </c>
      <c r="R70" s="440">
        <f t="shared" si="9"/>
        <v>1</v>
      </c>
      <c r="S70" s="440">
        <f t="shared" si="10"/>
        <v>0</v>
      </c>
      <c r="T70" s="439">
        <f t="shared" si="11"/>
        <v>0</v>
      </c>
      <c r="U70" s="440">
        <f t="shared" si="12"/>
        <v>2</v>
      </c>
      <c r="V70" s="440">
        <f t="shared" si="13"/>
        <v>0</v>
      </c>
    </row>
    <row r="71" spans="1:22" x14ac:dyDescent="0.25">
      <c r="A71" t="s">
        <v>933</v>
      </c>
      <c r="B71" s="358">
        <v>3</v>
      </c>
      <c r="C71" t="s">
        <v>1461</v>
      </c>
      <c r="D71" t="s">
        <v>1481</v>
      </c>
      <c r="E71" s="358">
        <f>VLOOKUP(A71,Data!C:I,7,FALSE)</f>
        <v>0</v>
      </c>
      <c r="F71" s="438" t="str">
        <f t="shared" si="14"/>
        <v>DE.CM-33</v>
      </c>
      <c r="G71" s="438" t="str">
        <f t="shared" si="15"/>
        <v>DE.CM-330</v>
      </c>
      <c r="I71" s="24"/>
      <c r="J71" s="24" t="s">
        <v>1710</v>
      </c>
      <c r="K71" s="439">
        <f t="shared" si="2"/>
        <v>0</v>
      </c>
      <c r="L71" s="440">
        <f t="shared" si="3"/>
        <v>0</v>
      </c>
      <c r="M71" s="440">
        <f t="shared" si="4"/>
        <v>0</v>
      </c>
      <c r="N71" s="439">
        <f t="shared" si="5"/>
        <v>0</v>
      </c>
      <c r="O71" s="440">
        <f t="shared" si="6"/>
        <v>0</v>
      </c>
      <c r="P71" s="440">
        <f t="shared" si="7"/>
        <v>0</v>
      </c>
      <c r="Q71" s="439">
        <f t="shared" si="8"/>
        <v>0</v>
      </c>
      <c r="R71" s="440">
        <f t="shared" si="9"/>
        <v>0</v>
      </c>
      <c r="S71" s="440">
        <f t="shared" si="10"/>
        <v>0</v>
      </c>
      <c r="T71" s="439">
        <f t="shared" si="11"/>
        <v>0</v>
      </c>
      <c r="U71" s="440">
        <f t="shared" si="12"/>
        <v>0</v>
      </c>
      <c r="V71" s="440">
        <f t="shared" si="13"/>
        <v>0</v>
      </c>
    </row>
    <row r="72" spans="1:22" x14ac:dyDescent="0.25">
      <c r="A72" t="s">
        <v>933</v>
      </c>
      <c r="B72" s="358">
        <v>3</v>
      </c>
      <c r="C72" t="s">
        <v>1461</v>
      </c>
      <c r="D72" t="s">
        <v>1482</v>
      </c>
      <c r="E72" s="358">
        <f>VLOOKUP(A72,Data!C:I,7,FALSE)</f>
        <v>0</v>
      </c>
      <c r="F72" s="438" t="str">
        <f t="shared" si="14"/>
        <v>DE.CM-63</v>
      </c>
      <c r="G72" s="438" t="str">
        <f t="shared" si="15"/>
        <v>DE.CM-630</v>
      </c>
      <c r="I72" s="24"/>
      <c r="J72" s="24" t="s">
        <v>1489</v>
      </c>
      <c r="K72" s="439">
        <f t="shared" si="2"/>
        <v>0</v>
      </c>
      <c r="L72" s="440">
        <f t="shared" si="3"/>
        <v>13</v>
      </c>
      <c r="M72" s="440">
        <f t="shared" si="4"/>
        <v>0</v>
      </c>
      <c r="N72" s="439">
        <f t="shared" si="5"/>
        <v>0</v>
      </c>
      <c r="O72" s="440">
        <f t="shared" si="6"/>
        <v>1</v>
      </c>
      <c r="P72" s="440">
        <f t="shared" si="7"/>
        <v>0</v>
      </c>
      <c r="Q72" s="439">
        <f t="shared" si="8"/>
        <v>0</v>
      </c>
      <c r="R72" s="440">
        <f t="shared" si="9"/>
        <v>1</v>
      </c>
      <c r="S72" s="440">
        <f t="shared" si="10"/>
        <v>0</v>
      </c>
      <c r="T72" s="439">
        <f t="shared" si="11"/>
        <v>0</v>
      </c>
      <c r="U72" s="440">
        <f t="shared" si="12"/>
        <v>11</v>
      </c>
      <c r="V72" s="440">
        <f t="shared" si="13"/>
        <v>0</v>
      </c>
    </row>
    <row r="73" spans="1:22" x14ac:dyDescent="0.25">
      <c r="A73" t="s">
        <v>933</v>
      </c>
      <c r="B73" s="358">
        <v>3</v>
      </c>
      <c r="C73" t="s">
        <v>1461</v>
      </c>
      <c r="D73" t="s">
        <v>1483</v>
      </c>
      <c r="E73" s="358">
        <f>VLOOKUP(A73,Data!C:I,7,FALSE)</f>
        <v>0</v>
      </c>
      <c r="F73" s="438" t="str">
        <f t="shared" si="14"/>
        <v>DE.CM-73</v>
      </c>
      <c r="G73" s="438" t="str">
        <f t="shared" si="15"/>
        <v>DE.CM-730</v>
      </c>
      <c r="I73" s="24"/>
      <c r="J73" s="24" t="s">
        <v>1527</v>
      </c>
      <c r="K73" s="439">
        <f t="shared" si="2"/>
        <v>0</v>
      </c>
      <c r="L73" s="440">
        <f t="shared" si="3"/>
        <v>37</v>
      </c>
      <c r="M73" s="440">
        <f t="shared" si="4"/>
        <v>0</v>
      </c>
      <c r="N73" s="439">
        <f t="shared" si="5"/>
        <v>0</v>
      </c>
      <c r="O73" s="440">
        <f t="shared" si="6"/>
        <v>8</v>
      </c>
      <c r="P73" s="440">
        <f t="shared" si="7"/>
        <v>0</v>
      </c>
      <c r="Q73" s="439">
        <f t="shared" si="8"/>
        <v>0</v>
      </c>
      <c r="R73" s="440">
        <f t="shared" si="9"/>
        <v>15</v>
      </c>
      <c r="S73" s="440">
        <f t="shared" si="10"/>
        <v>0</v>
      </c>
      <c r="T73" s="439">
        <f t="shared" si="11"/>
        <v>0</v>
      </c>
      <c r="U73" s="440">
        <f t="shared" si="12"/>
        <v>14</v>
      </c>
      <c r="V73" s="440">
        <f t="shared" si="13"/>
        <v>0</v>
      </c>
    </row>
    <row r="74" spans="1:22" x14ac:dyDescent="0.25">
      <c r="A74" t="s">
        <v>933</v>
      </c>
      <c r="B74" s="358">
        <v>3</v>
      </c>
      <c r="C74" t="s">
        <v>1460</v>
      </c>
      <c r="D74" t="s">
        <v>1478</v>
      </c>
      <c r="E74" s="358">
        <f>VLOOKUP(A74,Data!C:I,7,FALSE)</f>
        <v>0</v>
      </c>
      <c r="F74" s="438" t="str">
        <f t="shared" si="14"/>
        <v>PR.PT-33</v>
      </c>
      <c r="G74" s="438" t="str">
        <f t="shared" si="15"/>
        <v>PR.PT-330</v>
      </c>
      <c r="I74" s="24"/>
      <c r="J74" s="24" t="s">
        <v>1552</v>
      </c>
      <c r="K74" s="439">
        <f t="shared" si="2"/>
        <v>0</v>
      </c>
      <c r="L74" s="440">
        <f t="shared" si="3"/>
        <v>6</v>
      </c>
      <c r="M74" s="440">
        <f t="shared" si="4"/>
        <v>0</v>
      </c>
      <c r="N74" s="439">
        <f t="shared" si="5"/>
        <v>0</v>
      </c>
      <c r="O74" s="440">
        <f t="shared" si="6"/>
        <v>0</v>
      </c>
      <c r="P74" s="440">
        <f t="shared" si="7"/>
        <v>0</v>
      </c>
      <c r="Q74" s="439">
        <f t="shared" si="8"/>
        <v>0</v>
      </c>
      <c r="R74" s="440">
        <f t="shared" si="9"/>
        <v>2</v>
      </c>
      <c r="S74" s="440">
        <f t="shared" si="10"/>
        <v>0</v>
      </c>
      <c r="T74" s="439">
        <f t="shared" si="11"/>
        <v>0</v>
      </c>
      <c r="U74" s="440">
        <f t="shared" si="12"/>
        <v>4</v>
      </c>
      <c r="V74" s="440">
        <f t="shared" si="13"/>
        <v>0</v>
      </c>
    </row>
    <row r="75" spans="1:22" x14ac:dyDescent="0.25">
      <c r="A75" t="s">
        <v>934</v>
      </c>
      <c r="B75" s="358">
        <v>2</v>
      </c>
      <c r="C75" t="s">
        <v>1460</v>
      </c>
      <c r="D75" t="s">
        <v>1473</v>
      </c>
      <c r="E75" s="358">
        <f>VLOOKUP(A75,Data!C:I,7,FALSE)</f>
        <v>0</v>
      </c>
      <c r="F75" s="438" t="str">
        <f t="shared" si="14"/>
        <v>PR.AC-12</v>
      </c>
      <c r="G75" s="438" t="str">
        <f t="shared" si="15"/>
        <v>PR.AC-120</v>
      </c>
      <c r="I75" s="24"/>
      <c r="J75" s="24" t="s">
        <v>1576</v>
      </c>
      <c r="K75" s="439">
        <f t="shared" si="2"/>
        <v>0</v>
      </c>
      <c r="L75" s="440">
        <f t="shared" si="3"/>
        <v>8</v>
      </c>
      <c r="M75" s="440">
        <f t="shared" si="4"/>
        <v>0</v>
      </c>
      <c r="N75" s="439">
        <f t="shared" si="5"/>
        <v>0</v>
      </c>
      <c r="O75" s="440">
        <f t="shared" si="6"/>
        <v>2</v>
      </c>
      <c r="P75" s="440">
        <f t="shared" si="7"/>
        <v>0</v>
      </c>
      <c r="Q75" s="439">
        <f t="shared" si="8"/>
        <v>0</v>
      </c>
      <c r="R75" s="440">
        <f t="shared" si="9"/>
        <v>3</v>
      </c>
      <c r="S75" s="440">
        <f t="shared" si="10"/>
        <v>0</v>
      </c>
      <c r="T75" s="439">
        <f t="shared" si="11"/>
        <v>0</v>
      </c>
      <c r="U75" s="440">
        <f t="shared" si="12"/>
        <v>3</v>
      </c>
      <c r="V75" s="440">
        <f t="shared" si="13"/>
        <v>0</v>
      </c>
    </row>
    <row r="76" spans="1:22" x14ac:dyDescent="0.25">
      <c r="A76" t="s">
        <v>934</v>
      </c>
      <c r="B76" s="358">
        <v>2</v>
      </c>
      <c r="C76" t="s">
        <v>1460</v>
      </c>
      <c r="D76" t="s">
        <v>1484</v>
      </c>
      <c r="E76" s="358">
        <f>VLOOKUP(A76,Data!C:I,7,FALSE)</f>
        <v>0</v>
      </c>
      <c r="F76" s="438" t="str">
        <f t="shared" si="14"/>
        <v>PR.AC-22</v>
      </c>
      <c r="G76" s="438" t="str">
        <f t="shared" si="15"/>
        <v>PR.AC-220</v>
      </c>
      <c r="I76" s="24"/>
      <c r="J76" s="24" t="s">
        <v>1572</v>
      </c>
      <c r="K76" s="439">
        <f t="shared" si="2"/>
        <v>0</v>
      </c>
      <c r="L76" s="440">
        <f t="shared" si="3"/>
        <v>4</v>
      </c>
      <c r="M76" s="440">
        <f t="shared" si="4"/>
        <v>0</v>
      </c>
      <c r="N76" s="439">
        <f t="shared" si="5"/>
        <v>0</v>
      </c>
      <c r="O76" s="440">
        <f t="shared" si="6"/>
        <v>0</v>
      </c>
      <c r="P76" s="440">
        <f t="shared" si="7"/>
        <v>0</v>
      </c>
      <c r="Q76" s="439">
        <f t="shared" si="8"/>
        <v>0</v>
      </c>
      <c r="R76" s="440">
        <f t="shared" si="9"/>
        <v>2</v>
      </c>
      <c r="S76" s="440">
        <f t="shared" si="10"/>
        <v>0</v>
      </c>
      <c r="T76" s="439">
        <f t="shared" si="11"/>
        <v>0</v>
      </c>
      <c r="U76" s="440">
        <f t="shared" si="12"/>
        <v>2</v>
      </c>
      <c r="V76" s="440">
        <f t="shared" si="13"/>
        <v>0</v>
      </c>
    </row>
    <row r="77" spans="1:22" x14ac:dyDescent="0.25">
      <c r="A77" t="s">
        <v>934</v>
      </c>
      <c r="B77" s="358">
        <v>2</v>
      </c>
      <c r="C77" t="s">
        <v>1460</v>
      </c>
      <c r="D77" t="s">
        <v>1476</v>
      </c>
      <c r="E77" s="358">
        <f>VLOOKUP(A77,Data!C:I,7,FALSE)</f>
        <v>0</v>
      </c>
      <c r="F77" s="438" t="str">
        <f t="shared" si="14"/>
        <v>PR.AC-32</v>
      </c>
      <c r="G77" s="438" t="str">
        <f t="shared" si="15"/>
        <v>PR.AC-320</v>
      </c>
      <c r="I77" s="24" t="s">
        <v>1717</v>
      </c>
      <c r="J77" s="24" t="s">
        <v>1514</v>
      </c>
      <c r="K77" s="439">
        <f t="shared" si="2"/>
        <v>0</v>
      </c>
      <c r="L77" s="440">
        <f t="shared" si="3"/>
        <v>3</v>
      </c>
      <c r="M77" s="440">
        <f t="shared" si="4"/>
        <v>0</v>
      </c>
      <c r="N77" s="439">
        <f t="shared" si="5"/>
        <v>0</v>
      </c>
      <c r="O77" s="440">
        <f t="shared" si="6"/>
        <v>1</v>
      </c>
      <c r="P77" s="440">
        <f t="shared" si="7"/>
        <v>0</v>
      </c>
      <c r="Q77" s="439">
        <f t="shared" si="8"/>
        <v>0</v>
      </c>
      <c r="R77" s="440">
        <f t="shared" si="9"/>
        <v>1</v>
      </c>
      <c r="S77" s="440">
        <f t="shared" si="10"/>
        <v>0</v>
      </c>
      <c r="T77" s="439">
        <f t="shared" si="11"/>
        <v>0</v>
      </c>
      <c r="U77" s="440">
        <f t="shared" si="12"/>
        <v>1</v>
      </c>
      <c r="V77" s="440">
        <f t="shared" si="13"/>
        <v>0</v>
      </c>
    </row>
    <row r="78" spans="1:22" x14ac:dyDescent="0.25">
      <c r="A78" t="s">
        <v>934</v>
      </c>
      <c r="B78" s="358">
        <v>2</v>
      </c>
      <c r="C78" t="s">
        <v>1460</v>
      </c>
      <c r="D78" t="s">
        <v>1480</v>
      </c>
      <c r="E78" s="358">
        <f>VLOOKUP(A78,Data!C:I,7,FALSE)</f>
        <v>0</v>
      </c>
      <c r="F78" s="438" t="str">
        <f t="shared" si="14"/>
        <v>PR.AC-42</v>
      </c>
      <c r="G78" s="438" t="str">
        <f t="shared" si="15"/>
        <v>PR.AC-420</v>
      </c>
      <c r="I78" s="24"/>
      <c r="J78" s="24" t="s">
        <v>1479</v>
      </c>
      <c r="K78" s="439">
        <f t="shared" si="2"/>
        <v>0</v>
      </c>
      <c r="L78" s="440">
        <f t="shared" si="3"/>
        <v>12</v>
      </c>
      <c r="M78" s="440">
        <f t="shared" si="4"/>
        <v>0</v>
      </c>
      <c r="N78" s="439">
        <f t="shared" si="5"/>
        <v>0</v>
      </c>
      <c r="O78" s="440">
        <f t="shared" si="6"/>
        <v>2</v>
      </c>
      <c r="P78" s="440">
        <f t="shared" si="7"/>
        <v>0</v>
      </c>
      <c r="Q78" s="439">
        <f t="shared" si="8"/>
        <v>0</v>
      </c>
      <c r="R78" s="440">
        <f t="shared" si="9"/>
        <v>8</v>
      </c>
      <c r="S78" s="440">
        <f t="shared" si="10"/>
        <v>0</v>
      </c>
      <c r="T78" s="439">
        <f t="shared" si="11"/>
        <v>0</v>
      </c>
      <c r="U78" s="440">
        <f t="shared" si="12"/>
        <v>2</v>
      </c>
      <c r="V78" s="440">
        <f t="shared" si="13"/>
        <v>0</v>
      </c>
    </row>
    <row r="79" spans="1:22" x14ac:dyDescent="0.25">
      <c r="A79" t="s">
        <v>935</v>
      </c>
      <c r="B79" s="358">
        <v>2</v>
      </c>
      <c r="C79" t="s">
        <v>1460</v>
      </c>
      <c r="D79" t="s">
        <v>1473</v>
      </c>
      <c r="E79" s="358">
        <f>VLOOKUP(A79,Data!C:I,7,FALSE)</f>
        <v>0</v>
      </c>
      <c r="F79" s="438" t="str">
        <f t="shared" si="14"/>
        <v>PR.AC-12</v>
      </c>
      <c r="G79" s="438" t="str">
        <f t="shared" si="15"/>
        <v>PR.AC-120</v>
      </c>
      <c r="I79" s="24" t="s">
        <v>1722</v>
      </c>
      <c r="J79" s="24" t="s">
        <v>1486</v>
      </c>
      <c r="K79" s="439">
        <f t="shared" si="2"/>
        <v>0</v>
      </c>
      <c r="L79" s="440">
        <f t="shared" si="3"/>
        <v>11</v>
      </c>
      <c r="M79" s="440">
        <f t="shared" si="4"/>
        <v>0</v>
      </c>
      <c r="N79" s="439">
        <f t="shared" si="5"/>
        <v>0</v>
      </c>
      <c r="O79" s="440">
        <f t="shared" si="6"/>
        <v>2</v>
      </c>
      <c r="P79" s="440">
        <f t="shared" si="7"/>
        <v>0</v>
      </c>
      <c r="Q79" s="439">
        <f t="shared" si="8"/>
        <v>0</v>
      </c>
      <c r="R79" s="440">
        <f t="shared" si="9"/>
        <v>6</v>
      </c>
      <c r="S79" s="440">
        <f t="shared" si="10"/>
        <v>0</v>
      </c>
      <c r="T79" s="439">
        <f t="shared" si="11"/>
        <v>0</v>
      </c>
      <c r="U79" s="440">
        <f t="shared" si="12"/>
        <v>3</v>
      </c>
      <c r="V79" s="440">
        <f t="shared" si="13"/>
        <v>0</v>
      </c>
    </row>
    <row r="80" spans="1:22" x14ac:dyDescent="0.25">
      <c r="A80" t="s">
        <v>935</v>
      </c>
      <c r="B80" s="358">
        <v>2</v>
      </c>
      <c r="C80" t="s">
        <v>1460</v>
      </c>
      <c r="D80" t="s">
        <v>1484</v>
      </c>
      <c r="E80" s="358">
        <f>VLOOKUP(A80,Data!C:I,7,FALSE)</f>
        <v>0</v>
      </c>
      <c r="F80" s="438" t="str">
        <f t="shared" si="14"/>
        <v>PR.AC-22</v>
      </c>
      <c r="G80" s="438" t="str">
        <f t="shared" si="15"/>
        <v>PR.AC-220</v>
      </c>
      <c r="I80" s="24"/>
      <c r="J80" s="24" t="s">
        <v>1477</v>
      </c>
      <c r="K80" s="439">
        <f t="shared" si="2"/>
        <v>0</v>
      </c>
      <c r="L80" s="440">
        <f t="shared" si="3"/>
        <v>4</v>
      </c>
      <c r="M80" s="440">
        <f t="shared" si="4"/>
        <v>0</v>
      </c>
      <c r="N80" s="439">
        <f t="shared" si="5"/>
        <v>0</v>
      </c>
      <c r="O80" s="440">
        <f t="shared" si="6"/>
        <v>2</v>
      </c>
      <c r="P80" s="440">
        <f t="shared" si="7"/>
        <v>0</v>
      </c>
      <c r="Q80" s="439">
        <f t="shared" si="8"/>
        <v>0</v>
      </c>
      <c r="R80" s="440">
        <f t="shared" si="9"/>
        <v>2</v>
      </c>
      <c r="S80" s="440">
        <f t="shared" si="10"/>
        <v>0</v>
      </c>
      <c r="T80" s="439">
        <f t="shared" si="11"/>
        <v>0</v>
      </c>
      <c r="U80" s="440">
        <f t="shared" si="12"/>
        <v>0</v>
      </c>
      <c r="V80" s="440">
        <f t="shared" si="13"/>
        <v>0</v>
      </c>
    </row>
    <row r="81" spans="1:22" x14ac:dyDescent="0.25">
      <c r="A81" t="s">
        <v>935</v>
      </c>
      <c r="B81" s="358">
        <v>2</v>
      </c>
      <c r="C81" t="s">
        <v>1460</v>
      </c>
      <c r="D81" t="s">
        <v>1476</v>
      </c>
      <c r="E81" s="358">
        <f>VLOOKUP(A81,Data!C:I,7,FALSE)</f>
        <v>0</v>
      </c>
      <c r="F81" s="438" t="str">
        <f t="shared" si="14"/>
        <v>PR.AC-32</v>
      </c>
      <c r="G81" s="438" t="str">
        <f t="shared" si="15"/>
        <v>PR.AC-320</v>
      </c>
      <c r="I81" s="24"/>
      <c r="J81" s="24" t="s">
        <v>1478</v>
      </c>
      <c r="K81" s="439">
        <f t="shared" ref="K81:K123" si="16">IF(L81=0,0,M81/L81)</f>
        <v>0</v>
      </c>
      <c r="L81" s="440">
        <f t="shared" ref="L81:L123" si="17">SUM(O81+R81+U81)</f>
        <v>16</v>
      </c>
      <c r="M81" s="440">
        <f t="shared" ref="M81:M123" si="18">SUM(P81+S81+V81)</f>
        <v>0</v>
      </c>
      <c r="N81" s="439">
        <f t="shared" ref="N81:N123" si="19">IF(O81=0,0,P81/O81)</f>
        <v>0</v>
      </c>
      <c r="O81" s="440">
        <f t="shared" ref="O81:O123" si="20">COUNTIF($F:$F,CONCATENATE($J81,N$15))</f>
        <v>2</v>
      </c>
      <c r="P81" s="440">
        <f t="shared" ref="P81:P123" si="21">COUNTIF($G:$G,CONCATENATE($J81,N$15,1))</f>
        <v>0</v>
      </c>
      <c r="Q81" s="439">
        <f t="shared" ref="Q81:Q123" si="22">IF(R81=0,0,S81/R81)</f>
        <v>0</v>
      </c>
      <c r="R81" s="440">
        <f t="shared" ref="R81:R123" si="23">COUNTIF($F:$F,CONCATENATE($J81,Q$15))</f>
        <v>9</v>
      </c>
      <c r="S81" s="440">
        <f t="shared" ref="S81:S123" si="24">COUNTIF($G:$G,CONCATENATE($J81,Q$15,1))</f>
        <v>0</v>
      </c>
      <c r="T81" s="439">
        <f t="shared" ref="T81:T123" si="25">IF(U81=0,0,V81/U81)</f>
        <v>0</v>
      </c>
      <c r="U81" s="440">
        <f t="shared" ref="U81:U123" si="26">COUNTIF($F:$F,CONCATENATE($J81,T$15))</f>
        <v>5</v>
      </c>
      <c r="V81" s="440">
        <f t="shared" ref="V81:V123" si="27">COUNTIF($G:$G,CONCATENATE($J81,T$15,1))</f>
        <v>0</v>
      </c>
    </row>
    <row r="82" spans="1:22" x14ac:dyDescent="0.25">
      <c r="A82" t="s">
        <v>935</v>
      </c>
      <c r="B82" s="358">
        <v>2</v>
      </c>
      <c r="C82" t="s">
        <v>1460</v>
      </c>
      <c r="D82" t="s">
        <v>1480</v>
      </c>
      <c r="E82" s="358">
        <f>VLOOKUP(A82,Data!C:I,7,FALSE)</f>
        <v>0</v>
      </c>
      <c r="F82" s="438" t="str">
        <f t="shared" si="14"/>
        <v>PR.AC-42</v>
      </c>
      <c r="G82" s="438" t="str">
        <f t="shared" si="15"/>
        <v>PR.AC-420</v>
      </c>
      <c r="I82" s="24"/>
      <c r="J82" s="24" t="s">
        <v>1491</v>
      </c>
      <c r="K82" s="439">
        <f t="shared" si="16"/>
        <v>0</v>
      </c>
      <c r="L82" s="440">
        <f t="shared" si="17"/>
        <v>13</v>
      </c>
      <c r="M82" s="440">
        <f t="shared" si="18"/>
        <v>0</v>
      </c>
      <c r="N82" s="439">
        <f t="shared" si="19"/>
        <v>0</v>
      </c>
      <c r="O82" s="440">
        <f t="shared" si="20"/>
        <v>1</v>
      </c>
      <c r="P82" s="440">
        <f t="shared" si="21"/>
        <v>0</v>
      </c>
      <c r="Q82" s="439">
        <f t="shared" si="22"/>
        <v>0</v>
      </c>
      <c r="R82" s="440">
        <f t="shared" si="23"/>
        <v>6</v>
      </c>
      <c r="S82" s="440">
        <f t="shared" si="24"/>
        <v>0</v>
      </c>
      <c r="T82" s="439">
        <f t="shared" si="25"/>
        <v>0</v>
      </c>
      <c r="U82" s="440">
        <f t="shared" si="26"/>
        <v>6</v>
      </c>
      <c r="V82" s="440">
        <f t="shared" si="27"/>
        <v>0</v>
      </c>
    </row>
    <row r="83" spans="1:22" x14ac:dyDescent="0.25">
      <c r="A83" t="s">
        <v>936</v>
      </c>
      <c r="B83" s="358">
        <v>3</v>
      </c>
      <c r="C83" t="s">
        <v>1460</v>
      </c>
      <c r="D83" t="s">
        <v>1486</v>
      </c>
      <c r="E83" s="358">
        <f>VLOOKUP(A83,Data!C:I,7,FALSE)</f>
        <v>0</v>
      </c>
      <c r="F83" s="438" t="str">
        <f t="shared" si="14"/>
        <v>PR.PT-13</v>
      </c>
      <c r="G83" s="438" t="str">
        <f t="shared" si="15"/>
        <v>PR.PT-130</v>
      </c>
      <c r="I83" s="24"/>
      <c r="J83" s="24" t="s">
        <v>1494</v>
      </c>
      <c r="K83" s="439">
        <f t="shared" si="16"/>
        <v>0</v>
      </c>
      <c r="L83" s="440">
        <f t="shared" si="17"/>
        <v>4</v>
      </c>
      <c r="M83" s="440">
        <f t="shared" si="18"/>
        <v>0</v>
      </c>
      <c r="N83" s="439">
        <f t="shared" si="19"/>
        <v>0</v>
      </c>
      <c r="O83" s="440">
        <f t="shared" si="20"/>
        <v>1</v>
      </c>
      <c r="P83" s="440">
        <f t="shared" si="21"/>
        <v>0</v>
      </c>
      <c r="Q83" s="439">
        <f t="shared" si="22"/>
        <v>0</v>
      </c>
      <c r="R83" s="440">
        <f t="shared" si="23"/>
        <v>2</v>
      </c>
      <c r="S83" s="440">
        <f t="shared" si="24"/>
        <v>0</v>
      </c>
      <c r="T83" s="439">
        <f t="shared" si="25"/>
        <v>0</v>
      </c>
      <c r="U83" s="440">
        <f t="shared" si="26"/>
        <v>1</v>
      </c>
      <c r="V83" s="440">
        <f t="shared" si="27"/>
        <v>0</v>
      </c>
    </row>
    <row r="84" spans="1:22" x14ac:dyDescent="0.25">
      <c r="A84" t="s">
        <v>938</v>
      </c>
      <c r="B84" s="358">
        <v>3</v>
      </c>
      <c r="C84" t="s">
        <v>444</v>
      </c>
      <c r="D84" t="s">
        <v>1487</v>
      </c>
      <c r="E84" s="358">
        <f>VLOOKUP(A84,Data!C:I,7,FALSE)</f>
        <v>0</v>
      </c>
      <c r="F84" s="438" t="str">
        <f t="shared" si="14"/>
        <v>ID.AM-63</v>
      </c>
      <c r="G84" s="438" t="str">
        <f t="shared" si="15"/>
        <v>ID.AM-630</v>
      </c>
      <c r="I84" s="24" t="s">
        <v>1730</v>
      </c>
      <c r="J84" s="24" t="s">
        <v>1563</v>
      </c>
      <c r="K84" s="439">
        <f t="shared" si="16"/>
        <v>0</v>
      </c>
      <c r="L84" s="440">
        <f t="shared" si="17"/>
        <v>2</v>
      </c>
      <c r="M84" s="440">
        <f t="shared" si="18"/>
        <v>0</v>
      </c>
      <c r="N84" s="439">
        <f t="shared" si="19"/>
        <v>0</v>
      </c>
      <c r="O84" s="440">
        <f t="shared" si="20"/>
        <v>1</v>
      </c>
      <c r="P84" s="440">
        <f t="shared" si="21"/>
        <v>0</v>
      </c>
      <c r="Q84" s="439">
        <f t="shared" si="22"/>
        <v>0</v>
      </c>
      <c r="R84" s="440">
        <f t="shared" si="23"/>
        <v>1</v>
      </c>
      <c r="S84" s="440">
        <f t="shared" si="24"/>
        <v>0</v>
      </c>
      <c r="T84" s="439">
        <f t="shared" si="25"/>
        <v>0</v>
      </c>
      <c r="U84" s="440">
        <f t="shared" si="26"/>
        <v>0</v>
      </c>
      <c r="V84" s="440">
        <f t="shared" si="27"/>
        <v>0</v>
      </c>
    </row>
    <row r="85" spans="1:22" x14ac:dyDescent="0.25">
      <c r="A85" t="s">
        <v>938</v>
      </c>
      <c r="B85" s="358">
        <v>3</v>
      </c>
      <c r="C85" t="s">
        <v>444</v>
      </c>
      <c r="D85" t="s">
        <v>1488</v>
      </c>
      <c r="E85" s="358">
        <f>VLOOKUP(A85,Data!C:I,7,FALSE)</f>
        <v>0</v>
      </c>
      <c r="F85" s="438" t="str">
        <f t="shared" si="14"/>
        <v>ID.GV-23</v>
      </c>
      <c r="G85" s="438" t="str">
        <f t="shared" si="15"/>
        <v>ID.GV-230</v>
      </c>
      <c r="I85" s="24"/>
      <c r="J85" s="24" t="s">
        <v>1540</v>
      </c>
      <c r="K85" s="439">
        <f t="shared" si="16"/>
        <v>0</v>
      </c>
      <c r="L85" s="440">
        <f t="shared" si="17"/>
        <v>7</v>
      </c>
      <c r="M85" s="440">
        <f t="shared" si="18"/>
        <v>0</v>
      </c>
      <c r="N85" s="439">
        <f t="shared" si="19"/>
        <v>0</v>
      </c>
      <c r="O85" s="440">
        <f t="shared" si="20"/>
        <v>1</v>
      </c>
      <c r="P85" s="440">
        <f t="shared" si="21"/>
        <v>0</v>
      </c>
      <c r="Q85" s="439">
        <f t="shared" si="22"/>
        <v>0</v>
      </c>
      <c r="R85" s="440">
        <f t="shared" si="23"/>
        <v>4</v>
      </c>
      <c r="S85" s="440">
        <f t="shared" si="24"/>
        <v>0</v>
      </c>
      <c r="T85" s="439">
        <f t="shared" si="25"/>
        <v>0</v>
      </c>
      <c r="U85" s="440">
        <f t="shared" si="26"/>
        <v>2</v>
      </c>
      <c r="V85" s="440">
        <f t="shared" si="27"/>
        <v>0</v>
      </c>
    </row>
    <row r="86" spans="1:22" x14ac:dyDescent="0.25">
      <c r="A86" t="s">
        <v>939</v>
      </c>
      <c r="B86" s="358">
        <v>3</v>
      </c>
      <c r="C86" t="s">
        <v>1460</v>
      </c>
      <c r="D86" t="s">
        <v>1489</v>
      </c>
      <c r="E86" s="358">
        <f>VLOOKUP(A86,Data!C:I,7,FALSE)</f>
        <v>0</v>
      </c>
      <c r="F86" s="438" t="str">
        <f t="shared" si="14"/>
        <v>PR.IP-83</v>
      </c>
      <c r="G86" s="438" t="str">
        <f t="shared" si="15"/>
        <v>PR.IP-830</v>
      </c>
      <c r="I86" s="24"/>
      <c r="J86" s="24" t="s">
        <v>1535</v>
      </c>
      <c r="K86" s="439">
        <f t="shared" si="16"/>
        <v>0</v>
      </c>
      <c r="L86" s="440">
        <f t="shared" si="17"/>
        <v>8</v>
      </c>
      <c r="M86" s="440">
        <f t="shared" si="18"/>
        <v>0</v>
      </c>
      <c r="N86" s="439">
        <f t="shared" si="19"/>
        <v>0</v>
      </c>
      <c r="O86" s="440">
        <f t="shared" si="20"/>
        <v>1</v>
      </c>
      <c r="P86" s="440">
        <f t="shared" si="21"/>
        <v>0</v>
      </c>
      <c r="Q86" s="439">
        <f t="shared" si="22"/>
        <v>0</v>
      </c>
      <c r="R86" s="440">
        <f t="shared" si="23"/>
        <v>3</v>
      </c>
      <c r="S86" s="440">
        <f t="shared" si="24"/>
        <v>0</v>
      </c>
      <c r="T86" s="439">
        <f t="shared" si="25"/>
        <v>0</v>
      </c>
      <c r="U86" s="440">
        <f t="shared" si="26"/>
        <v>4</v>
      </c>
      <c r="V86" s="440">
        <f t="shared" si="27"/>
        <v>0</v>
      </c>
    </row>
    <row r="87" spans="1:22" x14ac:dyDescent="0.25">
      <c r="A87" t="s">
        <v>301</v>
      </c>
      <c r="B87" s="358">
        <v>1</v>
      </c>
      <c r="C87" t="s">
        <v>1460</v>
      </c>
      <c r="D87" t="s">
        <v>1490</v>
      </c>
      <c r="E87" s="358">
        <f>VLOOKUP(A87,Data!C:I,7,FALSE)</f>
        <v>0</v>
      </c>
      <c r="F87" s="438" t="str">
        <f t="shared" si="14"/>
        <v>PR.AC-51</v>
      </c>
      <c r="G87" s="438" t="str">
        <f t="shared" si="15"/>
        <v>PR.AC-510</v>
      </c>
      <c r="I87" s="24"/>
      <c r="J87" s="24" t="s">
        <v>1544</v>
      </c>
      <c r="K87" s="439">
        <f t="shared" si="16"/>
        <v>0</v>
      </c>
      <c r="L87" s="440">
        <f t="shared" si="17"/>
        <v>3</v>
      </c>
      <c r="M87" s="440">
        <f t="shared" si="18"/>
        <v>0</v>
      </c>
      <c r="N87" s="439">
        <f t="shared" si="19"/>
        <v>0</v>
      </c>
      <c r="O87" s="440">
        <f t="shared" si="20"/>
        <v>1</v>
      </c>
      <c r="P87" s="440">
        <f t="shared" si="21"/>
        <v>0</v>
      </c>
      <c r="Q87" s="439">
        <f t="shared" si="22"/>
        <v>0</v>
      </c>
      <c r="R87" s="440">
        <f t="shared" si="23"/>
        <v>1</v>
      </c>
      <c r="S87" s="440">
        <f t="shared" si="24"/>
        <v>0</v>
      </c>
      <c r="T87" s="439">
        <f t="shared" si="25"/>
        <v>0</v>
      </c>
      <c r="U87" s="440">
        <f t="shared" si="26"/>
        <v>1</v>
      </c>
      <c r="V87" s="440">
        <f t="shared" si="27"/>
        <v>0</v>
      </c>
    </row>
    <row r="88" spans="1:22" x14ac:dyDescent="0.25">
      <c r="A88" t="s">
        <v>302</v>
      </c>
      <c r="B88" s="358">
        <v>2</v>
      </c>
      <c r="C88" t="s">
        <v>1460</v>
      </c>
      <c r="D88" t="s">
        <v>1490</v>
      </c>
      <c r="E88" s="358">
        <f>VLOOKUP(A88,Data!C:I,7,FALSE)</f>
        <v>0</v>
      </c>
      <c r="F88" s="438" t="str">
        <f t="shared" si="14"/>
        <v>PR.AC-52</v>
      </c>
      <c r="G88" s="438" t="str">
        <f t="shared" si="15"/>
        <v>PR.AC-520</v>
      </c>
      <c r="I88" s="24"/>
      <c r="J88" s="24" t="s">
        <v>1542</v>
      </c>
      <c r="K88" s="439">
        <f t="shared" si="16"/>
        <v>0</v>
      </c>
      <c r="L88" s="440">
        <f t="shared" si="17"/>
        <v>8</v>
      </c>
      <c r="M88" s="440">
        <f t="shared" si="18"/>
        <v>0</v>
      </c>
      <c r="N88" s="439">
        <f t="shared" si="19"/>
        <v>0</v>
      </c>
      <c r="O88" s="440">
        <f t="shared" si="20"/>
        <v>1</v>
      </c>
      <c r="P88" s="440">
        <f t="shared" si="21"/>
        <v>0</v>
      </c>
      <c r="Q88" s="439">
        <f t="shared" si="22"/>
        <v>0</v>
      </c>
      <c r="R88" s="440">
        <f t="shared" si="23"/>
        <v>3</v>
      </c>
      <c r="S88" s="440">
        <f t="shared" si="24"/>
        <v>0</v>
      </c>
      <c r="T88" s="439">
        <f t="shared" si="25"/>
        <v>0</v>
      </c>
      <c r="U88" s="440">
        <f t="shared" si="26"/>
        <v>4</v>
      </c>
      <c r="V88" s="440">
        <f t="shared" si="27"/>
        <v>0</v>
      </c>
    </row>
    <row r="89" spans="1:22" x14ac:dyDescent="0.25">
      <c r="A89" t="s">
        <v>303</v>
      </c>
      <c r="B89" s="358">
        <v>2</v>
      </c>
      <c r="C89" t="s">
        <v>1460</v>
      </c>
      <c r="D89" t="s">
        <v>1490</v>
      </c>
      <c r="E89" s="358">
        <f>VLOOKUP(A89,Data!C:I,7,FALSE)</f>
        <v>0</v>
      </c>
      <c r="F89" s="438" t="str">
        <f t="shared" si="14"/>
        <v>PR.AC-52</v>
      </c>
      <c r="G89" s="438" t="str">
        <f t="shared" si="15"/>
        <v>PR.AC-520</v>
      </c>
      <c r="I89" s="24" t="s">
        <v>1738</v>
      </c>
      <c r="J89" s="24" t="s">
        <v>1495</v>
      </c>
      <c r="K89" s="439">
        <f t="shared" si="16"/>
        <v>0</v>
      </c>
      <c r="L89" s="440">
        <f t="shared" si="17"/>
        <v>9</v>
      </c>
      <c r="M89" s="440">
        <f t="shared" si="18"/>
        <v>0</v>
      </c>
      <c r="N89" s="439">
        <f t="shared" si="19"/>
        <v>0</v>
      </c>
      <c r="O89" s="440">
        <f t="shared" si="20"/>
        <v>2</v>
      </c>
      <c r="P89" s="440">
        <f t="shared" si="21"/>
        <v>0</v>
      </c>
      <c r="Q89" s="439">
        <f t="shared" si="22"/>
        <v>0</v>
      </c>
      <c r="R89" s="440">
        <f t="shared" si="23"/>
        <v>4</v>
      </c>
      <c r="S89" s="440">
        <f t="shared" si="24"/>
        <v>0</v>
      </c>
      <c r="T89" s="439">
        <f t="shared" si="25"/>
        <v>0</v>
      </c>
      <c r="U89" s="440">
        <f t="shared" si="26"/>
        <v>3</v>
      </c>
      <c r="V89" s="440">
        <f t="shared" si="27"/>
        <v>0</v>
      </c>
    </row>
    <row r="90" spans="1:22" x14ac:dyDescent="0.25">
      <c r="A90" t="s">
        <v>304</v>
      </c>
      <c r="B90" s="358">
        <v>2</v>
      </c>
      <c r="C90" t="s">
        <v>1460</v>
      </c>
      <c r="D90" t="s">
        <v>1491</v>
      </c>
      <c r="E90" s="358">
        <f>VLOOKUP(A90,Data!C:I,7,FALSE)</f>
        <v>0</v>
      </c>
      <c r="F90" s="438" t="str">
        <f t="shared" si="14"/>
        <v>PR.PT-42</v>
      </c>
      <c r="G90" s="438" t="str">
        <f t="shared" si="15"/>
        <v>PR.PT-420</v>
      </c>
      <c r="I90" s="24"/>
      <c r="J90" s="24" t="s">
        <v>1485</v>
      </c>
      <c r="K90" s="439">
        <f t="shared" si="16"/>
        <v>0</v>
      </c>
      <c r="L90" s="440">
        <f t="shared" si="17"/>
        <v>10</v>
      </c>
      <c r="M90" s="440">
        <f t="shared" si="18"/>
        <v>0</v>
      </c>
      <c r="N90" s="439">
        <f t="shared" si="19"/>
        <v>0</v>
      </c>
      <c r="O90" s="440">
        <f t="shared" si="20"/>
        <v>3</v>
      </c>
      <c r="P90" s="440">
        <f t="shared" si="21"/>
        <v>0</v>
      </c>
      <c r="Q90" s="439">
        <f t="shared" si="22"/>
        <v>0</v>
      </c>
      <c r="R90" s="440">
        <f t="shared" si="23"/>
        <v>3</v>
      </c>
      <c r="S90" s="440">
        <f t="shared" si="24"/>
        <v>0</v>
      </c>
      <c r="T90" s="439">
        <f t="shared" si="25"/>
        <v>0</v>
      </c>
      <c r="U90" s="440">
        <f t="shared" si="26"/>
        <v>4</v>
      </c>
      <c r="V90" s="440">
        <f t="shared" si="27"/>
        <v>0</v>
      </c>
    </row>
    <row r="91" spans="1:22" x14ac:dyDescent="0.25">
      <c r="A91" t="s">
        <v>305</v>
      </c>
      <c r="B91" s="358">
        <v>2</v>
      </c>
      <c r="C91" t="s">
        <v>1460</v>
      </c>
      <c r="D91" t="s">
        <v>1490</v>
      </c>
      <c r="E91" s="358">
        <f>VLOOKUP(A91,Data!C:I,7,FALSE)</f>
        <v>0</v>
      </c>
      <c r="F91" s="438" t="str">
        <f t="shared" si="14"/>
        <v>PR.AC-52</v>
      </c>
      <c r="G91" s="438" t="str">
        <f t="shared" si="15"/>
        <v>PR.AC-520</v>
      </c>
      <c r="I91" s="24"/>
      <c r="J91" s="24" t="s">
        <v>1481</v>
      </c>
      <c r="K91" s="439">
        <f t="shared" si="16"/>
        <v>0</v>
      </c>
      <c r="L91" s="440">
        <f t="shared" si="17"/>
        <v>13</v>
      </c>
      <c r="M91" s="440">
        <f t="shared" si="18"/>
        <v>0</v>
      </c>
      <c r="N91" s="439">
        <f t="shared" si="19"/>
        <v>0</v>
      </c>
      <c r="O91" s="440">
        <f t="shared" si="20"/>
        <v>3</v>
      </c>
      <c r="P91" s="440">
        <f t="shared" si="21"/>
        <v>0</v>
      </c>
      <c r="Q91" s="439">
        <f t="shared" si="22"/>
        <v>0</v>
      </c>
      <c r="R91" s="440">
        <f t="shared" si="23"/>
        <v>5</v>
      </c>
      <c r="S91" s="440">
        <f t="shared" si="24"/>
        <v>0</v>
      </c>
      <c r="T91" s="439">
        <f t="shared" si="25"/>
        <v>0</v>
      </c>
      <c r="U91" s="440">
        <f t="shared" si="26"/>
        <v>5</v>
      </c>
      <c r="V91" s="440">
        <f t="shared" si="27"/>
        <v>0</v>
      </c>
    </row>
    <row r="92" spans="1:22" x14ac:dyDescent="0.25">
      <c r="A92" t="s">
        <v>305</v>
      </c>
      <c r="B92" s="358">
        <v>2</v>
      </c>
      <c r="C92" t="s">
        <v>1460</v>
      </c>
      <c r="D92" t="s">
        <v>1492</v>
      </c>
      <c r="E92" s="358">
        <f>VLOOKUP(A92,Data!C:I,7,FALSE)</f>
        <v>0</v>
      </c>
      <c r="F92" s="438" t="str">
        <f t="shared" si="14"/>
        <v>PR.DS-42</v>
      </c>
      <c r="G92" s="438" t="str">
        <f t="shared" si="15"/>
        <v>PR.DS-420</v>
      </c>
      <c r="I92" s="24"/>
      <c r="J92" s="24" t="s">
        <v>1499</v>
      </c>
      <c r="K92" s="439">
        <f t="shared" si="16"/>
        <v>0</v>
      </c>
      <c r="L92" s="440">
        <f t="shared" si="17"/>
        <v>9</v>
      </c>
      <c r="M92" s="440">
        <f t="shared" si="18"/>
        <v>0</v>
      </c>
      <c r="N92" s="439">
        <f t="shared" si="19"/>
        <v>0</v>
      </c>
      <c r="O92" s="440">
        <f t="shared" si="20"/>
        <v>2</v>
      </c>
      <c r="P92" s="440">
        <f t="shared" si="21"/>
        <v>0</v>
      </c>
      <c r="Q92" s="439">
        <f t="shared" si="22"/>
        <v>0</v>
      </c>
      <c r="R92" s="440">
        <f t="shared" si="23"/>
        <v>2</v>
      </c>
      <c r="S92" s="440">
        <f t="shared" si="24"/>
        <v>0</v>
      </c>
      <c r="T92" s="439">
        <f t="shared" si="25"/>
        <v>0</v>
      </c>
      <c r="U92" s="440">
        <f t="shared" si="26"/>
        <v>5</v>
      </c>
      <c r="V92" s="440">
        <f t="shared" si="27"/>
        <v>0</v>
      </c>
    </row>
    <row r="93" spans="1:22" x14ac:dyDescent="0.25">
      <c r="A93" t="s">
        <v>306</v>
      </c>
      <c r="B93" s="358">
        <v>2</v>
      </c>
      <c r="C93" t="s">
        <v>1460</v>
      </c>
      <c r="D93" t="s">
        <v>1490</v>
      </c>
      <c r="E93" s="358">
        <f>VLOOKUP(A93,Data!C:I,7,FALSE)</f>
        <v>0</v>
      </c>
      <c r="F93" s="438" t="str">
        <f t="shared" si="14"/>
        <v>PR.AC-52</v>
      </c>
      <c r="G93" s="438" t="str">
        <f t="shared" si="15"/>
        <v>PR.AC-520</v>
      </c>
      <c r="I93" s="24"/>
      <c r="J93" s="24" t="s">
        <v>1503</v>
      </c>
      <c r="K93" s="439">
        <f t="shared" si="16"/>
        <v>0</v>
      </c>
      <c r="L93" s="440">
        <f t="shared" si="17"/>
        <v>8</v>
      </c>
      <c r="M93" s="440">
        <f t="shared" si="18"/>
        <v>0</v>
      </c>
      <c r="N93" s="439">
        <f t="shared" si="19"/>
        <v>0</v>
      </c>
      <c r="O93" s="440">
        <f t="shared" si="20"/>
        <v>2</v>
      </c>
      <c r="P93" s="440">
        <f t="shared" si="21"/>
        <v>0</v>
      </c>
      <c r="Q93" s="439">
        <f t="shared" si="22"/>
        <v>0</v>
      </c>
      <c r="R93" s="440">
        <f t="shared" si="23"/>
        <v>1</v>
      </c>
      <c r="S93" s="440">
        <f t="shared" si="24"/>
        <v>0</v>
      </c>
      <c r="T93" s="439">
        <f t="shared" si="25"/>
        <v>0</v>
      </c>
      <c r="U93" s="440">
        <f t="shared" si="26"/>
        <v>5</v>
      </c>
      <c r="V93" s="440">
        <f t="shared" si="27"/>
        <v>0</v>
      </c>
    </row>
    <row r="94" spans="1:22" x14ac:dyDescent="0.25">
      <c r="A94" t="s">
        <v>306</v>
      </c>
      <c r="B94" s="358">
        <v>2</v>
      </c>
      <c r="C94" t="s">
        <v>1460</v>
      </c>
      <c r="D94" t="s">
        <v>1492</v>
      </c>
      <c r="E94" s="358">
        <f>VLOOKUP(A94,Data!C:I,7,FALSE)</f>
        <v>0</v>
      </c>
      <c r="F94" s="438" t="str">
        <f t="shared" si="14"/>
        <v>PR.DS-42</v>
      </c>
      <c r="G94" s="438" t="str">
        <f t="shared" si="15"/>
        <v>PR.DS-420</v>
      </c>
      <c r="I94" s="24"/>
      <c r="J94" s="24" t="s">
        <v>1482</v>
      </c>
      <c r="K94" s="439">
        <f t="shared" si="16"/>
        <v>0</v>
      </c>
      <c r="L94" s="440">
        <f t="shared" si="17"/>
        <v>12</v>
      </c>
      <c r="M94" s="440">
        <f t="shared" si="18"/>
        <v>0</v>
      </c>
      <c r="N94" s="439">
        <f t="shared" si="19"/>
        <v>0</v>
      </c>
      <c r="O94" s="440">
        <f t="shared" si="20"/>
        <v>3</v>
      </c>
      <c r="P94" s="440">
        <f t="shared" si="21"/>
        <v>0</v>
      </c>
      <c r="Q94" s="439">
        <f t="shared" si="22"/>
        <v>0</v>
      </c>
      <c r="R94" s="440">
        <f t="shared" si="23"/>
        <v>4</v>
      </c>
      <c r="S94" s="440">
        <f t="shared" si="24"/>
        <v>0</v>
      </c>
      <c r="T94" s="439">
        <f t="shared" si="25"/>
        <v>0</v>
      </c>
      <c r="U94" s="440">
        <f t="shared" si="26"/>
        <v>5</v>
      </c>
      <c r="V94" s="440">
        <f t="shared" si="27"/>
        <v>0</v>
      </c>
    </row>
    <row r="95" spans="1:22" x14ac:dyDescent="0.25">
      <c r="A95" t="s">
        <v>306</v>
      </c>
      <c r="B95" s="358">
        <v>2</v>
      </c>
      <c r="C95" t="s">
        <v>1460</v>
      </c>
      <c r="D95" t="s">
        <v>1493</v>
      </c>
      <c r="E95" s="358">
        <f>VLOOKUP(A95,Data!C:I,7,FALSE)</f>
        <v>0</v>
      </c>
      <c r="F95" s="438" t="str">
        <f t="shared" si="14"/>
        <v>PR.DS-52</v>
      </c>
      <c r="G95" s="438" t="str">
        <f t="shared" si="15"/>
        <v>PR.DS-520</v>
      </c>
      <c r="I95" s="24"/>
      <c r="J95" s="24" t="s">
        <v>1483</v>
      </c>
      <c r="K95" s="439">
        <f t="shared" si="16"/>
        <v>0</v>
      </c>
      <c r="L95" s="440">
        <f t="shared" si="17"/>
        <v>13</v>
      </c>
      <c r="M95" s="440">
        <f t="shared" si="18"/>
        <v>0</v>
      </c>
      <c r="N95" s="439">
        <f t="shared" si="19"/>
        <v>0</v>
      </c>
      <c r="O95" s="440">
        <f t="shared" si="20"/>
        <v>3</v>
      </c>
      <c r="P95" s="440">
        <f t="shared" si="21"/>
        <v>0</v>
      </c>
      <c r="Q95" s="439">
        <f t="shared" si="22"/>
        <v>0</v>
      </c>
      <c r="R95" s="440">
        <f t="shared" si="23"/>
        <v>5</v>
      </c>
      <c r="S95" s="440">
        <f t="shared" si="24"/>
        <v>0</v>
      </c>
      <c r="T95" s="439">
        <f t="shared" si="25"/>
        <v>0</v>
      </c>
      <c r="U95" s="440">
        <f t="shared" si="26"/>
        <v>5</v>
      </c>
      <c r="V95" s="440">
        <f t="shared" si="27"/>
        <v>0</v>
      </c>
    </row>
    <row r="96" spans="1:22" x14ac:dyDescent="0.25">
      <c r="A96" t="s">
        <v>306</v>
      </c>
      <c r="B96" s="358">
        <v>2</v>
      </c>
      <c r="C96" t="s">
        <v>1460</v>
      </c>
      <c r="D96" t="s">
        <v>1491</v>
      </c>
      <c r="E96" s="358">
        <f>VLOOKUP(A96,Data!C:I,7,FALSE)</f>
        <v>0</v>
      </c>
      <c r="F96" s="438" t="str">
        <f t="shared" si="14"/>
        <v>PR.PT-42</v>
      </c>
      <c r="G96" s="438" t="str">
        <f t="shared" si="15"/>
        <v>PR.PT-420</v>
      </c>
      <c r="I96" s="24"/>
      <c r="J96" s="24" t="s">
        <v>1561</v>
      </c>
      <c r="K96" s="439">
        <f t="shared" si="16"/>
        <v>0</v>
      </c>
      <c r="L96" s="440">
        <f t="shared" si="17"/>
        <v>4</v>
      </c>
      <c r="M96" s="440">
        <f t="shared" si="18"/>
        <v>0</v>
      </c>
      <c r="N96" s="439">
        <f t="shared" si="19"/>
        <v>0</v>
      </c>
      <c r="O96" s="440">
        <f t="shared" si="20"/>
        <v>1</v>
      </c>
      <c r="P96" s="440">
        <f t="shared" si="21"/>
        <v>0</v>
      </c>
      <c r="Q96" s="439">
        <f t="shared" si="22"/>
        <v>0</v>
      </c>
      <c r="R96" s="440">
        <f t="shared" si="23"/>
        <v>2</v>
      </c>
      <c r="S96" s="440">
        <f t="shared" si="24"/>
        <v>0</v>
      </c>
      <c r="T96" s="439">
        <f t="shared" si="25"/>
        <v>0</v>
      </c>
      <c r="U96" s="440">
        <f t="shared" si="26"/>
        <v>1</v>
      </c>
      <c r="V96" s="440">
        <f t="shared" si="27"/>
        <v>0</v>
      </c>
    </row>
    <row r="97" spans="1:22" x14ac:dyDescent="0.25">
      <c r="A97" t="s">
        <v>306</v>
      </c>
      <c r="B97" s="358">
        <v>2</v>
      </c>
      <c r="C97" t="s">
        <v>1460</v>
      </c>
      <c r="D97" t="s">
        <v>1494</v>
      </c>
      <c r="E97" s="358">
        <f>VLOOKUP(A97,Data!C:I,7,FALSE)</f>
        <v>0</v>
      </c>
      <c r="F97" s="438" t="str">
        <f t="shared" si="14"/>
        <v>PR.PT-52</v>
      </c>
      <c r="G97" s="438" t="str">
        <f t="shared" si="15"/>
        <v>PR.PT-520</v>
      </c>
      <c r="I97" s="24" t="s">
        <v>1749</v>
      </c>
      <c r="J97" s="24" t="s">
        <v>1536</v>
      </c>
      <c r="K97" s="439">
        <f t="shared" si="16"/>
        <v>0</v>
      </c>
      <c r="L97" s="440">
        <f t="shared" si="17"/>
        <v>8</v>
      </c>
      <c r="M97" s="440">
        <f t="shared" si="18"/>
        <v>0</v>
      </c>
      <c r="N97" s="439">
        <f t="shared" si="19"/>
        <v>0</v>
      </c>
      <c r="O97" s="440">
        <f t="shared" si="20"/>
        <v>3</v>
      </c>
      <c r="P97" s="440">
        <f t="shared" si="21"/>
        <v>0</v>
      </c>
      <c r="Q97" s="439">
        <f t="shared" si="22"/>
        <v>0</v>
      </c>
      <c r="R97" s="440">
        <f t="shared" si="23"/>
        <v>3</v>
      </c>
      <c r="S97" s="440">
        <f t="shared" si="24"/>
        <v>0</v>
      </c>
      <c r="T97" s="439">
        <f t="shared" si="25"/>
        <v>0</v>
      </c>
      <c r="U97" s="440">
        <f t="shared" si="26"/>
        <v>2</v>
      </c>
      <c r="V97" s="440">
        <f t="shared" si="27"/>
        <v>0</v>
      </c>
    </row>
    <row r="98" spans="1:22" x14ac:dyDescent="0.25">
      <c r="A98" t="s">
        <v>308</v>
      </c>
      <c r="B98" s="358">
        <v>3</v>
      </c>
      <c r="C98" t="s">
        <v>1460</v>
      </c>
      <c r="D98" t="s">
        <v>1492</v>
      </c>
      <c r="E98" s="358">
        <f>VLOOKUP(A98,Data!C:I,7,FALSE)</f>
        <v>0</v>
      </c>
      <c r="F98" s="438" t="str">
        <f t="shared" si="14"/>
        <v>PR.DS-43</v>
      </c>
      <c r="G98" s="438" t="str">
        <f t="shared" si="15"/>
        <v>PR.DS-430</v>
      </c>
      <c r="I98" s="24"/>
      <c r="J98" s="24" t="s">
        <v>1538</v>
      </c>
      <c r="K98" s="439">
        <f t="shared" si="16"/>
        <v>0</v>
      </c>
      <c r="L98" s="440">
        <f t="shared" si="17"/>
        <v>4</v>
      </c>
      <c r="M98" s="440">
        <f t="shared" si="18"/>
        <v>0</v>
      </c>
      <c r="N98" s="439">
        <f t="shared" si="19"/>
        <v>0</v>
      </c>
      <c r="O98" s="440">
        <f t="shared" si="20"/>
        <v>0</v>
      </c>
      <c r="P98" s="440">
        <f t="shared" si="21"/>
        <v>0</v>
      </c>
      <c r="Q98" s="439">
        <f t="shared" si="22"/>
        <v>0</v>
      </c>
      <c r="R98" s="440">
        <f t="shared" si="23"/>
        <v>3</v>
      </c>
      <c r="S98" s="440">
        <f t="shared" si="24"/>
        <v>0</v>
      </c>
      <c r="T98" s="439">
        <f t="shared" si="25"/>
        <v>0</v>
      </c>
      <c r="U98" s="440">
        <f t="shared" si="26"/>
        <v>1</v>
      </c>
      <c r="V98" s="440">
        <f t="shared" si="27"/>
        <v>0</v>
      </c>
    </row>
    <row r="99" spans="1:22" x14ac:dyDescent="0.25">
      <c r="A99" t="s">
        <v>310</v>
      </c>
      <c r="B99" s="358">
        <v>1</v>
      </c>
      <c r="C99" t="s">
        <v>1460</v>
      </c>
      <c r="D99" t="s">
        <v>1490</v>
      </c>
      <c r="E99" s="358">
        <f>VLOOKUP(A99,Data!C:I,7,FALSE)</f>
        <v>0</v>
      </c>
      <c r="F99" s="438" t="str">
        <f t="shared" si="14"/>
        <v>PR.AC-51</v>
      </c>
      <c r="G99" s="438" t="str">
        <f t="shared" si="15"/>
        <v>PR.AC-510</v>
      </c>
      <c r="I99" s="24"/>
      <c r="J99" s="24" t="s">
        <v>1546</v>
      </c>
      <c r="K99" s="439">
        <f t="shared" si="16"/>
        <v>0</v>
      </c>
      <c r="L99" s="440">
        <f t="shared" si="17"/>
        <v>3</v>
      </c>
      <c r="M99" s="440">
        <f t="shared" si="18"/>
        <v>0</v>
      </c>
      <c r="N99" s="439">
        <f t="shared" si="19"/>
        <v>0</v>
      </c>
      <c r="O99" s="440">
        <f t="shared" si="20"/>
        <v>0</v>
      </c>
      <c r="P99" s="440">
        <f t="shared" si="21"/>
        <v>0</v>
      </c>
      <c r="Q99" s="439">
        <f t="shared" si="22"/>
        <v>0</v>
      </c>
      <c r="R99" s="440">
        <f t="shared" si="23"/>
        <v>2</v>
      </c>
      <c r="S99" s="440">
        <f t="shared" si="24"/>
        <v>0</v>
      </c>
      <c r="T99" s="439">
        <f t="shared" si="25"/>
        <v>0</v>
      </c>
      <c r="U99" s="440">
        <f t="shared" si="26"/>
        <v>1</v>
      </c>
      <c r="V99" s="440">
        <f t="shared" si="27"/>
        <v>0</v>
      </c>
    </row>
    <row r="100" spans="1:22" x14ac:dyDescent="0.25">
      <c r="A100" t="s">
        <v>310</v>
      </c>
      <c r="B100" s="358">
        <v>1</v>
      </c>
      <c r="C100" t="s">
        <v>1460</v>
      </c>
      <c r="D100" t="s">
        <v>1491</v>
      </c>
      <c r="E100" s="358">
        <f>VLOOKUP(A100,Data!C:I,7,FALSE)</f>
        <v>0</v>
      </c>
      <c r="F100" s="438" t="str">
        <f t="shared" si="14"/>
        <v>PR.PT-41</v>
      </c>
      <c r="G100" s="438" t="str">
        <f t="shared" si="15"/>
        <v>PR.PT-410</v>
      </c>
      <c r="I100" s="24"/>
      <c r="J100" s="24" t="s">
        <v>1537</v>
      </c>
      <c r="K100" s="439">
        <f t="shared" si="16"/>
        <v>0</v>
      </c>
      <c r="L100" s="440">
        <f t="shared" si="17"/>
        <v>7</v>
      </c>
      <c r="M100" s="440">
        <f t="shared" si="18"/>
        <v>0</v>
      </c>
      <c r="N100" s="439">
        <f t="shared" si="19"/>
        <v>0</v>
      </c>
      <c r="O100" s="440">
        <f t="shared" si="20"/>
        <v>2</v>
      </c>
      <c r="P100" s="440">
        <f t="shared" si="21"/>
        <v>0</v>
      </c>
      <c r="Q100" s="439">
        <f t="shared" si="22"/>
        <v>0</v>
      </c>
      <c r="R100" s="440">
        <f t="shared" si="23"/>
        <v>2</v>
      </c>
      <c r="S100" s="440">
        <f t="shared" si="24"/>
        <v>0</v>
      </c>
      <c r="T100" s="439">
        <f t="shared" si="25"/>
        <v>0</v>
      </c>
      <c r="U100" s="440">
        <f t="shared" si="26"/>
        <v>3</v>
      </c>
      <c r="V100" s="440">
        <f t="shared" si="27"/>
        <v>0</v>
      </c>
    </row>
    <row r="101" spans="1:22" x14ac:dyDescent="0.25">
      <c r="A101" t="s">
        <v>310</v>
      </c>
      <c r="B101" s="358">
        <v>1</v>
      </c>
      <c r="C101" t="s">
        <v>1460</v>
      </c>
      <c r="D101" t="s">
        <v>1494</v>
      </c>
      <c r="E101" s="358">
        <f>VLOOKUP(A101,Data!C:I,7,FALSE)</f>
        <v>0</v>
      </c>
      <c r="F101" s="438" t="str">
        <f t="shared" si="14"/>
        <v>PR.PT-51</v>
      </c>
      <c r="G101" s="438" t="str">
        <f t="shared" si="15"/>
        <v>PR.PT-510</v>
      </c>
      <c r="I101" s="24"/>
      <c r="J101" s="24" t="s">
        <v>1541</v>
      </c>
      <c r="K101" s="439">
        <f t="shared" si="16"/>
        <v>0</v>
      </c>
      <c r="L101" s="440">
        <f t="shared" si="17"/>
        <v>3</v>
      </c>
      <c r="M101" s="440">
        <f t="shared" si="18"/>
        <v>0</v>
      </c>
      <c r="N101" s="439">
        <f t="shared" si="19"/>
        <v>0</v>
      </c>
      <c r="O101" s="440">
        <f t="shared" si="20"/>
        <v>0</v>
      </c>
      <c r="P101" s="440">
        <f t="shared" si="21"/>
        <v>0</v>
      </c>
      <c r="Q101" s="439">
        <f t="shared" si="22"/>
        <v>0</v>
      </c>
      <c r="R101" s="440">
        <f t="shared" si="23"/>
        <v>2</v>
      </c>
      <c r="S101" s="440">
        <f t="shared" si="24"/>
        <v>0</v>
      </c>
      <c r="T101" s="439">
        <f t="shared" si="25"/>
        <v>0</v>
      </c>
      <c r="U101" s="440">
        <f t="shared" si="26"/>
        <v>1</v>
      </c>
      <c r="V101" s="440">
        <f t="shared" si="27"/>
        <v>0</v>
      </c>
    </row>
    <row r="102" spans="1:22" x14ac:dyDescent="0.25">
      <c r="A102" t="s">
        <v>311</v>
      </c>
      <c r="B102" s="358">
        <v>2</v>
      </c>
      <c r="C102" t="s">
        <v>1460</v>
      </c>
      <c r="D102" t="s">
        <v>1490</v>
      </c>
      <c r="E102" s="358">
        <f>VLOOKUP(A102,Data!C:I,7,FALSE)</f>
        <v>0</v>
      </c>
      <c r="F102" s="438" t="str">
        <f t="shared" si="14"/>
        <v>PR.AC-52</v>
      </c>
      <c r="G102" s="438" t="str">
        <f t="shared" si="15"/>
        <v>PR.AC-520</v>
      </c>
      <c r="I102" s="24" t="s">
        <v>1757</v>
      </c>
      <c r="J102" s="24" t="s">
        <v>1528</v>
      </c>
      <c r="K102" s="439">
        <f t="shared" si="16"/>
        <v>0</v>
      </c>
      <c r="L102" s="440">
        <f t="shared" si="17"/>
        <v>14</v>
      </c>
      <c r="M102" s="440">
        <f t="shared" si="18"/>
        <v>0</v>
      </c>
      <c r="N102" s="439">
        <f t="shared" si="19"/>
        <v>0</v>
      </c>
      <c r="O102" s="440">
        <f t="shared" si="20"/>
        <v>6</v>
      </c>
      <c r="P102" s="440">
        <f t="shared" si="21"/>
        <v>0</v>
      </c>
      <c r="Q102" s="439">
        <f t="shared" si="22"/>
        <v>0</v>
      </c>
      <c r="R102" s="440">
        <f t="shared" si="23"/>
        <v>4</v>
      </c>
      <c r="S102" s="440">
        <f t="shared" si="24"/>
        <v>0</v>
      </c>
      <c r="T102" s="439">
        <f t="shared" si="25"/>
        <v>0</v>
      </c>
      <c r="U102" s="440">
        <f t="shared" si="26"/>
        <v>4</v>
      </c>
      <c r="V102" s="440">
        <f t="shared" si="27"/>
        <v>0</v>
      </c>
    </row>
    <row r="103" spans="1:22" x14ac:dyDescent="0.25">
      <c r="A103" t="s">
        <v>311</v>
      </c>
      <c r="B103" s="358">
        <v>2</v>
      </c>
      <c r="C103" t="s">
        <v>1460</v>
      </c>
      <c r="D103" t="s">
        <v>1491</v>
      </c>
      <c r="E103" s="358">
        <f>VLOOKUP(A103,Data!C:I,7,FALSE)</f>
        <v>0</v>
      </c>
      <c r="F103" s="438" t="str">
        <f t="shared" si="14"/>
        <v>PR.PT-42</v>
      </c>
      <c r="G103" s="438" t="str">
        <f t="shared" si="15"/>
        <v>PR.PT-420</v>
      </c>
      <c r="I103" s="24" t="s">
        <v>1761</v>
      </c>
      <c r="J103" s="24" t="s">
        <v>1529</v>
      </c>
      <c r="K103" s="439">
        <f t="shared" si="16"/>
        <v>0</v>
      </c>
      <c r="L103" s="440">
        <f t="shared" si="17"/>
        <v>3</v>
      </c>
      <c r="M103" s="440">
        <f t="shared" si="18"/>
        <v>0</v>
      </c>
      <c r="N103" s="439">
        <f t="shared" si="19"/>
        <v>0</v>
      </c>
      <c r="O103" s="440">
        <f t="shared" si="20"/>
        <v>2</v>
      </c>
      <c r="P103" s="440">
        <f t="shared" si="21"/>
        <v>0</v>
      </c>
      <c r="Q103" s="439">
        <f t="shared" si="22"/>
        <v>0</v>
      </c>
      <c r="R103" s="440">
        <f t="shared" si="23"/>
        <v>1</v>
      </c>
      <c r="S103" s="440">
        <f t="shared" si="24"/>
        <v>0</v>
      </c>
      <c r="T103" s="439">
        <f t="shared" si="25"/>
        <v>0</v>
      </c>
      <c r="U103" s="440">
        <f t="shared" si="26"/>
        <v>0</v>
      </c>
      <c r="V103" s="440">
        <f t="shared" si="27"/>
        <v>0</v>
      </c>
    </row>
    <row r="104" spans="1:22" x14ac:dyDescent="0.25">
      <c r="A104" t="s">
        <v>312</v>
      </c>
      <c r="B104" s="358">
        <v>2</v>
      </c>
      <c r="C104" t="s">
        <v>1460</v>
      </c>
      <c r="D104" t="s">
        <v>1490</v>
      </c>
      <c r="E104" s="358">
        <f>VLOOKUP(A104,Data!C:I,7,FALSE)</f>
        <v>0</v>
      </c>
      <c r="F104" s="438" t="str">
        <f t="shared" si="14"/>
        <v>PR.AC-52</v>
      </c>
      <c r="G104" s="438" t="str">
        <f t="shared" si="15"/>
        <v>PR.AC-520</v>
      </c>
      <c r="I104" s="24"/>
      <c r="J104" s="24" t="s">
        <v>1532</v>
      </c>
      <c r="K104" s="439">
        <f t="shared" si="16"/>
        <v>0</v>
      </c>
      <c r="L104" s="440">
        <f t="shared" si="17"/>
        <v>3</v>
      </c>
      <c r="M104" s="440">
        <f t="shared" si="18"/>
        <v>0</v>
      </c>
      <c r="N104" s="439">
        <f t="shared" si="19"/>
        <v>0</v>
      </c>
      <c r="O104" s="440">
        <f t="shared" si="20"/>
        <v>0</v>
      </c>
      <c r="P104" s="440">
        <f t="shared" si="21"/>
        <v>0</v>
      </c>
      <c r="Q104" s="439">
        <f t="shared" si="22"/>
        <v>0</v>
      </c>
      <c r="R104" s="440">
        <f t="shared" si="23"/>
        <v>3</v>
      </c>
      <c r="S104" s="440">
        <f t="shared" si="24"/>
        <v>0</v>
      </c>
      <c r="T104" s="439">
        <f t="shared" si="25"/>
        <v>0</v>
      </c>
      <c r="U104" s="440">
        <f t="shared" si="26"/>
        <v>0</v>
      </c>
      <c r="V104" s="440">
        <f t="shared" si="27"/>
        <v>0</v>
      </c>
    </row>
    <row r="105" spans="1:22" x14ac:dyDescent="0.25">
      <c r="A105" t="s">
        <v>312</v>
      </c>
      <c r="B105" s="358">
        <v>2</v>
      </c>
      <c r="C105" t="s">
        <v>1460</v>
      </c>
      <c r="D105" t="s">
        <v>1478</v>
      </c>
      <c r="E105" s="358">
        <f>VLOOKUP(A105,Data!C:I,7,FALSE)</f>
        <v>0</v>
      </c>
      <c r="F105" s="438" t="str">
        <f t="shared" si="14"/>
        <v>PR.PT-32</v>
      </c>
      <c r="G105" s="438" t="str">
        <f t="shared" si="15"/>
        <v>PR.PT-320</v>
      </c>
      <c r="I105" s="24"/>
      <c r="J105" s="24" t="s">
        <v>1533</v>
      </c>
      <c r="K105" s="439">
        <f t="shared" si="16"/>
        <v>0</v>
      </c>
      <c r="L105" s="440">
        <f t="shared" si="17"/>
        <v>9</v>
      </c>
      <c r="M105" s="440">
        <f t="shared" si="18"/>
        <v>0</v>
      </c>
      <c r="N105" s="439">
        <f t="shared" si="19"/>
        <v>0</v>
      </c>
      <c r="O105" s="440">
        <f t="shared" si="20"/>
        <v>0</v>
      </c>
      <c r="P105" s="440">
        <f t="shared" si="21"/>
        <v>0</v>
      </c>
      <c r="Q105" s="439">
        <f t="shared" si="22"/>
        <v>0</v>
      </c>
      <c r="R105" s="440">
        <f t="shared" si="23"/>
        <v>4</v>
      </c>
      <c r="S105" s="440">
        <f t="shared" si="24"/>
        <v>0</v>
      </c>
      <c r="T105" s="439">
        <f t="shared" si="25"/>
        <v>0</v>
      </c>
      <c r="U105" s="440">
        <f t="shared" si="26"/>
        <v>5</v>
      </c>
      <c r="V105" s="440">
        <f t="shared" si="27"/>
        <v>0</v>
      </c>
    </row>
    <row r="106" spans="1:22" x14ac:dyDescent="0.25">
      <c r="A106" t="s">
        <v>312</v>
      </c>
      <c r="B106" s="358">
        <v>2</v>
      </c>
      <c r="C106" t="s">
        <v>1460</v>
      </c>
      <c r="D106" t="s">
        <v>1491</v>
      </c>
      <c r="E106" s="358">
        <f>VLOOKUP(A106,Data!C:I,7,FALSE)</f>
        <v>0</v>
      </c>
      <c r="F106" s="438" t="str">
        <f t="shared" si="14"/>
        <v>PR.PT-42</v>
      </c>
      <c r="G106" s="438" t="str">
        <f t="shared" si="15"/>
        <v>PR.PT-420</v>
      </c>
      <c r="I106" s="24"/>
      <c r="J106" s="24" t="s">
        <v>1531</v>
      </c>
      <c r="K106" s="439">
        <f t="shared" si="16"/>
        <v>0</v>
      </c>
      <c r="L106" s="440">
        <f t="shared" si="17"/>
        <v>5</v>
      </c>
      <c r="M106" s="440">
        <f t="shared" si="18"/>
        <v>0</v>
      </c>
      <c r="N106" s="439">
        <f t="shared" si="19"/>
        <v>0</v>
      </c>
      <c r="O106" s="440">
        <f t="shared" si="20"/>
        <v>1</v>
      </c>
      <c r="P106" s="440">
        <f t="shared" si="21"/>
        <v>0</v>
      </c>
      <c r="Q106" s="439">
        <f t="shared" si="22"/>
        <v>0</v>
      </c>
      <c r="R106" s="440">
        <f t="shared" si="23"/>
        <v>3</v>
      </c>
      <c r="S106" s="440">
        <f t="shared" si="24"/>
        <v>0</v>
      </c>
      <c r="T106" s="439">
        <f t="shared" si="25"/>
        <v>0</v>
      </c>
      <c r="U106" s="440">
        <f t="shared" si="26"/>
        <v>1</v>
      </c>
      <c r="V106" s="440">
        <f t="shared" si="27"/>
        <v>0</v>
      </c>
    </row>
    <row r="107" spans="1:22" x14ac:dyDescent="0.25">
      <c r="A107" t="s">
        <v>960</v>
      </c>
      <c r="B107" s="358">
        <v>2</v>
      </c>
      <c r="C107" t="s">
        <v>1460</v>
      </c>
      <c r="D107" t="s">
        <v>1490</v>
      </c>
      <c r="E107" s="358">
        <f>VLOOKUP(A107,Data!C:I,7,FALSE)</f>
        <v>0</v>
      </c>
      <c r="F107" s="438" t="str">
        <f t="shared" si="14"/>
        <v>PR.AC-52</v>
      </c>
      <c r="G107" s="438" t="str">
        <f t="shared" si="15"/>
        <v>PR.AC-520</v>
      </c>
      <c r="I107" s="24"/>
      <c r="J107" s="24" t="s">
        <v>1564</v>
      </c>
      <c r="K107" s="439">
        <f t="shared" si="16"/>
        <v>0</v>
      </c>
      <c r="L107" s="440">
        <f t="shared" si="17"/>
        <v>5</v>
      </c>
      <c r="M107" s="440">
        <f t="shared" si="18"/>
        <v>0</v>
      </c>
      <c r="N107" s="439">
        <f t="shared" si="19"/>
        <v>0</v>
      </c>
      <c r="O107" s="440">
        <f t="shared" si="20"/>
        <v>1</v>
      </c>
      <c r="P107" s="440">
        <f t="shared" si="21"/>
        <v>0</v>
      </c>
      <c r="Q107" s="439">
        <f t="shared" si="22"/>
        <v>0</v>
      </c>
      <c r="R107" s="440">
        <f t="shared" si="23"/>
        <v>1</v>
      </c>
      <c r="S107" s="440">
        <f t="shared" si="24"/>
        <v>0</v>
      </c>
      <c r="T107" s="439">
        <f t="shared" si="25"/>
        <v>0</v>
      </c>
      <c r="U107" s="440">
        <f t="shared" si="26"/>
        <v>3</v>
      </c>
      <c r="V107" s="440">
        <f t="shared" si="27"/>
        <v>0</v>
      </c>
    </row>
    <row r="108" spans="1:22" x14ac:dyDescent="0.25">
      <c r="A108" t="s">
        <v>960</v>
      </c>
      <c r="B108" s="358">
        <v>2</v>
      </c>
      <c r="C108" t="s">
        <v>1460</v>
      </c>
      <c r="D108" t="s">
        <v>1491</v>
      </c>
      <c r="E108" s="358">
        <f>VLOOKUP(A108,Data!C:I,7,FALSE)</f>
        <v>0</v>
      </c>
      <c r="F108" s="438" t="str">
        <f t="shared" si="14"/>
        <v>PR.PT-42</v>
      </c>
      <c r="G108" s="438" t="str">
        <f t="shared" si="15"/>
        <v>PR.PT-420</v>
      </c>
      <c r="I108" s="24" t="s">
        <v>1769</v>
      </c>
      <c r="J108" s="24" t="s">
        <v>1539</v>
      </c>
      <c r="K108" s="439">
        <f t="shared" si="16"/>
        <v>0</v>
      </c>
      <c r="L108" s="440">
        <f t="shared" si="17"/>
        <v>5</v>
      </c>
      <c r="M108" s="440">
        <f t="shared" si="18"/>
        <v>0</v>
      </c>
      <c r="N108" s="439">
        <f t="shared" si="19"/>
        <v>0</v>
      </c>
      <c r="O108" s="440">
        <f t="shared" si="20"/>
        <v>1</v>
      </c>
      <c r="P108" s="440">
        <f t="shared" si="21"/>
        <v>0</v>
      </c>
      <c r="Q108" s="439">
        <f t="shared" si="22"/>
        <v>0</v>
      </c>
      <c r="R108" s="440">
        <f t="shared" si="23"/>
        <v>2</v>
      </c>
      <c r="S108" s="440">
        <f t="shared" si="24"/>
        <v>0</v>
      </c>
      <c r="T108" s="439">
        <f t="shared" si="25"/>
        <v>0</v>
      </c>
      <c r="U108" s="440">
        <f t="shared" si="26"/>
        <v>2</v>
      </c>
      <c r="V108" s="440">
        <f t="shared" si="27"/>
        <v>0</v>
      </c>
    </row>
    <row r="109" spans="1:22" x14ac:dyDescent="0.25">
      <c r="A109" t="s">
        <v>961</v>
      </c>
      <c r="B109" s="358">
        <v>2</v>
      </c>
      <c r="C109" t="s">
        <v>1461</v>
      </c>
      <c r="D109" t="s">
        <v>1495</v>
      </c>
      <c r="E109" s="358">
        <f>VLOOKUP(A109,Data!C:I,7,FALSE)</f>
        <v>0</v>
      </c>
      <c r="F109" s="438" t="str">
        <f t="shared" si="14"/>
        <v>DE.CM-12</v>
      </c>
      <c r="G109" s="438" t="str">
        <f t="shared" si="15"/>
        <v>DE.CM-120</v>
      </c>
      <c r="I109" s="24"/>
      <c r="J109" s="24" t="s">
        <v>1545</v>
      </c>
      <c r="K109" s="439">
        <f t="shared" si="16"/>
        <v>0</v>
      </c>
      <c r="L109" s="440">
        <f t="shared" si="17"/>
        <v>2</v>
      </c>
      <c r="M109" s="440">
        <f t="shared" si="18"/>
        <v>0</v>
      </c>
      <c r="N109" s="439">
        <f t="shared" si="19"/>
        <v>0</v>
      </c>
      <c r="O109" s="440">
        <f t="shared" si="20"/>
        <v>0</v>
      </c>
      <c r="P109" s="440">
        <f t="shared" si="21"/>
        <v>0</v>
      </c>
      <c r="Q109" s="439">
        <f t="shared" si="22"/>
        <v>0</v>
      </c>
      <c r="R109" s="440">
        <f t="shared" si="23"/>
        <v>1</v>
      </c>
      <c r="S109" s="440">
        <f t="shared" si="24"/>
        <v>0</v>
      </c>
      <c r="T109" s="439">
        <f t="shared" si="25"/>
        <v>0</v>
      </c>
      <c r="U109" s="440">
        <f t="shared" si="26"/>
        <v>1</v>
      </c>
      <c r="V109" s="440">
        <f t="shared" si="27"/>
        <v>0</v>
      </c>
    </row>
    <row r="110" spans="1:22" x14ac:dyDescent="0.25">
      <c r="A110" t="s">
        <v>961</v>
      </c>
      <c r="B110" s="358">
        <v>2</v>
      </c>
      <c r="C110" t="s">
        <v>1460</v>
      </c>
      <c r="D110" t="s">
        <v>1490</v>
      </c>
      <c r="E110" s="358">
        <f>VLOOKUP(A110,Data!C:I,7,FALSE)</f>
        <v>0</v>
      </c>
      <c r="F110" s="438" t="str">
        <f t="shared" si="14"/>
        <v>PR.AC-52</v>
      </c>
      <c r="G110" s="438" t="str">
        <f t="shared" si="15"/>
        <v>PR.AC-520</v>
      </c>
      <c r="I110" s="24"/>
      <c r="J110" s="24" t="s">
        <v>1557</v>
      </c>
      <c r="K110" s="439">
        <f t="shared" si="16"/>
        <v>0</v>
      </c>
      <c r="L110" s="440">
        <f t="shared" si="17"/>
        <v>1</v>
      </c>
      <c r="M110" s="440">
        <f t="shared" si="18"/>
        <v>0</v>
      </c>
      <c r="N110" s="439">
        <f t="shared" si="19"/>
        <v>0</v>
      </c>
      <c r="O110" s="440">
        <f t="shared" si="20"/>
        <v>0</v>
      </c>
      <c r="P110" s="440">
        <f t="shared" si="21"/>
        <v>0</v>
      </c>
      <c r="Q110" s="439">
        <f t="shared" si="22"/>
        <v>0</v>
      </c>
      <c r="R110" s="440">
        <f t="shared" si="23"/>
        <v>0</v>
      </c>
      <c r="S110" s="440">
        <f t="shared" si="24"/>
        <v>0</v>
      </c>
      <c r="T110" s="439">
        <f t="shared" si="25"/>
        <v>0</v>
      </c>
      <c r="U110" s="440">
        <f t="shared" si="26"/>
        <v>1</v>
      </c>
      <c r="V110" s="440">
        <f t="shared" si="27"/>
        <v>0</v>
      </c>
    </row>
    <row r="111" spans="1:22" x14ac:dyDescent="0.25">
      <c r="A111" t="s">
        <v>961</v>
      </c>
      <c r="B111" s="358">
        <v>2</v>
      </c>
      <c r="C111" t="s">
        <v>1460</v>
      </c>
      <c r="D111" t="s">
        <v>1491</v>
      </c>
      <c r="E111" s="358">
        <f>VLOOKUP(A111,Data!C:I,7,FALSE)</f>
        <v>0</v>
      </c>
      <c r="F111" s="438" t="str">
        <f t="shared" si="14"/>
        <v>PR.PT-42</v>
      </c>
      <c r="G111" s="438" t="str">
        <f t="shared" si="15"/>
        <v>PR.PT-420</v>
      </c>
      <c r="I111" s="24"/>
      <c r="J111" s="24" t="s">
        <v>1543</v>
      </c>
      <c r="K111" s="439">
        <f t="shared" si="16"/>
        <v>0</v>
      </c>
      <c r="L111" s="440">
        <f t="shared" si="17"/>
        <v>4</v>
      </c>
      <c r="M111" s="440">
        <f t="shared" si="18"/>
        <v>0</v>
      </c>
      <c r="N111" s="439">
        <f t="shared" si="19"/>
        <v>0</v>
      </c>
      <c r="O111" s="440">
        <f t="shared" si="20"/>
        <v>1</v>
      </c>
      <c r="P111" s="440">
        <f t="shared" si="21"/>
        <v>0</v>
      </c>
      <c r="Q111" s="439">
        <f t="shared" si="22"/>
        <v>0</v>
      </c>
      <c r="R111" s="440">
        <f t="shared" si="23"/>
        <v>2</v>
      </c>
      <c r="S111" s="440">
        <f t="shared" si="24"/>
        <v>0</v>
      </c>
      <c r="T111" s="439">
        <f t="shared" si="25"/>
        <v>0</v>
      </c>
      <c r="U111" s="440">
        <f t="shared" si="26"/>
        <v>1</v>
      </c>
      <c r="V111" s="440">
        <f t="shared" si="27"/>
        <v>0</v>
      </c>
    </row>
    <row r="112" spans="1:22" x14ac:dyDescent="0.25">
      <c r="A112" t="s">
        <v>962</v>
      </c>
      <c r="B112" s="358">
        <v>2</v>
      </c>
      <c r="C112" t="s">
        <v>1461</v>
      </c>
      <c r="D112" t="s">
        <v>1495</v>
      </c>
      <c r="E112" s="358">
        <f>VLOOKUP(A112,Data!C:I,7,FALSE)</f>
        <v>0</v>
      </c>
      <c r="F112" s="438" t="str">
        <f t="shared" si="14"/>
        <v>DE.CM-12</v>
      </c>
      <c r="G112" s="438" t="str">
        <f t="shared" si="15"/>
        <v>DE.CM-120</v>
      </c>
      <c r="I112" s="24"/>
      <c r="J112" s="24" t="s">
        <v>1569</v>
      </c>
      <c r="K112" s="439">
        <f t="shared" si="16"/>
        <v>0</v>
      </c>
      <c r="L112" s="440">
        <f t="shared" si="17"/>
        <v>11</v>
      </c>
      <c r="M112" s="440">
        <f t="shared" si="18"/>
        <v>0</v>
      </c>
      <c r="N112" s="439">
        <f t="shared" si="19"/>
        <v>0</v>
      </c>
      <c r="O112" s="440">
        <f t="shared" si="20"/>
        <v>4</v>
      </c>
      <c r="P112" s="440">
        <f t="shared" si="21"/>
        <v>0</v>
      </c>
      <c r="Q112" s="439">
        <f t="shared" si="22"/>
        <v>0</v>
      </c>
      <c r="R112" s="440">
        <f t="shared" si="23"/>
        <v>3</v>
      </c>
      <c r="S112" s="440">
        <f t="shared" si="24"/>
        <v>0</v>
      </c>
      <c r="T112" s="439">
        <f t="shared" si="25"/>
        <v>0</v>
      </c>
      <c r="U112" s="440">
        <f t="shared" si="26"/>
        <v>4</v>
      </c>
      <c r="V112" s="440">
        <f t="shared" si="27"/>
        <v>0</v>
      </c>
    </row>
    <row r="113" spans="1:22" x14ac:dyDescent="0.25">
      <c r="A113" t="s">
        <v>962</v>
      </c>
      <c r="B113" s="358">
        <v>2</v>
      </c>
      <c r="C113" t="s">
        <v>1461</v>
      </c>
      <c r="D113" t="s">
        <v>1481</v>
      </c>
      <c r="E113" s="358">
        <f>VLOOKUP(A113,Data!C:I,7,FALSE)</f>
        <v>0</v>
      </c>
      <c r="F113" s="438" t="str">
        <f t="shared" si="14"/>
        <v>DE.CM-32</v>
      </c>
      <c r="G113" s="438" t="str">
        <f t="shared" si="15"/>
        <v>DE.CM-320</v>
      </c>
      <c r="I113" s="24" t="s">
        <v>1777</v>
      </c>
      <c r="J113" s="24" t="s">
        <v>1549</v>
      </c>
      <c r="K113" s="439">
        <f t="shared" si="16"/>
        <v>0</v>
      </c>
      <c r="L113" s="440">
        <f t="shared" si="17"/>
        <v>1</v>
      </c>
      <c r="M113" s="440">
        <f t="shared" si="18"/>
        <v>0</v>
      </c>
      <c r="N113" s="439">
        <f t="shared" si="19"/>
        <v>0</v>
      </c>
      <c r="O113" s="440">
        <f t="shared" si="20"/>
        <v>1</v>
      </c>
      <c r="P113" s="440">
        <f t="shared" si="21"/>
        <v>0</v>
      </c>
      <c r="Q113" s="439">
        <f t="shared" si="22"/>
        <v>0</v>
      </c>
      <c r="R113" s="440">
        <f t="shared" si="23"/>
        <v>0</v>
      </c>
      <c r="S113" s="440">
        <f t="shared" si="24"/>
        <v>0</v>
      </c>
      <c r="T113" s="439">
        <f t="shared" si="25"/>
        <v>0</v>
      </c>
      <c r="U113" s="440">
        <f t="shared" si="26"/>
        <v>0</v>
      </c>
      <c r="V113" s="440">
        <f t="shared" si="27"/>
        <v>0</v>
      </c>
    </row>
    <row r="114" spans="1:22" x14ac:dyDescent="0.25">
      <c r="A114" t="s">
        <v>962</v>
      </c>
      <c r="B114" s="358">
        <v>2</v>
      </c>
      <c r="C114" t="s">
        <v>1461</v>
      </c>
      <c r="D114" t="s">
        <v>1483</v>
      </c>
      <c r="E114" s="358">
        <f>VLOOKUP(A114,Data!C:I,7,FALSE)</f>
        <v>0</v>
      </c>
      <c r="F114" s="438" t="str">
        <f t="shared" si="14"/>
        <v>DE.CM-72</v>
      </c>
      <c r="G114" s="438" t="str">
        <f t="shared" si="15"/>
        <v>DE.CM-720</v>
      </c>
      <c r="I114" s="24"/>
      <c r="J114" s="24" t="s">
        <v>1550</v>
      </c>
      <c r="K114" s="439">
        <f t="shared" si="16"/>
        <v>0</v>
      </c>
      <c r="L114" s="440">
        <f t="shared" si="17"/>
        <v>1</v>
      </c>
      <c r="M114" s="440">
        <f t="shared" si="18"/>
        <v>0</v>
      </c>
      <c r="N114" s="439">
        <f t="shared" si="19"/>
        <v>0</v>
      </c>
      <c r="O114" s="440">
        <f t="shared" si="20"/>
        <v>1</v>
      </c>
      <c r="P114" s="440">
        <f t="shared" si="21"/>
        <v>0</v>
      </c>
      <c r="Q114" s="439">
        <f t="shared" si="22"/>
        <v>0</v>
      </c>
      <c r="R114" s="440">
        <f t="shared" si="23"/>
        <v>0</v>
      </c>
      <c r="S114" s="440">
        <f t="shared" si="24"/>
        <v>0</v>
      </c>
      <c r="T114" s="439">
        <f t="shared" si="25"/>
        <v>0</v>
      </c>
      <c r="U114" s="440">
        <f t="shared" si="26"/>
        <v>0</v>
      </c>
      <c r="V114" s="440">
        <f t="shared" si="27"/>
        <v>0</v>
      </c>
    </row>
    <row r="115" spans="1:22" x14ac:dyDescent="0.25">
      <c r="A115" t="s">
        <v>963</v>
      </c>
      <c r="B115" s="358">
        <v>3</v>
      </c>
      <c r="C115" t="s">
        <v>1460</v>
      </c>
      <c r="D115" t="s">
        <v>1490</v>
      </c>
      <c r="E115" s="358">
        <f>VLOOKUP(A115,Data!C:I,7,FALSE)</f>
        <v>0</v>
      </c>
      <c r="F115" s="438" t="str">
        <f t="shared" si="14"/>
        <v>PR.AC-53</v>
      </c>
      <c r="G115" s="438" t="str">
        <f t="shared" si="15"/>
        <v>PR.AC-530</v>
      </c>
      <c r="I115" s="24"/>
      <c r="J115" s="24" t="s">
        <v>1559</v>
      </c>
      <c r="K115" s="439">
        <f t="shared" si="16"/>
        <v>0</v>
      </c>
      <c r="L115" s="440">
        <f t="shared" si="17"/>
        <v>6</v>
      </c>
      <c r="M115" s="440">
        <f t="shared" si="18"/>
        <v>0</v>
      </c>
      <c r="N115" s="439">
        <f t="shared" si="19"/>
        <v>0</v>
      </c>
      <c r="O115" s="440">
        <f t="shared" si="20"/>
        <v>1</v>
      </c>
      <c r="P115" s="440">
        <f t="shared" si="21"/>
        <v>0</v>
      </c>
      <c r="Q115" s="439">
        <f t="shared" si="22"/>
        <v>0</v>
      </c>
      <c r="R115" s="440">
        <f t="shared" si="23"/>
        <v>2</v>
      </c>
      <c r="S115" s="440">
        <f t="shared" si="24"/>
        <v>0</v>
      </c>
      <c r="T115" s="439">
        <f t="shared" si="25"/>
        <v>0</v>
      </c>
      <c r="U115" s="440">
        <f t="shared" si="26"/>
        <v>3</v>
      </c>
      <c r="V115" s="440">
        <f t="shared" si="27"/>
        <v>0</v>
      </c>
    </row>
    <row r="116" spans="1:22" x14ac:dyDescent="0.25">
      <c r="A116" t="s">
        <v>963</v>
      </c>
      <c r="B116" s="358">
        <v>3</v>
      </c>
      <c r="C116" t="s">
        <v>1460</v>
      </c>
      <c r="D116" t="s">
        <v>1491</v>
      </c>
      <c r="E116" s="358">
        <f>VLOOKUP(A116,Data!C:I,7,FALSE)</f>
        <v>0</v>
      </c>
      <c r="F116" s="438" t="str">
        <f t="shared" si="14"/>
        <v>PR.PT-43</v>
      </c>
      <c r="G116" s="438" t="str">
        <f t="shared" si="15"/>
        <v>PR.PT-430</v>
      </c>
      <c r="I116" s="24" t="s">
        <v>1783</v>
      </c>
      <c r="J116" s="24" t="s">
        <v>1555</v>
      </c>
      <c r="K116" s="439">
        <f t="shared" si="16"/>
        <v>0</v>
      </c>
      <c r="L116" s="440">
        <f t="shared" si="17"/>
        <v>2</v>
      </c>
      <c r="M116" s="440">
        <f t="shared" si="18"/>
        <v>0</v>
      </c>
      <c r="N116" s="439">
        <f t="shared" si="19"/>
        <v>0</v>
      </c>
      <c r="O116" s="440">
        <f t="shared" si="20"/>
        <v>0</v>
      </c>
      <c r="P116" s="440">
        <f t="shared" si="21"/>
        <v>0</v>
      </c>
      <c r="Q116" s="439">
        <f t="shared" si="22"/>
        <v>0</v>
      </c>
      <c r="R116" s="440">
        <f t="shared" si="23"/>
        <v>1</v>
      </c>
      <c r="S116" s="440">
        <f t="shared" si="24"/>
        <v>0</v>
      </c>
      <c r="T116" s="439">
        <f t="shared" si="25"/>
        <v>0</v>
      </c>
      <c r="U116" s="440">
        <f t="shared" si="26"/>
        <v>1</v>
      </c>
      <c r="V116" s="440">
        <f t="shared" si="27"/>
        <v>0</v>
      </c>
    </row>
    <row r="117" spans="1:22" x14ac:dyDescent="0.25">
      <c r="A117" t="s">
        <v>964</v>
      </c>
      <c r="B117" s="358">
        <v>3</v>
      </c>
      <c r="C117" t="s">
        <v>1460</v>
      </c>
      <c r="D117" t="s">
        <v>1490</v>
      </c>
      <c r="E117" s="358">
        <f>VLOOKUP(A117,Data!C:I,7,FALSE)</f>
        <v>0</v>
      </c>
      <c r="F117" s="438" t="str">
        <f t="shared" si="14"/>
        <v>PR.AC-53</v>
      </c>
      <c r="G117" s="438" t="str">
        <f t="shared" si="15"/>
        <v>PR.AC-530</v>
      </c>
      <c r="I117" s="24"/>
      <c r="J117" s="24" t="s">
        <v>1556</v>
      </c>
      <c r="K117" s="439">
        <f t="shared" si="16"/>
        <v>0</v>
      </c>
      <c r="L117" s="440">
        <f t="shared" si="17"/>
        <v>2</v>
      </c>
      <c r="M117" s="440">
        <f t="shared" si="18"/>
        <v>0</v>
      </c>
      <c r="N117" s="439">
        <f t="shared" si="19"/>
        <v>0</v>
      </c>
      <c r="O117" s="440">
        <f t="shared" si="20"/>
        <v>0</v>
      </c>
      <c r="P117" s="440">
        <f t="shared" si="21"/>
        <v>0</v>
      </c>
      <c r="Q117" s="439">
        <f t="shared" si="22"/>
        <v>0</v>
      </c>
      <c r="R117" s="440">
        <f t="shared" si="23"/>
        <v>1</v>
      </c>
      <c r="S117" s="440">
        <f t="shared" si="24"/>
        <v>0</v>
      </c>
      <c r="T117" s="439">
        <f t="shared" si="25"/>
        <v>0</v>
      </c>
      <c r="U117" s="440">
        <f t="shared" si="26"/>
        <v>1</v>
      </c>
      <c r="V117" s="440">
        <f t="shared" si="27"/>
        <v>0</v>
      </c>
    </row>
    <row r="118" spans="1:22" x14ac:dyDescent="0.25">
      <c r="A118" t="s">
        <v>964</v>
      </c>
      <c r="B118" s="358">
        <v>3</v>
      </c>
      <c r="C118" t="s">
        <v>1460</v>
      </c>
      <c r="D118" t="s">
        <v>1478</v>
      </c>
      <c r="E118" s="358">
        <f>VLOOKUP(A118,Data!C:I,7,FALSE)</f>
        <v>0</v>
      </c>
      <c r="F118" s="438" t="str">
        <f t="shared" si="14"/>
        <v>PR.PT-33</v>
      </c>
      <c r="G118" s="438" t="str">
        <f t="shared" si="15"/>
        <v>PR.PT-330</v>
      </c>
      <c r="I118" s="24" t="s">
        <v>1788</v>
      </c>
      <c r="J118" s="24" t="s">
        <v>1548</v>
      </c>
      <c r="K118" s="439">
        <f t="shared" si="16"/>
        <v>0</v>
      </c>
      <c r="L118" s="440">
        <f t="shared" si="17"/>
        <v>7</v>
      </c>
      <c r="M118" s="440">
        <f t="shared" si="18"/>
        <v>0</v>
      </c>
      <c r="N118" s="439">
        <f t="shared" si="19"/>
        <v>0</v>
      </c>
      <c r="O118" s="440">
        <f t="shared" si="20"/>
        <v>1</v>
      </c>
      <c r="P118" s="440">
        <f t="shared" si="21"/>
        <v>0</v>
      </c>
      <c r="Q118" s="439">
        <f t="shared" si="22"/>
        <v>0</v>
      </c>
      <c r="R118" s="440">
        <f t="shared" si="23"/>
        <v>3</v>
      </c>
      <c r="S118" s="440">
        <f t="shared" si="24"/>
        <v>0</v>
      </c>
      <c r="T118" s="439">
        <f t="shared" si="25"/>
        <v>0</v>
      </c>
      <c r="U118" s="440">
        <f t="shared" si="26"/>
        <v>3</v>
      </c>
      <c r="V118" s="440">
        <f t="shared" si="27"/>
        <v>0</v>
      </c>
    </row>
    <row r="119" spans="1:22" x14ac:dyDescent="0.25">
      <c r="A119" t="s">
        <v>964</v>
      </c>
      <c r="B119" s="358">
        <v>3</v>
      </c>
      <c r="C119" t="s">
        <v>1460</v>
      </c>
      <c r="D119" t="s">
        <v>1491</v>
      </c>
      <c r="E119" s="358">
        <f>VLOOKUP(A119,Data!C:I,7,FALSE)</f>
        <v>0</v>
      </c>
      <c r="F119" s="438" t="str">
        <f t="shared" si="14"/>
        <v>PR.PT-43</v>
      </c>
      <c r="G119" s="438" t="str">
        <f t="shared" si="15"/>
        <v>PR.PT-430</v>
      </c>
      <c r="I119" s="24" t="s">
        <v>1792</v>
      </c>
      <c r="J119" s="24" t="s">
        <v>1553</v>
      </c>
      <c r="K119" s="439">
        <f t="shared" si="16"/>
        <v>0</v>
      </c>
      <c r="L119" s="440">
        <f t="shared" si="17"/>
        <v>4</v>
      </c>
      <c r="M119" s="440">
        <f t="shared" si="18"/>
        <v>0</v>
      </c>
      <c r="N119" s="439">
        <f t="shared" si="19"/>
        <v>0</v>
      </c>
      <c r="O119" s="440">
        <f t="shared" si="20"/>
        <v>0</v>
      </c>
      <c r="P119" s="440">
        <f t="shared" si="21"/>
        <v>0</v>
      </c>
      <c r="Q119" s="439">
        <f t="shared" si="22"/>
        <v>0</v>
      </c>
      <c r="R119" s="440">
        <f t="shared" si="23"/>
        <v>1</v>
      </c>
      <c r="S119" s="440">
        <f t="shared" si="24"/>
        <v>0</v>
      </c>
      <c r="T119" s="439">
        <f t="shared" si="25"/>
        <v>0</v>
      </c>
      <c r="U119" s="440">
        <f t="shared" si="26"/>
        <v>3</v>
      </c>
      <c r="V119" s="440">
        <f t="shared" si="27"/>
        <v>0</v>
      </c>
    </row>
    <row r="120" spans="1:22" x14ac:dyDescent="0.25">
      <c r="A120" t="s">
        <v>965</v>
      </c>
      <c r="B120" s="358">
        <v>3</v>
      </c>
      <c r="C120" t="s">
        <v>1460</v>
      </c>
      <c r="D120" t="s">
        <v>1490</v>
      </c>
      <c r="E120" s="358">
        <f>VLOOKUP(A120,Data!C:I,7,FALSE)</f>
        <v>0</v>
      </c>
      <c r="F120" s="438" t="str">
        <f t="shared" si="14"/>
        <v>PR.AC-53</v>
      </c>
      <c r="G120" s="438" t="str">
        <f t="shared" si="15"/>
        <v>PR.AC-530</v>
      </c>
      <c r="I120" s="24"/>
      <c r="J120" s="24" t="s">
        <v>1554</v>
      </c>
      <c r="K120" s="439">
        <f t="shared" si="16"/>
        <v>0</v>
      </c>
      <c r="L120" s="440">
        <f t="shared" si="17"/>
        <v>5</v>
      </c>
      <c r="M120" s="440">
        <f t="shared" si="18"/>
        <v>0</v>
      </c>
      <c r="N120" s="439">
        <f t="shared" si="19"/>
        <v>0</v>
      </c>
      <c r="O120" s="440">
        <f t="shared" si="20"/>
        <v>0</v>
      </c>
      <c r="P120" s="440">
        <f t="shared" si="21"/>
        <v>0</v>
      </c>
      <c r="Q120" s="439">
        <f t="shared" si="22"/>
        <v>0</v>
      </c>
      <c r="R120" s="440">
        <f t="shared" si="23"/>
        <v>1</v>
      </c>
      <c r="S120" s="440">
        <f t="shared" si="24"/>
        <v>0</v>
      </c>
      <c r="T120" s="439">
        <f t="shared" si="25"/>
        <v>0</v>
      </c>
      <c r="U120" s="440">
        <f t="shared" si="26"/>
        <v>4</v>
      </c>
      <c r="V120" s="440">
        <f t="shared" si="27"/>
        <v>0</v>
      </c>
    </row>
    <row r="121" spans="1:22" x14ac:dyDescent="0.25">
      <c r="A121" t="s">
        <v>965</v>
      </c>
      <c r="B121" s="358">
        <v>3</v>
      </c>
      <c r="C121" t="s">
        <v>1460</v>
      </c>
      <c r="D121" t="s">
        <v>1492</v>
      </c>
      <c r="E121" s="358">
        <f>VLOOKUP(A121,Data!C:I,7,FALSE)</f>
        <v>0</v>
      </c>
      <c r="F121" s="438" t="str">
        <f t="shared" si="14"/>
        <v>PR.DS-43</v>
      </c>
      <c r="G121" s="438" t="str">
        <f t="shared" si="15"/>
        <v>PR.DS-430</v>
      </c>
      <c r="I121" s="24" t="s">
        <v>1796</v>
      </c>
      <c r="J121" s="24" t="s">
        <v>1798</v>
      </c>
      <c r="K121" s="439">
        <f t="shared" si="16"/>
        <v>0</v>
      </c>
      <c r="L121" s="440">
        <f t="shared" si="17"/>
        <v>0</v>
      </c>
      <c r="M121" s="440">
        <f t="shared" si="18"/>
        <v>0</v>
      </c>
      <c r="N121" s="439">
        <f t="shared" si="19"/>
        <v>0</v>
      </c>
      <c r="O121" s="440">
        <f t="shared" si="20"/>
        <v>0</v>
      </c>
      <c r="P121" s="440">
        <f t="shared" si="21"/>
        <v>0</v>
      </c>
      <c r="Q121" s="439">
        <f t="shared" si="22"/>
        <v>0</v>
      </c>
      <c r="R121" s="440">
        <f t="shared" si="23"/>
        <v>0</v>
      </c>
      <c r="S121" s="440">
        <f t="shared" si="24"/>
        <v>0</v>
      </c>
      <c r="T121" s="439">
        <f t="shared" si="25"/>
        <v>0</v>
      </c>
      <c r="U121" s="440">
        <f t="shared" si="26"/>
        <v>0</v>
      </c>
      <c r="V121" s="440">
        <f t="shared" si="27"/>
        <v>0</v>
      </c>
    </row>
    <row r="122" spans="1:22" x14ac:dyDescent="0.25">
      <c r="A122" t="s">
        <v>965</v>
      </c>
      <c r="B122" s="358">
        <v>3</v>
      </c>
      <c r="C122" t="s">
        <v>1460</v>
      </c>
      <c r="D122" t="s">
        <v>1491</v>
      </c>
      <c r="E122" s="358">
        <f>VLOOKUP(A122,Data!C:I,7,FALSE)</f>
        <v>0</v>
      </c>
      <c r="F122" s="438" t="str">
        <f t="shared" si="14"/>
        <v>PR.PT-43</v>
      </c>
      <c r="G122" s="438" t="str">
        <f t="shared" si="15"/>
        <v>PR.PT-430</v>
      </c>
      <c r="I122" s="24"/>
      <c r="J122" s="24" t="s">
        <v>1551</v>
      </c>
      <c r="K122" s="439">
        <f t="shared" si="16"/>
        <v>0</v>
      </c>
      <c r="L122" s="440">
        <f t="shared" si="17"/>
        <v>1</v>
      </c>
      <c r="M122" s="440">
        <f t="shared" si="18"/>
        <v>0</v>
      </c>
      <c r="N122" s="439">
        <f t="shared" si="19"/>
        <v>0</v>
      </c>
      <c r="O122" s="440">
        <f t="shared" si="20"/>
        <v>0</v>
      </c>
      <c r="P122" s="440">
        <f t="shared" si="21"/>
        <v>0</v>
      </c>
      <c r="Q122" s="439">
        <f t="shared" si="22"/>
        <v>0</v>
      </c>
      <c r="R122" s="440">
        <f t="shared" si="23"/>
        <v>1</v>
      </c>
      <c r="S122" s="440">
        <f t="shared" si="24"/>
        <v>0</v>
      </c>
      <c r="T122" s="439">
        <f t="shared" si="25"/>
        <v>0</v>
      </c>
      <c r="U122" s="440">
        <f t="shared" si="26"/>
        <v>0</v>
      </c>
      <c r="V122" s="440">
        <f t="shared" si="27"/>
        <v>0</v>
      </c>
    </row>
    <row r="123" spans="1:22" x14ac:dyDescent="0.25">
      <c r="A123" t="s">
        <v>966</v>
      </c>
      <c r="B123" s="358">
        <v>3</v>
      </c>
      <c r="C123" t="s">
        <v>1460</v>
      </c>
      <c r="D123" t="s">
        <v>1490</v>
      </c>
      <c r="E123" s="358">
        <f>VLOOKUP(A123,Data!C:I,7,FALSE)</f>
        <v>0</v>
      </c>
      <c r="F123" s="438" t="str">
        <f t="shared" si="14"/>
        <v>PR.AC-53</v>
      </c>
      <c r="G123" s="438" t="str">
        <f t="shared" si="15"/>
        <v>PR.AC-530</v>
      </c>
      <c r="I123" s="24"/>
      <c r="J123" s="24" t="s">
        <v>1547</v>
      </c>
      <c r="K123" s="439">
        <f t="shared" si="16"/>
        <v>0</v>
      </c>
      <c r="L123" s="440">
        <f t="shared" si="17"/>
        <v>4</v>
      </c>
      <c r="M123" s="440">
        <f t="shared" si="18"/>
        <v>0</v>
      </c>
      <c r="N123" s="439">
        <f t="shared" si="19"/>
        <v>0</v>
      </c>
      <c r="O123" s="440">
        <f t="shared" si="20"/>
        <v>0</v>
      </c>
      <c r="P123" s="440">
        <f t="shared" si="21"/>
        <v>0</v>
      </c>
      <c r="Q123" s="439">
        <f t="shared" si="22"/>
        <v>0</v>
      </c>
      <c r="R123" s="440">
        <f t="shared" si="23"/>
        <v>3</v>
      </c>
      <c r="S123" s="440">
        <f t="shared" si="24"/>
        <v>0</v>
      </c>
      <c r="T123" s="439">
        <f t="shared" si="25"/>
        <v>0</v>
      </c>
      <c r="U123" s="440">
        <f t="shared" si="26"/>
        <v>1</v>
      </c>
      <c r="V123" s="440">
        <f t="shared" si="27"/>
        <v>0</v>
      </c>
    </row>
    <row r="124" spans="1:22" x14ac:dyDescent="0.25">
      <c r="A124" t="s">
        <v>966</v>
      </c>
      <c r="B124" s="358">
        <v>3</v>
      </c>
      <c r="C124" t="s">
        <v>1460</v>
      </c>
      <c r="D124" t="s">
        <v>1491</v>
      </c>
      <c r="E124" s="358">
        <f>VLOOKUP(A124,Data!C:I,7,FALSE)</f>
        <v>0</v>
      </c>
      <c r="F124" s="438" t="str">
        <f t="shared" si="14"/>
        <v>PR.PT-43</v>
      </c>
      <c r="G124" s="438" t="str">
        <f t="shared" si="15"/>
        <v>PR.PT-430</v>
      </c>
    </row>
    <row r="125" spans="1:22" x14ac:dyDescent="0.25">
      <c r="A125" t="s">
        <v>967</v>
      </c>
      <c r="B125" s="358">
        <v>3</v>
      </c>
      <c r="C125" t="s">
        <v>1460</v>
      </c>
      <c r="D125" t="s">
        <v>1490</v>
      </c>
      <c r="E125" s="358">
        <f>VLOOKUP(A125,Data!C:I,7,FALSE)</f>
        <v>0</v>
      </c>
      <c r="F125" s="438" t="str">
        <f t="shared" si="14"/>
        <v>PR.AC-53</v>
      </c>
      <c r="G125" s="438" t="str">
        <f t="shared" si="15"/>
        <v>PR.AC-530</v>
      </c>
    </row>
    <row r="126" spans="1:22" x14ac:dyDescent="0.25">
      <c r="A126" t="s">
        <v>967</v>
      </c>
      <c r="B126" s="358">
        <v>3</v>
      </c>
      <c r="C126" t="s">
        <v>1460</v>
      </c>
      <c r="D126" t="s">
        <v>1491</v>
      </c>
      <c r="E126" s="358">
        <f>VLOOKUP(A126,Data!C:I,7,FALSE)</f>
        <v>0</v>
      </c>
      <c r="F126" s="438" t="str">
        <f t="shared" si="14"/>
        <v>PR.PT-43</v>
      </c>
      <c r="G126" s="438" t="str">
        <f t="shared" si="15"/>
        <v>PR.PT-430</v>
      </c>
    </row>
    <row r="127" spans="1:22" x14ac:dyDescent="0.25">
      <c r="A127" t="s">
        <v>968</v>
      </c>
      <c r="B127" s="358">
        <v>3</v>
      </c>
      <c r="C127" t="s">
        <v>1460</v>
      </c>
      <c r="D127" t="s">
        <v>1490</v>
      </c>
      <c r="E127" s="358">
        <f>VLOOKUP(A127,Data!C:I,7,FALSE)</f>
        <v>0</v>
      </c>
      <c r="F127" s="438" t="str">
        <f t="shared" si="14"/>
        <v>PR.AC-53</v>
      </c>
      <c r="G127" s="438" t="str">
        <f t="shared" si="15"/>
        <v>PR.AC-530</v>
      </c>
    </row>
    <row r="128" spans="1:22" x14ac:dyDescent="0.25">
      <c r="A128" t="s">
        <v>968</v>
      </c>
      <c r="B128" s="358">
        <v>3</v>
      </c>
      <c r="C128" t="s">
        <v>1460</v>
      </c>
      <c r="D128" t="s">
        <v>1491</v>
      </c>
      <c r="E128" s="358">
        <f>VLOOKUP(A128,Data!C:I,7,FALSE)</f>
        <v>0</v>
      </c>
      <c r="F128" s="438" t="str">
        <f t="shared" si="14"/>
        <v>PR.PT-43</v>
      </c>
      <c r="G128" s="438" t="str">
        <f t="shared" si="15"/>
        <v>PR.PT-430</v>
      </c>
    </row>
    <row r="129" spans="1:7" x14ac:dyDescent="0.25">
      <c r="A129" t="s">
        <v>968</v>
      </c>
      <c r="B129" s="358">
        <v>3</v>
      </c>
      <c r="C129" t="s">
        <v>1460</v>
      </c>
      <c r="D129" t="s">
        <v>1494</v>
      </c>
      <c r="E129" s="358">
        <f>VLOOKUP(A129,Data!C:I,7,FALSE)</f>
        <v>0</v>
      </c>
      <c r="F129" s="438" t="str">
        <f t="shared" si="14"/>
        <v>PR.PT-53</v>
      </c>
      <c r="G129" s="438" t="str">
        <f t="shared" si="15"/>
        <v>PR.PT-530</v>
      </c>
    </row>
    <row r="130" spans="1:7" x14ac:dyDescent="0.25">
      <c r="A130" t="s">
        <v>313</v>
      </c>
      <c r="B130" s="358">
        <v>1</v>
      </c>
      <c r="C130" t="s">
        <v>1460</v>
      </c>
      <c r="D130" t="s">
        <v>1473</v>
      </c>
      <c r="E130" s="358">
        <f>VLOOKUP(A130,Data!C:I,7,FALSE)</f>
        <v>0</v>
      </c>
      <c r="F130" s="438" t="str">
        <f t="shared" si="14"/>
        <v>PR.AC-11</v>
      </c>
      <c r="G130" s="438" t="str">
        <f t="shared" si="15"/>
        <v>PR.AC-110</v>
      </c>
    </row>
    <row r="131" spans="1:7" x14ac:dyDescent="0.25">
      <c r="A131" t="s">
        <v>313</v>
      </c>
      <c r="B131" s="358">
        <v>1</v>
      </c>
      <c r="C131" t="s">
        <v>1460</v>
      </c>
      <c r="D131" t="s">
        <v>1484</v>
      </c>
      <c r="E131" s="358">
        <f>VLOOKUP(A131,Data!C:I,7,FALSE)</f>
        <v>0</v>
      </c>
      <c r="F131" s="438" t="str">
        <f t="shared" ref="F131:F194" si="28">CONCATENATE($D131,$B131)</f>
        <v>PR.AC-21</v>
      </c>
      <c r="G131" s="438" t="str">
        <f t="shared" ref="G131:G194" si="29">_xlfn.IFNA(CONCATENATE(F131,$E131),CONCATENATE(F131,$E131,0))</f>
        <v>PR.AC-210</v>
      </c>
    </row>
    <row r="132" spans="1:7" x14ac:dyDescent="0.25">
      <c r="A132" t="s">
        <v>314</v>
      </c>
      <c r="B132" s="358">
        <v>2</v>
      </c>
      <c r="C132" t="s">
        <v>1460</v>
      </c>
      <c r="D132" t="s">
        <v>1473</v>
      </c>
      <c r="E132" s="358">
        <f>VLOOKUP(A132,Data!C:I,7,FALSE)</f>
        <v>0</v>
      </c>
      <c r="F132" s="438" t="str">
        <f t="shared" si="28"/>
        <v>PR.AC-12</v>
      </c>
      <c r="G132" s="438" t="str">
        <f t="shared" si="29"/>
        <v>PR.AC-120</v>
      </c>
    </row>
    <row r="133" spans="1:7" x14ac:dyDescent="0.25">
      <c r="A133" t="s">
        <v>314</v>
      </c>
      <c r="B133" s="358">
        <v>2</v>
      </c>
      <c r="C133" t="s">
        <v>1460</v>
      </c>
      <c r="D133" t="s">
        <v>1484</v>
      </c>
      <c r="E133" s="358">
        <f>VLOOKUP(A133,Data!C:I,7,FALSE)</f>
        <v>0</v>
      </c>
      <c r="F133" s="438" t="str">
        <f t="shared" si="28"/>
        <v>PR.AC-22</v>
      </c>
      <c r="G133" s="438" t="str">
        <f t="shared" si="29"/>
        <v>PR.AC-220</v>
      </c>
    </row>
    <row r="134" spans="1:7" x14ac:dyDescent="0.25">
      <c r="A134" t="s">
        <v>314</v>
      </c>
      <c r="B134" s="358">
        <v>2</v>
      </c>
      <c r="C134" t="s">
        <v>1460</v>
      </c>
      <c r="D134" t="s">
        <v>1475</v>
      </c>
      <c r="E134" s="358">
        <f>VLOOKUP(A134,Data!C:I,7,FALSE)</f>
        <v>0</v>
      </c>
      <c r="F134" s="438" t="str">
        <f t="shared" si="28"/>
        <v>PR.AC-72</v>
      </c>
      <c r="G134" s="438" t="str">
        <f t="shared" si="29"/>
        <v>PR.AC-720</v>
      </c>
    </row>
    <row r="135" spans="1:7" x14ac:dyDescent="0.25">
      <c r="A135" t="s">
        <v>315</v>
      </c>
      <c r="B135" s="358">
        <v>2</v>
      </c>
      <c r="C135" t="s">
        <v>1460</v>
      </c>
      <c r="D135" t="s">
        <v>1480</v>
      </c>
      <c r="E135" s="358">
        <f>VLOOKUP(A135,Data!C:I,7,FALSE)</f>
        <v>0</v>
      </c>
      <c r="F135" s="438" t="str">
        <f t="shared" si="28"/>
        <v>PR.AC-42</v>
      </c>
      <c r="G135" s="438" t="str">
        <f t="shared" si="29"/>
        <v>PR.AC-420</v>
      </c>
    </row>
    <row r="136" spans="1:7" x14ac:dyDescent="0.25">
      <c r="A136" t="s">
        <v>315</v>
      </c>
      <c r="B136" s="358">
        <v>2</v>
      </c>
      <c r="C136" t="s">
        <v>1460</v>
      </c>
      <c r="D136" t="s">
        <v>1475</v>
      </c>
      <c r="E136" s="358">
        <f>VLOOKUP(A136,Data!C:I,7,FALSE)</f>
        <v>0</v>
      </c>
      <c r="F136" s="438" t="str">
        <f t="shared" si="28"/>
        <v>PR.AC-72</v>
      </c>
      <c r="G136" s="438" t="str">
        <f t="shared" si="29"/>
        <v>PR.AC-720</v>
      </c>
    </row>
    <row r="137" spans="1:7" x14ac:dyDescent="0.25">
      <c r="A137" t="s">
        <v>316</v>
      </c>
      <c r="B137" s="358">
        <v>2</v>
      </c>
      <c r="C137" t="s">
        <v>1460</v>
      </c>
      <c r="D137" t="s">
        <v>1478</v>
      </c>
      <c r="E137" s="358">
        <f>VLOOKUP(A137,Data!C:I,7,FALSE)</f>
        <v>0</v>
      </c>
      <c r="F137" s="438" t="str">
        <f t="shared" si="28"/>
        <v>PR.PT-32</v>
      </c>
      <c r="G137" s="438" t="str">
        <f t="shared" si="29"/>
        <v>PR.PT-320</v>
      </c>
    </row>
    <row r="138" spans="1:7" x14ac:dyDescent="0.25">
      <c r="A138" t="s">
        <v>969</v>
      </c>
      <c r="B138" s="358">
        <v>2</v>
      </c>
      <c r="C138" t="s">
        <v>1460</v>
      </c>
      <c r="D138" t="s">
        <v>1496</v>
      </c>
      <c r="E138" s="358">
        <f>VLOOKUP(A138,Data!C:I,7,FALSE)</f>
        <v>0</v>
      </c>
      <c r="F138" s="438" t="str">
        <f t="shared" si="28"/>
        <v>PR.DS-62</v>
      </c>
      <c r="G138" s="438" t="str">
        <f t="shared" si="29"/>
        <v>PR.DS-620</v>
      </c>
    </row>
    <row r="139" spans="1:7" x14ac:dyDescent="0.25">
      <c r="A139" t="s">
        <v>969</v>
      </c>
      <c r="B139" s="358">
        <v>2</v>
      </c>
      <c r="C139" t="s">
        <v>1460</v>
      </c>
      <c r="D139" t="s">
        <v>1497</v>
      </c>
      <c r="E139" s="358">
        <f>VLOOKUP(A139,Data!C:I,7,FALSE)</f>
        <v>0</v>
      </c>
      <c r="F139" s="438" t="str">
        <f t="shared" si="28"/>
        <v>PR.DS-82</v>
      </c>
      <c r="G139" s="438" t="str">
        <f t="shared" si="29"/>
        <v>PR.DS-820</v>
      </c>
    </row>
    <row r="140" spans="1:7" x14ac:dyDescent="0.25">
      <c r="A140" t="s">
        <v>970</v>
      </c>
      <c r="B140" s="358">
        <v>2</v>
      </c>
      <c r="C140" t="s">
        <v>1460</v>
      </c>
      <c r="D140" t="s">
        <v>1493</v>
      </c>
      <c r="E140" s="358">
        <f>VLOOKUP(A140,Data!C:I,7,FALSE)</f>
        <v>0</v>
      </c>
      <c r="F140" s="438" t="str">
        <f t="shared" si="28"/>
        <v>PR.DS-52</v>
      </c>
      <c r="G140" s="438" t="str">
        <f t="shared" si="29"/>
        <v>PR.DS-520</v>
      </c>
    </row>
    <row r="141" spans="1:7" x14ac:dyDescent="0.25">
      <c r="A141" t="s">
        <v>971</v>
      </c>
      <c r="B141" s="358">
        <v>2</v>
      </c>
      <c r="C141" t="s">
        <v>1460</v>
      </c>
      <c r="D141" t="s">
        <v>1477</v>
      </c>
      <c r="E141" s="358">
        <f>VLOOKUP(A141,Data!C:I,7,FALSE)</f>
        <v>0</v>
      </c>
      <c r="F141" s="438" t="str">
        <f t="shared" si="28"/>
        <v>PR.PT-22</v>
      </c>
      <c r="G141" s="438" t="str">
        <f t="shared" si="29"/>
        <v>PR.PT-220</v>
      </c>
    </row>
    <row r="142" spans="1:7" x14ac:dyDescent="0.25">
      <c r="A142" t="s">
        <v>972</v>
      </c>
      <c r="B142" s="358">
        <v>2</v>
      </c>
      <c r="C142" t="s">
        <v>1460</v>
      </c>
      <c r="D142" t="s">
        <v>1473</v>
      </c>
      <c r="E142" s="358">
        <f>VLOOKUP(A142,Data!C:I,7,FALSE)</f>
        <v>0</v>
      </c>
      <c r="F142" s="438" t="str">
        <f t="shared" si="28"/>
        <v>PR.AC-12</v>
      </c>
      <c r="G142" s="438" t="str">
        <f t="shared" si="29"/>
        <v>PR.AC-120</v>
      </c>
    </row>
    <row r="143" spans="1:7" x14ac:dyDescent="0.25">
      <c r="A143" t="s">
        <v>972</v>
      </c>
      <c r="B143" s="358">
        <v>2</v>
      </c>
      <c r="C143" t="s">
        <v>1460</v>
      </c>
      <c r="D143" t="s">
        <v>1484</v>
      </c>
      <c r="E143" s="358">
        <f>VLOOKUP(A143,Data!C:I,7,FALSE)</f>
        <v>0</v>
      </c>
      <c r="F143" s="438" t="str">
        <f t="shared" si="28"/>
        <v>PR.AC-22</v>
      </c>
      <c r="G143" s="438" t="str">
        <f t="shared" si="29"/>
        <v>PR.AC-220</v>
      </c>
    </row>
    <row r="144" spans="1:7" x14ac:dyDescent="0.25">
      <c r="A144" t="s">
        <v>973</v>
      </c>
      <c r="B144" s="358">
        <v>3</v>
      </c>
      <c r="C144" t="s">
        <v>1460</v>
      </c>
      <c r="D144" t="s">
        <v>1498</v>
      </c>
      <c r="E144" s="358">
        <f>VLOOKUP(A144,Data!C:I,7,FALSE)</f>
        <v>0</v>
      </c>
      <c r="F144" s="438" t="str">
        <f t="shared" si="28"/>
        <v>PR.DS-33</v>
      </c>
      <c r="G144" s="438" t="str">
        <f t="shared" si="29"/>
        <v>PR.DS-330</v>
      </c>
    </row>
    <row r="145" spans="1:7" x14ac:dyDescent="0.25">
      <c r="A145" t="s">
        <v>973</v>
      </c>
      <c r="B145" s="358">
        <v>3</v>
      </c>
      <c r="C145" t="s">
        <v>1460</v>
      </c>
      <c r="D145" t="s">
        <v>1497</v>
      </c>
      <c r="E145" s="358">
        <f>VLOOKUP(A145,Data!C:I,7,FALSE)</f>
        <v>0</v>
      </c>
      <c r="F145" s="438" t="str">
        <f t="shared" si="28"/>
        <v>PR.DS-83</v>
      </c>
      <c r="G145" s="438" t="str">
        <f t="shared" si="29"/>
        <v>PR.DS-830</v>
      </c>
    </row>
    <row r="146" spans="1:7" x14ac:dyDescent="0.25">
      <c r="A146" t="s">
        <v>974</v>
      </c>
      <c r="B146" s="358">
        <v>3</v>
      </c>
      <c r="C146" t="s">
        <v>1460</v>
      </c>
      <c r="D146" t="s">
        <v>1497</v>
      </c>
      <c r="E146" s="358">
        <f>VLOOKUP(A146,Data!C:I,7,FALSE)</f>
        <v>0</v>
      </c>
      <c r="F146" s="438" t="str">
        <f t="shared" si="28"/>
        <v>PR.DS-83</v>
      </c>
      <c r="G146" s="438" t="str">
        <f t="shared" si="29"/>
        <v>PR.DS-830</v>
      </c>
    </row>
    <row r="147" spans="1:7" x14ac:dyDescent="0.25">
      <c r="A147" t="s">
        <v>317</v>
      </c>
      <c r="B147" s="358">
        <v>2</v>
      </c>
      <c r="C147" t="s">
        <v>1461</v>
      </c>
      <c r="D147" t="s">
        <v>1499</v>
      </c>
      <c r="E147" s="358">
        <f>VLOOKUP(A147,Data!C:I,7,FALSE)</f>
        <v>0</v>
      </c>
      <c r="F147" s="438" t="str">
        <f t="shared" si="28"/>
        <v>DE.CM-42</v>
      </c>
      <c r="G147" s="438" t="str">
        <f t="shared" si="29"/>
        <v>DE.CM-420</v>
      </c>
    </row>
    <row r="148" spans="1:7" x14ac:dyDescent="0.25">
      <c r="A148" t="s">
        <v>317</v>
      </c>
      <c r="B148" s="358">
        <v>2</v>
      </c>
      <c r="C148" t="s">
        <v>1460</v>
      </c>
      <c r="D148" t="s">
        <v>1500</v>
      </c>
      <c r="E148" s="358">
        <f>VLOOKUP(A148,Data!C:I,7,FALSE)</f>
        <v>0</v>
      </c>
      <c r="F148" s="438" t="str">
        <f t="shared" si="28"/>
        <v>PR.DS-72</v>
      </c>
      <c r="G148" s="438" t="str">
        <f t="shared" si="29"/>
        <v>PR.DS-720</v>
      </c>
    </row>
    <row r="149" spans="1:7" x14ac:dyDescent="0.25">
      <c r="A149" t="s">
        <v>318</v>
      </c>
      <c r="B149" s="358">
        <v>2</v>
      </c>
      <c r="C149" t="s">
        <v>444</v>
      </c>
      <c r="D149" t="s">
        <v>1501</v>
      </c>
      <c r="E149" s="358">
        <f>VLOOKUP(A149,Data!C:I,7,FALSE)</f>
        <v>0</v>
      </c>
      <c r="F149" s="438" t="str">
        <f t="shared" si="28"/>
        <v>ID.SC-22</v>
      </c>
      <c r="G149" s="438" t="str">
        <f t="shared" si="29"/>
        <v>ID.SC-220</v>
      </c>
    </row>
    <row r="150" spans="1:7" x14ac:dyDescent="0.25">
      <c r="A150" t="s">
        <v>319</v>
      </c>
      <c r="B150" s="358">
        <v>2</v>
      </c>
      <c r="C150" t="s">
        <v>1460</v>
      </c>
      <c r="D150" t="s">
        <v>1496</v>
      </c>
      <c r="E150" s="358">
        <f>VLOOKUP(A150,Data!C:I,7,FALSE)</f>
        <v>0</v>
      </c>
      <c r="F150" s="438" t="str">
        <f t="shared" si="28"/>
        <v>PR.DS-62</v>
      </c>
      <c r="G150" s="438" t="str">
        <f t="shared" si="29"/>
        <v>PR.DS-620</v>
      </c>
    </row>
    <row r="151" spans="1:7" x14ac:dyDescent="0.25">
      <c r="A151" t="s">
        <v>320</v>
      </c>
      <c r="B151" s="358">
        <v>3</v>
      </c>
      <c r="C151" t="s">
        <v>1460</v>
      </c>
      <c r="D151" t="s">
        <v>1500</v>
      </c>
      <c r="E151" s="358">
        <f>VLOOKUP(A151,Data!C:I,7,FALSE)</f>
        <v>0</v>
      </c>
      <c r="F151" s="438" t="str">
        <f t="shared" si="28"/>
        <v>PR.DS-73</v>
      </c>
      <c r="G151" s="438" t="str">
        <f t="shared" si="29"/>
        <v>PR.DS-730</v>
      </c>
    </row>
    <row r="152" spans="1:7" x14ac:dyDescent="0.25">
      <c r="A152" t="s">
        <v>321</v>
      </c>
      <c r="B152" s="358">
        <v>3</v>
      </c>
      <c r="C152" t="s">
        <v>444</v>
      </c>
      <c r="D152" t="s">
        <v>1501</v>
      </c>
      <c r="E152" s="358">
        <f>VLOOKUP(A152,Data!C:I,7,FALSE)</f>
        <v>0</v>
      </c>
      <c r="F152" s="438" t="str">
        <f t="shared" si="28"/>
        <v>ID.SC-23</v>
      </c>
      <c r="G152" s="438" t="str">
        <f t="shared" si="29"/>
        <v>ID.SC-230</v>
      </c>
    </row>
    <row r="153" spans="1:7" x14ac:dyDescent="0.25">
      <c r="A153" t="s">
        <v>322</v>
      </c>
      <c r="B153" s="358">
        <v>3</v>
      </c>
      <c r="C153" t="s">
        <v>1460</v>
      </c>
      <c r="D153" t="s">
        <v>1496</v>
      </c>
      <c r="E153" s="358">
        <f>VLOOKUP(A153,Data!C:I,7,FALSE)</f>
        <v>0</v>
      </c>
      <c r="F153" s="438" t="str">
        <f t="shared" si="28"/>
        <v>PR.DS-63</v>
      </c>
      <c r="G153" s="438" t="str">
        <f t="shared" si="29"/>
        <v>PR.DS-630</v>
      </c>
    </row>
    <row r="154" spans="1:7" x14ac:dyDescent="0.25">
      <c r="A154" t="s">
        <v>322</v>
      </c>
      <c r="B154" s="358">
        <v>3</v>
      </c>
      <c r="C154" t="s">
        <v>1460</v>
      </c>
      <c r="D154" t="s">
        <v>1502</v>
      </c>
      <c r="E154" s="358">
        <f>VLOOKUP(A154,Data!C:I,7,FALSE)</f>
        <v>0</v>
      </c>
      <c r="F154" s="438" t="str">
        <f t="shared" si="28"/>
        <v>PR.IP-33</v>
      </c>
      <c r="G154" s="438" t="str">
        <f t="shared" si="29"/>
        <v>PR.IP-330</v>
      </c>
    </row>
    <row r="155" spans="1:7" x14ac:dyDescent="0.25">
      <c r="A155" t="s">
        <v>323</v>
      </c>
      <c r="B155" s="358">
        <v>3</v>
      </c>
      <c r="C155" t="s">
        <v>1461</v>
      </c>
      <c r="D155" t="s">
        <v>1499</v>
      </c>
      <c r="E155" s="358">
        <f>VLOOKUP(A155,Data!C:I,7,FALSE)</f>
        <v>0</v>
      </c>
      <c r="F155" s="438" t="str">
        <f t="shared" si="28"/>
        <v>DE.CM-43</v>
      </c>
      <c r="G155" s="438" t="str">
        <f t="shared" si="29"/>
        <v>DE.CM-430</v>
      </c>
    </row>
    <row r="156" spans="1:7" x14ac:dyDescent="0.25">
      <c r="A156" t="s">
        <v>323</v>
      </c>
      <c r="B156" s="358">
        <v>3</v>
      </c>
      <c r="C156" t="s">
        <v>1461</v>
      </c>
      <c r="D156" t="s">
        <v>1503</v>
      </c>
      <c r="E156" s="358">
        <f>VLOOKUP(A156,Data!C:I,7,FALSE)</f>
        <v>0</v>
      </c>
      <c r="F156" s="438" t="str">
        <f t="shared" si="28"/>
        <v>DE.CM-53</v>
      </c>
      <c r="G156" s="438" t="str">
        <f t="shared" si="29"/>
        <v>DE.CM-530</v>
      </c>
    </row>
    <row r="157" spans="1:7" x14ac:dyDescent="0.25">
      <c r="A157" t="s">
        <v>323</v>
      </c>
      <c r="B157" s="358">
        <v>3</v>
      </c>
      <c r="C157" t="s">
        <v>1460</v>
      </c>
      <c r="D157" t="s">
        <v>1496</v>
      </c>
      <c r="E157" s="358">
        <f>VLOOKUP(A157,Data!C:I,7,FALSE)</f>
        <v>0</v>
      </c>
      <c r="F157" s="438" t="str">
        <f t="shared" si="28"/>
        <v>PR.DS-63</v>
      </c>
      <c r="G157" s="438" t="str">
        <f t="shared" si="29"/>
        <v>PR.DS-630</v>
      </c>
    </row>
    <row r="158" spans="1:7" x14ac:dyDescent="0.25">
      <c r="A158" t="s">
        <v>323</v>
      </c>
      <c r="B158" s="358">
        <v>3</v>
      </c>
      <c r="C158" t="s">
        <v>1460</v>
      </c>
      <c r="D158" t="s">
        <v>1497</v>
      </c>
      <c r="E158" s="358">
        <f>VLOOKUP(A158,Data!C:I,7,FALSE)</f>
        <v>0</v>
      </c>
      <c r="F158" s="438" t="str">
        <f t="shared" si="28"/>
        <v>PR.DS-83</v>
      </c>
      <c r="G158" s="438" t="str">
        <f t="shared" si="29"/>
        <v>PR.DS-830</v>
      </c>
    </row>
    <row r="159" spans="1:7" x14ac:dyDescent="0.25">
      <c r="A159" t="s">
        <v>324</v>
      </c>
      <c r="B159" s="358">
        <v>3</v>
      </c>
      <c r="C159" t="s">
        <v>1461</v>
      </c>
      <c r="D159" t="s">
        <v>1499</v>
      </c>
      <c r="E159" s="358">
        <f>VLOOKUP(A159,Data!C:I,7,FALSE)</f>
        <v>0</v>
      </c>
      <c r="F159" s="438" t="str">
        <f t="shared" si="28"/>
        <v>DE.CM-43</v>
      </c>
      <c r="G159" s="438" t="str">
        <f t="shared" si="29"/>
        <v>DE.CM-430</v>
      </c>
    </row>
    <row r="160" spans="1:7" x14ac:dyDescent="0.25">
      <c r="A160" t="s">
        <v>324</v>
      </c>
      <c r="B160" s="358">
        <v>3</v>
      </c>
      <c r="C160" t="s">
        <v>1461</v>
      </c>
      <c r="D160" t="s">
        <v>1503</v>
      </c>
      <c r="E160" s="358">
        <f>VLOOKUP(A160,Data!C:I,7,FALSE)</f>
        <v>0</v>
      </c>
      <c r="F160" s="438" t="str">
        <f t="shared" si="28"/>
        <v>DE.CM-53</v>
      </c>
      <c r="G160" s="438" t="str">
        <f t="shared" si="29"/>
        <v>DE.CM-530</v>
      </c>
    </row>
    <row r="161" spans="1:7" x14ac:dyDescent="0.25">
      <c r="A161" t="s">
        <v>327</v>
      </c>
      <c r="B161" s="358">
        <v>1</v>
      </c>
      <c r="C161" t="s">
        <v>1460</v>
      </c>
      <c r="D161" t="s">
        <v>1504</v>
      </c>
      <c r="E161" s="358">
        <f>VLOOKUP(A161,Data!C:I,7,FALSE)</f>
        <v>0</v>
      </c>
      <c r="F161" s="438" t="str">
        <f t="shared" si="28"/>
        <v>PR.DS-11</v>
      </c>
      <c r="G161" s="438" t="str">
        <f t="shared" si="29"/>
        <v>PR.DS-110</v>
      </c>
    </row>
    <row r="162" spans="1:7" x14ac:dyDescent="0.25">
      <c r="A162" t="s">
        <v>327</v>
      </c>
      <c r="B162" s="358">
        <v>1</v>
      </c>
      <c r="C162" t="s">
        <v>1460</v>
      </c>
      <c r="D162" t="s">
        <v>1493</v>
      </c>
      <c r="E162" s="358">
        <f>VLOOKUP(A162,Data!C:I,7,FALSE)</f>
        <v>0</v>
      </c>
      <c r="F162" s="438" t="str">
        <f t="shared" si="28"/>
        <v>PR.DS-51</v>
      </c>
      <c r="G162" s="438" t="str">
        <f t="shared" si="29"/>
        <v>PR.DS-510</v>
      </c>
    </row>
    <row r="163" spans="1:7" x14ac:dyDescent="0.25">
      <c r="A163" t="s">
        <v>328</v>
      </c>
      <c r="B163" s="358">
        <v>2</v>
      </c>
      <c r="C163" t="s">
        <v>1460</v>
      </c>
      <c r="D163" t="s">
        <v>1504</v>
      </c>
      <c r="E163" s="358">
        <f>VLOOKUP(A163,Data!C:I,7,FALSE)</f>
        <v>0</v>
      </c>
      <c r="F163" s="438" t="str">
        <f t="shared" si="28"/>
        <v>PR.DS-12</v>
      </c>
      <c r="G163" s="438" t="str">
        <f t="shared" si="29"/>
        <v>PR.DS-120</v>
      </c>
    </row>
    <row r="164" spans="1:7" x14ac:dyDescent="0.25">
      <c r="A164" t="s">
        <v>328</v>
      </c>
      <c r="B164" s="358">
        <v>2</v>
      </c>
      <c r="C164" t="s">
        <v>1460</v>
      </c>
      <c r="D164" t="s">
        <v>1493</v>
      </c>
      <c r="E164" s="358">
        <f>VLOOKUP(A164,Data!C:I,7,FALSE)</f>
        <v>0</v>
      </c>
      <c r="F164" s="438" t="str">
        <f t="shared" si="28"/>
        <v>PR.DS-52</v>
      </c>
      <c r="G164" s="438" t="str">
        <f t="shared" si="29"/>
        <v>PR.DS-520</v>
      </c>
    </row>
    <row r="165" spans="1:7" x14ac:dyDescent="0.25">
      <c r="A165" t="s">
        <v>329</v>
      </c>
      <c r="B165" s="358">
        <v>2</v>
      </c>
      <c r="C165" t="s">
        <v>1460</v>
      </c>
      <c r="D165" t="s">
        <v>1505</v>
      </c>
      <c r="E165" s="358">
        <f>VLOOKUP(A165,Data!C:I,7,FALSE)</f>
        <v>0</v>
      </c>
      <c r="F165" s="438" t="str">
        <f t="shared" si="28"/>
        <v>PR.DS-22</v>
      </c>
      <c r="G165" s="438" t="str">
        <f t="shared" si="29"/>
        <v>PR.DS-220</v>
      </c>
    </row>
    <row r="166" spans="1:7" x14ac:dyDescent="0.25">
      <c r="A166" t="s">
        <v>329</v>
      </c>
      <c r="B166" s="358">
        <v>2</v>
      </c>
      <c r="C166" t="s">
        <v>1460</v>
      </c>
      <c r="D166" t="s">
        <v>1493</v>
      </c>
      <c r="E166" s="358">
        <f>VLOOKUP(A166,Data!C:I,7,FALSE)</f>
        <v>0</v>
      </c>
      <c r="F166" s="438" t="str">
        <f t="shared" si="28"/>
        <v>PR.DS-52</v>
      </c>
      <c r="G166" s="438" t="str">
        <f t="shared" si="29"/>
        <v>PR.DS-520</v>
      </c>
    </row>
    <row r="167" spans="1:7" x14ac:dyDescent="0.25">
      <c r="A167" t="s">
        <v>330</v>
      </c>
      <c r="B167" s="358">
        <v>2</v>
      </c>
      <c r="C167" t="s">
        <v>1460</v>
      </c>
      <c r="D167" t="s">
        <v>1504</v>
      </c>
      <c r="E167" s="358">
        <f>VLOOKUP(A167,Data!C:I,7,FALSE)</f>
        <v>0</v>
      </c>
      <c r="F167" s="438" t="str">
        <f t="shared" si="28"/>
        <v>PR.DS-12</v>
      </c>
      <c r="G167" s="438" t="str">
        <f t="shared" si="29"/>
        <v>PR.DS-120</v>
      </c>
    </row>
    <row r="168" spans="1:7" x14ac:dyDescent="0.25">
      <c r="A168" t="s">
        <v>330</v>
      </c>
      <c r="B168" s="358">
        <v>2</v>
      </c>
      <c r="C168" t="s">
        <v>1460</v>
      </c>
      <c r="D168" t="s">
        <v>1505</v>
      </c>
      <c r="E168" s="358">
        <f>VLOOKUP(A168,Data!C:I,7,FALSE)</f>
        <v>0</v>
      </c>
      <c r="F168" s="438" t="str">
        <f t="shared" si="28"/>
        <v>PR.DS-22</v>
      </c>
      <c r="G168" s="438" t="str">
        <f t="shared" si="29"/>
        <v>PR.DS-220</v>
      </c>
    </row>
    <row r="169" spans="1:7" x14ac:dyDescent="0.25">
      <c r="A169" t="s">
        <v>330</v>
      </c>
      <c r="B169" s="358">
        <v>2</v>
      </c>
      <c r="C169" t="s">
        <v>1460</v>
      </c>
      <c r="D169" t="s">
        <v>1493</v>
      </c>
      <c r="E169" s="358">
        <f>VLOOKUP(A169,Data!C:I,7,FALSE)</f>
        <v>0</v>
      </c>
      <c r="F169" s="438" t="str">
        <f t="shared" si="28"/>
        <v>PR.DS-52</v>
      </c>
      <c r="G169" s="438" t="str">
        <f t="shared" si="29"/>
        <v>PR.DS-520</v>
      </c>
    </row>
    <row r="170" spans="1:7" x14ac:dyDescent="0.25">
      <c r="A170" t="s">
        <v>331</v>
      </c>
      <c r="B170" s="358">
        <v>2</v>
      </c>
      <c r="C170" t="s">
        <v>1460</v>
      </c>
      <c r="D170" t="s">
        <v>1504</v>
      </c>
      <c r="E170" s="358">
        <f>VLOOKUP(A170,Data!C:I,7,FALSE)</f>
        <v>0</v>
      </c>
      <c r="F170" s="438" t="str">
        <f t="shared" si="28"/>
        <v>PR.DS-12</v>
      </c>
      <c r="G170" s="438" t="str">
        <f t="shared" si="29"/>
        <v>PR.DS-120</v>
      </c>
    </row>
    <row r="171" spans="1:7" x14ac:dyDescent="0.25">
      <c r="A171" t="s">
        <v>331</v>
      </c>
      <c r="B171" s="358">
        <v>2</v>
      </c>
      <c r="C171" t="s">
        <v>1460</v>
      </c>
      <c r="D171" t="s">
        <v>1505</v>
      </c>
      <c r="E171" s="358">
        <f>VLOOKUP(A171,Data!C:I,7,FALSE)</f>
        <v>0</v>
      </c>
      <c r="F171" s="438" t="str">
        <f t="shared" si="28"/>
        <v>PR.DS-22</v>
      </c>
      <c r="G171" s="438" t="str">
        <f t="shared" si="29"/>
        <v>PR.DS-220</v>
      </c>
    </row>
    <row r="172" spans="1:7" x14ac:dyDescent="0.25">
      <c r="A172" t="s">
        <v>331</v>
      </c>
      <c r="B172" s="358">
        <v>2</v>
      </c>
      <c r="C172" t="s">
        <v>1460</v>
      </c>
      <c r="D172" t="s">
        <v>1493</v>
      </c>
      <c r="E172" s="358">
        <f>VLOOKUP(A172,Data!C:I,7,FALSE)</f>
        <v>0</v>
      </c>
      <c r="F172" s="438" t="str">
        <f t="shared" si="28"/>
        <v>PR.DS-52</v>
      </c>
      <c r="G172" s="438" t="str">
        <f t="shared" si="29"/>
        <v>PR.DS-520</v>
      </c>
    </row>
    <row r="173" spans="1:7" x14ac:dyDescent="0.25">
      <c r="A173" t="s">
        <v>332</v>
      </c>
      <c r="B173" s="358">
        <v>2</v>
      </c>
      <c r="C173" t="s">
        <v>1460</v>
      </c>
      <c r="D173" t="s">
        <v>1493</v>
      </c>
      <c r="E173" s="358">
        <f>VLOOKUP(A173,Data!C:I,7,FALSE)</f>
        <v>0</v>
      </c>
      <c r="F173" s="438" t="str">
        <f t="shared" si="28"/>
        <v>PR.DS-52</v>
      </c>
      <c r="G173" s="438" t="str">
        <f t="shared" si="29"/>
        <v>PR.DS-520</v>
      </c>
    </row>
    <row r="174" spans="1:7" x14ac:dyDescent="0.25">
      <c r="A174" t="s">
        <v>333</v>
      </c>
      <c r="B174" s="358">
        <v>3</v>
      </c>
      <c r="C174" t="s">
        <v>1460</v>
      </c>
      <c r="D174" t="s">
        <v>1504</v>
      </c>
      <c r="E174" s="358">
        <f>VLOOKUP(A174,Data!C:I,7,FALSE)</f>
        <v>0</v>
      </c>
      <c r="F174" s="438" t="str">
        <f t="shared" si="28"/>
        <v>PR.DS-13</v>
      </c>
      <c r="G174" s="438" t="str">
        <f t="shared" si="29"/>
        <v>PR.DS-130</v>
      </c>
    </row>
    <row r="175" spans="1:7" x14ac:dyDescent="0.25">
      <c r="A175" t="s">
        <v>333</v>
      </c>
      <c r="B175" s="358">
        <v>3</v>
      </c>
      <c r="C175" t="s">
        <v>1460</v>
      </c>
      <c r="D175" t="s">
        <v>1493</v>
      </c>
      <c r="E175" s="358">
        <f>VLOOKUP(A175,Data!C:I,7,FALSE)</f>
        <v>0</v>
      </c>
      <c r="F175" s="438" t="str">
        <f t="shared" si="28"/>
        <v>PR.DS-53</v>
      </c>
      <c r="G175" s="438" t="str">
        <f t="shared" si="29"/>
        <v>PR.DS-530</v>
      </c>
    </row>
    <row r="176" spans="1:7" x14ac:dyDescent="0.25">
      <c r="A176" t="s">
        <v>975</v>
      </c>
      <c r="B176" s="358">
        <v>3</v>
      </c>
      <c r="C176" t="s">
        <v>1460</v>
      </c>
      <c r="D176" t="s">
        <v>1496</v>
      </c>
      <c r="E176" s="358">
        <f>VLOOKUP(A176,Data!C:I,7,FALSE)</f>
        <v>0</v>
      </c>
      <c r="F176" s="438" t="str">
        <f t="shared" si="28"/>
        <v>PR.DS-63</v>
      </c>
      <c r="G176" s="438" t="str">
        <f t="shared" si="29"/>
        <v>PR.DS-630</v>
      </c>
    </row>
    <row r="177" spans="1:7" x14ac:dyDescent="0.25">
      <c r="A177" t="s">
        <v>980</v>
      </c>
      <c r="B177" s="358">
        <v>3</v>
      </c>
      <c r="C177" t="s">
        <v>444</v>
      </c>
      <c r="D177" t="s">
        <v>1487</v>
      </c>
      <c r="E177" s="358">
        <f>VLOOKUP(A177,Data!C:I,7,FALSE)</f>
        <v>0</v>
      </c>
      <c r="F177" s="438" t="str">
        <f t="shared" si="28"/>
        <v>ID.AM-63</v>
      </c>
      <c r="G177" s="438" t="str">
        <f t="shared" si="29"/>
        <v>ID.AM-630</v>
      </c>
    </row>
    <row r="178" spans="1:7" x14ac:dyDescent="0.25">
      <c r="A178" t="s">
        <v>980</v>
      </c>
      <c r="B178" s="358">
        <v>3</v>
      </c>
      <c r="C178" t="s">
        <v>444</v>
      </c>
      <c r="D178" t="s">
        <v>1488</v>
      </c>
      <c r="E178" s="358">
        <f>VLOOKUP(A178,Data!C:I,7,FALSE)</f>
        <v>0</v>
      </c>
      <c r="F178" s="438" t="str">
        <f t="shared" si="28"/>
        <v>ID.GV-23</v>
      </c>
      <c r="G178" s="438" t="str">
        <f t="shared" si="29"/>
        <v>ID.GV-230</v>
      </c>
    </row>
    <row r="179" spans="1:7" x14ac:dyDescent="0.25">
      <c r="A179" t="s">
        <v>981</v>
      </c>
      <c r="B179" s="358">
        <v>3</v>
      </c>
      <c r="C179" t="s">
        <v>1460</v>
      </c>
      <c r="D179" t="s">
        <v>1489</v>
      </c>
      <c r="E179" s="358">
        <f>VLOOKUP(A179,Data!C:I,7,FALSE)</f>
        <v>0</v>
      </c>
      <c r="F179" s="438" t="str">
        <f t="shared" si="28"/>
        <v>PR.IP-83</v>
      </c>
      <c r="G179" s="438" t="str">
        <f t="shared" si="29"/>
        <v>PR.IP-830</v>
      </c>
    </row>
    <row r="180" spans="1:7" x14ac:dyDescent="0.25">
      <c r="A180" t="s">
        <v>84</v>
      </c>
      <c r="B180" s="358">
        <v>1</v>
      </c>
      <c r="C180" t="s">
        <v>444</v>
      </c>
      <c r="D180" t="s">
        <v>1506</v>
      </c>
      <c r="E180" s="358">
        <f>VLOOKUP(A180,Data!C:I,7,FALSE)</f>
        <v>0</v>
      </c>
      <c r="F180" s="438" t="str">
        <f t="shared" si="28"/>
        <v>ID.AM-11</v>
      </c>
      <c r="G180" s="438" t="str">
        <f t="shared" si="29"/>
        <v>ID.AM-110</v>
      </c>
    </row>
    <row r="181" spans="1:7" x14ac:dyDescent="0.25">
      <c r="A181" t="s">
        <v>84</v>
      </c>
      <c r="B181" s="358">
        <v>1</v>
      </c>
      <c r="C181" t="s">
        <v>444</v>
      </c>
      <c r="D181" t="s">
        <v>1507</v>
      </c>
      <c r="E181" s="358">
        <f>VLOOKUP(A181,Data!C:I,7,FALSE)</f>
        <v>0</v>
      </c>
      <c r="F181" s="438" t="str">
        <f t="shared" si="28"/>
        <v>ID.AM-21</v>
      </c>
      <c r="G181" s="438" t="str">
        <f t="shared" si="29"/>
        <v>ID.AM-210</v>
      </c>
    </row>
    <row r="182" spans="1:7" x14ac:dyDescent="0.25">
      <c r="A182" t="s">
        <v>84</v>
      </c>
      <c r="B182" s="358">
        <v>1</v>
      </c>
      <c r="C182" t="s">
        <v>444</v>
      </c>
      <c r="D182" t="s">
        <v>1508</v>
      </c>
      <c r="E182" s="358">
        <f>VLOOKUP(A182,Data!C:I,7,FALSE)</f>
        <v>0</v>
      </c>
      <c r="F182" s="438" t="str">
        <f t="shared" si="28"/>
        <v>ID.AM-51</v>
      </c>
      <c r="G182" s="438" t="str">
        <f t="shared" si="29"/>
        <v>ID.AM-510</v>
      </c>
    </row>
    <row r="183" spans="1:7" x14ac:dyDescent="0.25">
      <c r="A183" t="s">
        <v>84</v>
      </c>
      <c r="B183" s="358">
        <v>1</v>
      </c>
      <c r="C183" t="s">
        <v>444</v>
      </c>
      <c r="D183" t="s">
        <v>1509</v>
      </c>
      <c r="E183" s="358">
        <f>VLOOKUP(A183,Data!C:I,7,FALSE)</f>
        <v>0</v>
      </c>
      <c r="F183" s="438" t="str">
        <f t="shared" si="28"/>
        <v>ID.BE-41</v>
      </c>
      <c r="G183" s="438" t="str">
        <f t="shared" si="29"/>
        <v>ID.BE-410</v>
      </c>
    </row>
    <row r="184" spans="1:7" x14ac:dyDescent="0.25">
      <c r="A184" t="s">
        <v>86</v>
      </c>
      <c r="B184" s="358">
        <v>2</v>
      </c>
      <c r="C184" t="s">
        <v>444</v>
      </c>
      <c r="D184" t="s">
        <v>1506</v>
      </c>
      <c r="E184" s="358">
        <f>VLOOKUP(A184,Data!C:I,7,FALSE)</f>
        <v>0</v>
      </c>
      <c r="F184" s="438" t="str">
        <f t="shared" si="28"/>
        <v>ID.AM-12</v>
      </c>
      <c r="G184" s="438" t="str">
        <f t="shared" si="29"/>
        <v>ID.AM-120</v>
      </c>
    </row>
    <row r="185" spans="1:7" x14ac:dyDescent="0.25">
      <c r="A185" t="s">
        <v>86</v>
      </c>
      <c r="B185" s="358">
        <v>2</v>
      </c>
      <c r="C185" t="s">
        <v>444</v>
      </c>
      <c r="D185" t="s">
        <v>1507</v>
      </c>
      <c r="E185" s="358">
        <f>VLOOKUP(A185,Data!C:I,7,FALSE)</f>
        <v>0</v>
      </c>
      <c r="F185" s="438" t="str">
        <f t="shared" si="28"/>
        <v>ID.AM-22</v>
      </c>
      <c r="G185" s="438" t="str">
        <f t="shared" si="29"/>
        <v>ID.AM-220</v>
      </c>
    </row>
    <row r="186" spans="1:7" x14ac:dyDescent="0.25">
      <c r="A186" t="s">
        <v>86</v>
      </c>
      <c r="B186" s="358">
        <v>2</v>
      </c>
      <c r="C186" t="s">
        <v>444</v>
      </c>
      <c r="D186" t="s">
        <v>1508</v>
      </c>
      <c r="E186" s="358">
        <f>VLOOKUP(A186,Data!C:I,7,FALSE)</f>
        <v>0</v>
      </c>
      <c r="F186" s="438" t="str">
        <f t="shared" si="28"/>
        <v>ID.AM-52</v>
      </c>
      <c r="G186" s="438" t="str">
        <f t="shared" si="29"/>
        <v>ID.AM-520</v>
      </c>
    </row>
    <row r="187" spans="1:7" x14ac:dyDescent="0.25">
      <c r="A187" t="s">
        <v>86</v>
      </c>
      <c r="B187" s="358">
        <v>2</v>
      </c>
      <c r="C187" t="s">
        <v>444</v>
      </c>
      <c r="D187" t="s">
        <v>1509</v>
      </c>
      <c r="E187" s="358">
        <f>VLOOKUP(A187,Data!C:I,7,FALSE)</f>
        <v>0</v>
      </c>
      <c r="F187" s="438" t="str">
        <f t="shared" si="28"/>
        <v>ID.BE-42</v>
      </c>
      <c r="G187" s="438" t="str">
        <f t="shared" si="29"/>
        <v>ID.BE-420</v>
      </c>
    </row>
    <row r="188" spans="1:7" x14ac:dyDescent="0.25">
      <c r="A188" t="s">
        <v>87</v>
      </c>
      <c r="B188" s="358">
        <v>2</v>
      </c>
      <c r="C188" t="s">
        <v>444</v>
      </c>
      <c r="D188" t="s">
        <v>1506</v>
      </c>
      <c r="E188" s="358">
        <f>VLOOKUP(A188,Data!C:I,7,FALSE)</f>
        <v>0</v>
      </c>
      <c r="F188" s="438" t="str">
        <f t="shared" si="28"/>
        <v>ID.AM-12</v>
      </c>
      <c r="G188" s="438" t="str">
        <f t="shared" si="29"/>
        <v>ID.AM-120</v>
      </c>
    </row>
    <row r="189" spans="1:7" x14ac:dyDescent="0.25">
      <c r="A189" t="s">
        <v>87</v>
      </c>
      <c r="B189" s="358">
        <v>2</v>
      </c>
      <c r="C189" t="s">
        <v>444</v>
      </c>
      <c r="D189" t="s">
        <v>1507</v>
      </c>
      <c r="E189" s="358">
        <f>VLOOKUP(A189,Data!C:I,7,FALSE)</f>
        <v>0</v>
      </c>
      <c r="F189" s="438" t="str">
        <f t="shared" si="28"/>
        <v>ID.AM-22</v>
      </c>
      <c r="G189" s="438" t="str">
        <f t="shared" si="29"/>
        <v>ID.AM-220</v>
      </c>
    </row>
    <row r="190" spans="1:7" x14ac:dyDescent="0.25">
      <c r="A190" t="s">
        <v>87</v>
      </c>
      <c r="B190" s="358">
        <v>2</v>
      </c>
      <c r="C190" t="s">
        <v>444</v>
      </c>
      <c r="D190" t="s">
        <v>1508</v>
      </c>
      <c r="E190" s="358">
        <f>VLOOKUP(A190,Data!C:I,7,FALSE)</f>
        <v>0</v>
      </c>
      <c r="F190" s="438" t="str">
        <f t="shared" si="28"/>
        <v>ID.AM-52</v>
      </c>
      <c r="G190" s="438" t="str">
        <f t="shared" si="29"/>
        <v>ID.AM-520</v>
      </c>
    </row>
    <row r="191" spans="1:7" x14ac:dyDescent="0.25">
      <c r="A191" t="s">
        <v>87</v>
      </c>
      <c r="B191" s="358">
        <v>2</v>
      </c>
      <c r="C191" t="s">
        <v>444</v>
      </c>
      <c r="D191" t="s">
        <v>1509</v>
      </c>
      <c r="E191" s="358">
        <f>VLOOKUP(A191,Data!C:I,7,FALSE)</f>
        <v>0</v>
      </c>
      <c r="F191" s="438" t="str">
        <f t="shared" si="28"/>
        <v>ID.BE-42</v>
      </c>
      <c r="G191" s="438" t="str">
        <f t="shared" si="29"/>
        <v>ID.BE-420</v>
      </c>
    </row>
    <row r="192" spans="1:7" x14ac:dyDescent="0.25">
      <c r="A192" t="s">
        <v>89</v>
      </c>
      <c r="B192" s="358">
        <v>2</v>
      </c>
      <c r="C192" t="s">
        <v>444</v>
      </c>
      <c r="D192" t="s">
        <v>1508</v>
      </c>
      <c r="E192" s="358">
        <f>VLOOKUP(A192,Data!C:I,7,FALSE)</f>
        <v>0</v>
      </c>
      <c r="F192" s="438" t="str">
        <f t="shared" si="28"/>
        <v>ID.AM-52</v>
      </c>
      <c r="G192" s="438" t="str">
        <f t="shared" si="29"/>
        <v>ID.AM-520</v>
      </c>
    </row>
    <row r="193" spans="1:7" x14ac:dyDescent="0.25">
      <c r="A193" t="s">
        <v>89</v>
      </c>
      <c r="B193" s="358">
        <v>2</v>
      </c>
      <c r="C193" t="s">
        <v>444</v>
      </c>
      <c r="D193" t="s">
        <v>1509</v>
      </c>
      <c r="E193" s="358">
        <f>VLOOKUP(A193,Data!C:I,7,FALSE)</f>
        <v>0</v>
      </c>
      <c r="F193" s="438" t="str">
        <f t="shared" si="28"/>
        <v>ID.BE-42</v>
      </c>
      <c r="G193" s="438" t="str">
        <f t="shared" si="29"/>
        <v>ID.BE-420</v>
      </c>
    </row>
    <row r="194" spans="1:7" x14ac:dyDescent="0.25">
      <c r="A194" t="s">
        <v>91</v>
      </c>
      <c r="B194" s="358">
        <v>2</v>
      </c>
      <c r="C194" t="s">
        <v>444</v>
      </c>
      <c r="D194" t="s">
        <v>1508</v>
      </c>
      <c r="E194" s="358">
        <f>VLOOKUP(A194,Data!C:I,7,FALSE)</f>
        <v>0</v>
      </c>
      <c r="F194" s="438" t="str">
        <f t="shared" si="28"/>
        <v>ID.AM-52</v>
      </c>
      <c r="G194" s="438" t="str">
        <f t="shared" si="29"/>
        <v>ID.AM-520</v>
      </c>
    </row>
    <row r="195" spans="1:7" x14ac:dyDescent="0.25">
      <c r="A195" t="s">
        <v>91</v>
      </c>
      <c r="B195" s="358">
        <v>2</v>
      </c>
      <c r="C195" t="s">
        <v>444</v>
      </c>
      <c r="D195" t="s">
        <v>1509</v>
      </c>
      <c r="E195" s="358">
        <f>VLOOKUP(A195,Data!C:I,7,FALSE)</f>
        <v>0</v>
      </c>
      <c r="F195" s="438" t="str">
        <f t="shared" ref="F195:F258" si="30">CONCATENATE($D195,$B195)</f>
        <v>ID.BE-42</v>
      </c>
      <c r="G195" s="438" t="str">
        <f t="shared" ref="G195:G258" si="31">_xlfn.IFNA(CONCATENATE(F195,$E195),CONCATENATE(F195,$E195,0))</f>
        <v>ID.BE-420</v>
      </c>
    </row>
    <row r="196" spans="1:7" x14ac:dyDescent="0.25">
      <c r="A196" t="s">
        <v>93</v>
      </c>
      <c r="B196" s="358">
        <v>3</v>
      </c>
      <c r="C196" t="s">
        <v>444</v>
      </c>
      <c r="D196" t="s">
        <v>1506</v>
      </c>
      <c r="E196" s="358">
        <f>VLOOKUP(A196,Data!C:I,7,FALSE)</f>
        <v>0</v>
      </c>
      <c r="F196" s="438" t="str">
        <f t="shared" si="30"/>
        <v>ID.AM-13</v>
      </c>
      <c r="G196" s="438" t="str">
        <f t="shared" si="31"/>
        <v>ID.AM-130</v>
      </c>
    </row>
    <row r="197" spans="1:7" x14ac:dyDescent="0.25">
      <c r="A197" t="s">
        <v>93</v>
      </c>
      <c r="B197" s="358">
        <v>3</v>
      </c>
      <c r="C197" t="s">
        <v>444</v>
      </c>
      <c r="D197" t="s">
        <v>1507</v>
      </c>
      <c r="E197" s="358">
        <f>VLOOKUP(A197,Data!C:I,7,FALSE)</f>
        <v>0</v>
      </c>
      <c r="F197" s="438" t="str">
        <f t="shared" si="30"/>
        <v>ID.AM-23</v>
      </c>
      <c r="G197" s="438" t="str">
        <f t="shared" si="31"/>
        <v>ID.AM-230</v>
      </c>
    </row>
    <row r="198" spans="1:7" x14ac:dyDescent="0.25">
      <c r="A198" t="s">
        <v>93</v>
      </c>
      <c r="B198" s="358">
        <v>3</v>
      </c>
      <c r="C198" t="s">
        <v>444</v>
      </c>
      <c r="D198" t="s">
        <v>1509</v>
      </c>
      <c r="E198" s="358">
        <f>VLOOKUP(A198,Data!C:I,7,FALSE)</f>
        <v>0</v>
      </c>
      <c r="F198" s="438" t="str">
        <f t="shared" si="30"/>
        <v>ID.BE-43</v>
      </c>
      <c r="G198" s="438" t="str">
        <f t="shared" si="31"/>
        <v>ID.BE-430</v>
      </c>
    </row>
    <row r="199" spans="1:7" x14ac:dyDescent="0.25">
      <c r="A199" t="s">
        <v>906</v>
      </c>
      <c r="B199" s="358">
        <v>3</v>
      </c>
      <c r="C199" t="s">
        <v>444</v>
      </c>
      <c r="D199" t="s">
        <v>1506</v>
      </c>
      <c r="E199" s="358">
        <f>VLOOKUP(A199,Data!C:I,7,FALSE)</f>
        <v>0</v>
      </c>
      <c r="F199" s="438" t="str">
        <f t="shared" si="30"/>
        <v>ID.AM-13</v>
      </c>
      <c r="G199" s="438" t="str">
        <f t="shared" si="31"/>
        <v>ID.AM-130</v>
      </c>
    </row>
    <row r="200" spans="1:7" x14ac:dyDescent="0.25">
      <c r="A200" t="s">
        <v>906</v>
      </c>
      <c r="B200" s="358">
        <v>3</v>
      </c>
      <c r="C200" t="s">
        <v>444</v>
      </c>
      <c r="D200" t="s">
        <v>1507</v>
      </c>
      <c r="E200" s="358">
        <f>VLOOKUP(A200,Data!C:I,7,FALSE)</f>
        <v>0</v>
      </c>
      <c r="F200" s="438" t="str">
        <f t="shared" si="30"/>
        <v>ID.AM-23</v>
      </c>
      <c r="G200" s="438" t="str">
        <f t="shared" si="31"/>
        <v>ID.AM-230</v>
      </c>
    </row>
    <row r="201" spans="1:7" x14ac:dyDescent="0.25">
      <c r="A201" t="s">
        <v>906</v>
      </c>
      <c r="B201" s="358">
        <v>3</v>
      </c>
      <c r="C201" t="s">
        <v>444</v>
      </c>
      <c r="D201" t="s">
        <v>1509</v>
      </c>
      <c r="E201" s="358">
        <f>VLOOKUP(A201,Data!C:I,7,FALSE)</f>
        <v>0</v>
      </c>
      <c r="F201" s="438" t="str">
        <f t="shared" si="30"/>
        <v>ID.BE-43</v>
      </c>
      <c r="G201" s="438" t="str">
        <f t="shared" si="31"/>
        <v>ID.BE-430</v>
      </c>
    </row>
    <row r="202" spans="1:7" x14ac:dyDescent="0.25">
      <c r="A202" t="s">
        <v>907</v>
      </c>
      <c r="B202" s="358">
        <v>3</v>
      </c>
      <c r="C202" t="s">
        <v>444</v>
      </c>
      <c r="D202" t="s">
        <v>1509</v>
      </c>
      <c r="E202" s="358">
        <f>VLOOKUP(A202,Data!C:I,7,FALSE)</f>
        <v>0</v>
      </c>
      <c r="F202" s="438" t="str">
        <f t="shared" si="30"/>
        <v>ID.BE-43</v>
      </c>
      <c r="G202" s="438" t="str">
        <f t="shared" si="31"/>
        <v>ID.BE-430</v>
      </c>
    </row>
    <row r="203" spans="1:7" x14ac:dyDescent="0.25">
      <c r="A203" t="s">
        <v>907</v>
      </c>
      <c r="B203" s="358">
        <v>3</v>
      </c>
      <c r="C203" t="s">
        <v>444</v>
      </c>
      <c r="D203" t="s">
        <v>1510</v>
      </c>
      <c r="E203" s="358">
        <f>VLOOKUP(A203,Data!C:I,7,FALSE)</f>
        <v>0</v>
      </c>
      <c r="F203" s="438" t="str">
        <f t="shared" si="30"/>
        <v>ID.RA-53</v>
      </c>
      <c r="G203" s="438" t="str">
        <f t="shared" si="31"/>
        <v>ID.RA-530</v>
      </c>
    </row>
    <row r="204" spans="1:7" x14ac:dyDescent="0.25">
      <c r="A204" t="s">
        <v>908</v>
      </c>
      <c r="B204" s="358">
        <v>3</v>
      </c>
      <c r="C204" t="s">
        <v>1460</v>
      </c>
      <c r="D204" t="s">
        <v>1498</v>
      </c>
      <c r="E204" s="358" t="e">
        <f>VLOOKUP(A204,Data!C:I,7,FALSE)</f>
        <v>#N/A</v>
      </c>
      <c r="F204" s="438" t="str">
        <f t="shared" si="30"/>
        <v>PR.DS-33</v>
      </c>
      <c r="G204" s="438" t="e">
        <f t="shared" si="31"/>
        <v>#N/A</v>
      </c>
    </row>
    <row r="205" spans="1:7" x14ac:dyDescent="0.25">
      <c r="A205" t="s">
        <v>908</v>
      </c>
      <c r="B205" s="358">
        <v>3</v>
      </c>
      <c r="C205" t="s">
        <v>1460</v>
      </c>
      <c r="D205" t="s">
        <v>1511</v>
      </c>
      <c r="E205" s="358" t="e">
        <f>VLOOKUP(A205,Data!C:I,7,FALSE)</f>
        <v>#N/A</v>
      </c>
      <c r="F205" s="438" t="str">
        <f t="shared" si="30"/>
        <v>PR.IP-63</v>
      </c>
      <c r="G205" s="438" t="e">
        <f t="shared" si="31"/>
        <v>#N/A</v>
      </c>
    </row>
    <row r="206" spans="1:7" x14ac:dyDescent="0.25">
      <c r="A206" t="s">
        <v>95</v>
      </c>
      <c r="B206" s="358">
        <v>1</v>
      </c>
      <c r="C206" t="s">
        <v>444</v>
      </c>
      <c r="D206" t="s">
        <v>1512</v>
      </c>
      <c r="E206" s="358">
        <f>VLOOKUP(A206,Data!C:I,7,FALSE)</f>
        <v>0</v>
      </c>
      <c r="F206" s="438" t="str">
        <f t="shared" si="30"/>
        <v>ID.AM-31</v>
      </c>
      <c r="G206" s="438" t="str">
        <f t="shared" si="31"/>
        <v>ID.AM-310</v>
      </c>
    </row>
    <row r="207" spans="1:7" x14ac:dyDescent="0.25">
      <c r="A207" t="s">
        <v>95</v>
      </c>
      <c r="B207" s="358">
        <v>1</v>
      </c>
      <c r="C207" t="s">
        <v>444</v>
      </c>
      <c r="D207" t="s">
        <v>1508</v>
      </c>
      <c r="E207" s="358">
        <f>VLOOKUP(A207,Data!C:I,7,FALSE)</f>
        <v>0</v>
      </c>
      <c r="F207" s="438" t="str">
        <f t="shared" si="30"/>
        <v>ID.AM-51</v>
      </c>
      <c r="G207" s="438" t="str">
        <f t="shared" si="31"/>
        <v>ID.AM-510</v>
      </c>
    </row>
    <row r="208" spans="1:7" x14ac:dyDescent="0.25">
      <c r="A208" t="s">
        <v>95</v>
      </c>
      <c r="B208" s="358">
        <v>1</v>
      </c>
      <c r="C208" t="s">
        <v>444</v>
      </c>
      <c r="D208" t="s">
        <v>1509</v>
      </c>
      <c r="E208" s="358">
        <f>VLOOKUP(A208,Data!C:I,7,FALSE)</f>
        <v>0</v>
      </c>
      <c r="F208" s="438" t="str">
        <f t="shared" si="30"/>
        <v>ID.BE-41</v>
      </c>
      <c r="G208" s="438" t="str">
        <f t="shared" si="31"/>
        <v>ID.BE-410</v>
      </c>
    </row>
    <row r="209" spans="1:7" x14ac:dyDescent="0.25">
      <c r="A209" t="s">
        <v>96</v>
      </c>
      <c r="B209" s="358">
        <v>2</v>
      </c>
      <c r="C209" t="s">
        <v>444</v>
      </c>
      <c r="D209" t="s">
        <v>1512</v>
      </c>
      <c r="E209" s="358">
        <f>VLOOKUP(A209,Data!C:I,7,FALSE)</f>
        <v>0</v>
      </c>
      <c r="F209" s="438" t="str">
        <f t="shared" si="30"/>
        <v>ID.AM-32</v>
      </c>
      <c r="G209" s="438" t="str">
        <f t="shared" si="31"/>
        <v>ID.AM-320</v>
      </c>
    </row>
    <row r="210" spans="1:7" x14ac:dyDescent="0.25">
      <c r="A210" t="s">
        <v>96</v>
      </c>
      <c r="B210" s="358">
        <v>2</v>
      </c>
      <c r="C210" t="s">
        <v>444</v>
      </c>
      <c r="D210" t="s">
        <v>1508</v>
      </c>
      <c r="E210" s="358">
        <f>VLOOKUP(A210,Data!C:I,7,FALSE)</f>
        <v>0</v>
      </c>
      <c r="F210" s="438" t="str">
        <f t="shared" si="30"/>
        <v>ID.AM-52</v>
      </c>
      <c r="G210" s="438" t="str">
        <f t="shared" si="31"/>
        <v>ID.AM-520</v>
      </c>
    </row>
    <row r="211" spans="1:7" x14ac:dyDescent="0.25">
      <c r="A211" t="s">
        <v>96</v>
      </c>
      <c r="B211" s="358">
        <v>2</v>
      </c>
      <c r="C211" t="s">
        <v>444</v>
      </c>
      <c r="D211" t="s">
        <v>1509</v>
      </c>
      <c r="E211" s="358">
        <f>VLOOKUP(A211,Data!C:I,7,FALSE)</f>
        <v>0</v>
      </c>
      <c r="F211" s="438" t="str">
        <f t="shared" si="30"/>
        <v>ID.BE-42</v>
      </c>
      <c r="G211" s="438" t="str">
        <f t="shared" si="31"/>
        <v>ID.BE-420</v>
      </c>
    </row>
    <row r="212" spans="1:7" x14ac:dyDescent="0.25">
      <c r="A212" t="s">
        <v>97</v>
      </c>
      <c r="B212" s="358">
        <v>2</v>
      </c>
      <c r="C212" t="s">
        <v>444</v>
      </c>
      <c r="D212" t="s">
        <v>1512</v>
      </c>
      <c r="E212" s="358">
        <f>VLOOKUP(A212,Data!C:I,7,FALSE)</f>
        <v>0</v>
      </c>
      <c r="F212" s="438" t="str">
        <f t="shared" si="30"/>
        <v>ID.AM-32</v>
      </c>
      <c r="G212" s="438" t="str">
        <f t="shared" si="31"/>
        <v>ID.AM-320</v>
      </c>
    </row>
    <row r="213" spans="1:7" x14ac:dyDescent="0.25">
      <c r="A213" t="s">
        <v>97</v>
      </c>
      <c r="B213" s="358">
        <v>2</v>
      </c>
      <c r="C213" t="s">
        <v>444</v>
      </c>
      <c r="D213" t="s">
        <v>1508</v>
      </c>
      <c r="E213" s="358">
        <f>VLOOKUP(A213,Data!C:I,7,FALSE)</f>
        <v>0</v>
      </c>
      <c r="F213" s="438" t="str">
        <f t="shared" si="30"/>
        <v>ID.AM-52</v>
      </c>
      <c r="G213" s="438" t="str">
        <f t="shared" si="31"/>
        <v>ID.AM-520</v>
      </c>
    </row>
    <row r="214" spans="1:7" x14ac:dyDescent="0.25">
      <c r="A214" t="s">
        <v>97</v>
      </c>
      <c r="B214" s="358">
        <v>2</v>
      </c>
      <c r="C214" t="s">
        <v>444</v>
      </c>
      <c r="D214" t="s">
        <v>1509</v>
      </c>
      <c r="E214" s="358">
        <f>VLOOKUP(A214,Data!C:I,7,FALSE)</f>
        <v>0</v>
      </c>
      <c r="F214" s="438" t="str">
        <f t="shared" si="30"/>
        <v>ID.BE-42</v>
      </c>
      <c r="G214" s="438" t="str">
        <f t="shared" si="31"/>
        <v>ID.BE-420</v>
      </c>
    </row>
    <row r="215" spans="1:7" x14ac:dyDescent="0.25">
      <c r="A215" t="s">
        <v>98</v>
      </c>
      <c r="B215" s="358">
        <v>2</v>
      </c>
      <c r="C215" t="s">
        <v>444</v>
      </c>
      <c r="D215" t="s">
        <v>1508</v>
      </c>
      <c r="E215" s="358">
        <f>VLOOKUP(A215,Data!C:I,7,FALSE)</f>
        <v>0</v>
      </c>
      <c r="F215" s="438" t="str">
        <f t="shared" si="30"/>
        <v>ID.AM-52</v>
      </c>
      <c r="G215" s="438" t="str">
        <f t="shared" si="31"/>
        <v>ID.AM-520</v>
      </c>
    </row>
    <row r="216" spans="1:7" x14ac:dyDescent="0.25">
      <c r="A216" t="s">
        <v>98</v>
      </c>
      <c r="B216" s="358">
        <v>2</v>
      </c>
      <c r="C216" t="s">
        <v>444</v>
      </c>
      <c r="D216" t="s">
        <v>1509</v>
      </c>
      <c r="E216" s="358">
        <f>VLOOKUP(A216,Data!C:I,7,FALSE)</f>
        <v>0</v>
      </c>
      <c r="F216" s="438" t="str">
        <f t="shared" si="30"/>
        <v>ID.BE-42</v>
      </c>
      <c r="G216" s="438" t="str">
        <f t="shared" si="31"/>
        <v>ID.BE-420</v>
      </c>
    </row>
    <row r="217" spans="1:7" x14ac:dyDescent="0.25">
      <c r="A217" t="s">
        <v>99</v>
      </c>
      <c r="B217" s="358">
        <v>2</v>
      </c>
      <c r="C217" t="s">
        <v>444</v>
      </c>
      <c r="D217" t="s">
        <v>1508</v>
      </c>
      <c r="E217" s="358">
        <f>VLOOKUP(A217,Data!C:I,7,FALSE)</f>
        <v>0</v>
      </c>
      <c r="F217" s="438" t="str">
        <f t="shared" si="30"/>
        <v>ID.AM-52</v>
      </c>
      <c r="G217" s="438" t="str">
        <f t="shared" si="31"/>
        <v>ID.AM-520</v>
      </c>
    </row>
    <row r="218" spans="1:7" x14ac:dyDescent="0.25">
      <c r="A218" t="s">
        <v>99</v>
      </c>
      <c r="B218" s="358">
        <v>2</v>
      </c>
      <c r="C218" t="s">
        <v>444</v>
      </c>
      <c r="D218" t="s">
        <v>1509</v>
      </c>
      <c r="E218" s="358">
        <f>VLOOKUP(A218,Data!C:I,7,FALSE)</f>
        <v>0</v>
      </c>
      <c r="F218" s="438" t="str">
        <f t="shared" si="30"/>
        <v>ID.BE-42</v>
      </c>
      <c r="G218" s="438" t="str">
        <f t="shared" si="31"/>
        <v>ID.BE-420</v>
      </c>
    </row>
    <row r="219" spans="1:7" x14ac:dyDescent="0.25">
      <c r="A219" t="s">
        <v>100</v>
      </c>
      <c r="B219" s="358">
        <v>3</v>
      </c>
      <c r="C219" t="s">
        <v>444</v>
      </c>
      <c r="D219" t="s">
        <v>1512</v>
      </c>
      <c r="E219" s="358">
        <f>VLOOKUP(A219,Data!C:I,7,FALSE)</f>
        <v>0</v>
      </c>
      <c r="F219" s="438" t="str">
        <f t="shared" si="30"/>
        <v>ID.AM-33</v>
      </c>
      <c r="G219" s="438" t="str">
        <f t="shared" si="31"/>
        <v>ID.AM-330</v>
      </c>
    </row>
    <row r="220" spans="1:7" x14ac:dyDescent="0.25">
      <c r="A220" t="s">
        <v>100</v>
      </c>
      <c r="B220" s="358">
        <v>3</v>
      </c>
      <c r="C220" t="s">
        <v>444</v>
      </c>
      <c r="D220" t="s">
        <v>1508</v>
      </c>
      <c r="E220" s="358">
        <f>VLOOKUP(A220,Data!C:I,7,FALSE)</f>
        <v>0</v>
      </c>
      <c r="F220" s="438" t="str">
        <f t="shared" si="30"/>
        <v>ID.AM-53</v>
      </c>
      <c r="G220" s="438" t="str">
        <f t="shared" si="31"/>
        <v>ID.AM-530</v>
      </c>
    </row>
    <row r="221" spans="1:7" x14ac:dyDescent="0.25">
      <c r="A221" t="s">
        <v>100</v>
      </c>
      <c r="B221" s="358">
        <v>3</v>
      </c>
      <c r="C221" t="s">
        <v>444</v>
      </c>
      <c r="D221" t="s">
        <v>1509</v>
      </c>
      <c r="E221" s="358">
        <f>VLOOKUP(A221,Data!C:I,7,FALSE)</f>
        <v>0</v>
      </c>
      <c r="F221" s="438" t="str">
        <f t="shared" si="30"/>
        <v>ID.BE-43</v>
      </c>
      <c r="G221" s="438" t="str">
        <f t="shared" si="31"/>
        <v>ID.BE-430</v>
      </c>
    </row>
    <row r="222" spans="1:7" x14ac:dyDescent="0.25">
      <c r="A222" t="s">
        <v>909</v>
      </c>
      <c r="B222" s="358">
        <v>3</v>
      </c>
      <c r="C222" t="s">
        <v>444</v>
      </c>
      <c r="D222" t="s">
        <v>1512</v>
      </c>
      <c r="E222" s="358">
        <f>VLOOKUP(A222,Data!C:I,7,FALSE)</f>
        <v>0</v>
      </c>
      <c r="F222" s="438" t="str">
        <f t="shared" si="30"/>
        <v>ID.AM-33</v>
      </c>
      <c r="G222" s="438" t="str">
        <f t="shared" si="31"/>
        <v>ID.AM-330</v>
      </c>
    </row>
    <row r="223" spans="1:7" x14ac:dyDescent="0.25">
      <c r="A223" t="s">
        <v>909</v>
      </c>
      <c r="B223" s="358">
        <v>3</v>
      </c>
      <c r="C223" t="s">
        <v>444</v>
      </c>
      <c r="D223" t="s">
        <v>1509</v>
      </c>
      <c r="E223" s="358">
        <f>VLOOKUP(A223,Data!C:I,7,FALSE)</f>
        <v>0</v>
      </c>
      <c r="F223" s="438" t="str">
        <f t="shared" si="30"/>
        <v>ID.BE-43</v>
      </c>
      <c r="G223" s="438" t="str">
        <f t="shared" si="31"/>
        <v>ID.BE-430</v>
      </c>
    </row>
    <row r="224" spans="1:7" x14ac:dyDescent="0.25">
      <c r="A224" t="s">
        <v>910</v>
      </c>
      <c r="B224" s="358">
        <v>3</v>
      </c>
      <c r="C224" t="s">
        <v>444</v>
      </c>
      <c r="D224" t="s">
        <v>1509</v>
      </c>
      <c r="E224" s="358">
        <f>VLOOKUP(A224,Data!C:I,7,FALSE)</f>
        <v>0</v>
      </c>
      <c r="F224" s="438" t="str">
        <f t="shared" si="30"/>
        <v>ID.BE-43</v>
      </c>
      <c r="G224" s="438" t="str">
        <f t="shared" si="31"/>
        <v>ID.BE-430</v>
      </c>
    </row>
    <row r="225" spans="1:7" x14ac:dyDescent="0.25">
      <c r="A225" t="s">
        <v>910</v>
      </c>
      <c r="B225" s="358">
        <v>3</v>
      </c>
      <c r="C225" t="s">
        <v>444</v>
      </c>
      <c r="D225" t="s">
        <v>1510</v>
      </c>
      <c r="E225" s="358">
        <f>VLOOKUP(A225,Data!C:I,7,FALSE)</f>
        <v>0</v>
      </c>
      <c r="F225" s="438" t="str">
        <f t="shared" si="30"/>
        <v>ID.RA-53</v>
      </c>
      <c r="G225" s="438" t="str">
        <f t="shared" si="31"/>
        <v>ID.RA-530</v>
      </c>
    </row>
    <row r="226" spans="1:7" x14ac:dyDescent="0.25">
      <c r="A226" t="s">
        <v>911</v>
      </c>
      <c r="B226" s="358">
        <v>3</v>
      </c>
      <c r="C226" t="s">
        <v>1460</v>
      </c>
      <c r="D226" t="s">
        <v>1498</v>
      </c>
      <c r="E226" s="358" t="e">
        <f>VLOOKUP(A226,Data!C:I,7,FALSE)</f>
        <v>#N/A</v>
      </c>
      <c r="F226" s="438" t="str">
        <f t="shared" si="30"/>
        <v>PR.DS-33</v>
      </c>
      <c r="G226" s="438" t="e">
        <f t="shared" si="31"/>
        <v>#N/A</v>
      </c>
    </row>
    <row r="227" spans="1:7" x14ac:dyDescent="0.25">
      <c r="A227" t="s">
        <v>911</v>
      </c>
      <c r="B227" s="358">
        <v>3</v>
      </c>
      <c r="C227" t="s">
        <v>1460</v>
      </c>
      <c r="D227" t="s">
        <v>1511</v>
      </c>
      <c r="E227" s="358" t="e">
        <f>VLOOKUP(A227,Data!C:I,7,FALSE)</f>
        <v>#N/A</v>
      </c>
      <c r="F227" s="438" t="str">
        <f t="shared" si="30"/>
        <v>PR.IP-63</v>
      </c>
      <c r="G227" s="438" t="e">
        <f t="shared" si="31"/>
        <v>#N/A</v>
      </c>
    </row>
    <row r="228" spans="1:7" x14ac:dyDescent="0.25">
      <c r="A228" t="s">
        <v>103</v>
      </c>
      <c r="B228" s="358">
        <v>1</v>
      </c>
      <c r="C228" t="s">
        <v>1460</v>
      </c>
      <c r="D228" t="s">
        <v>1497</v>
      </c>
      <c r="E228" s="358">
        <f>VLOOKUP(A228,Data!C:I,7,FALSE)</f>
        <v>0</v>
      </c>
      <c r="F228" s="438" t="str">
        <f t="shared" si="30"/>
        <v>PR.DS-81</v>
      </c>
      <c r="G228" s="438" t="str">
        <f t="shared" si="31"/>
        <v>PR.DS-810</v>
      </c>
    </row>
    <row r="229" spans="1:7" x14ac:dyDescent="0.25">
      <c r="A229" t="s">
        <v>103</v>
      </c>
      <c r="B229" s="358">
        <v>1</v>
      </c>
      <c r="C229" t="s">
        <v>1460</v>
      </c>
      <c r="D229" t="s">
        <v>1513</v>
      </c>
      <c r="E229" s="358">
        <f>VLOOKUP(A229,Data!C:I,7,FALSE)</f>
        <v>0</v>
      </c>
      <c r="F229" s="438" t="str">
        <f t="shared" si="30"/>
        <v>PR.IP-11</v>
      </c>
      <c r="G229" s="438" t="str">
        <f t="shared" si="31"/>
        <v>PR.IP-110</v>
      </c>
    </row>
    <row r="230" spans="1:7" x14ac:dyDescent="0.25">
      <c r="A230" t="s">
        <v>105</v>
      </c>
      <c r="B230" s="358">
        <v>2</v>
      </c>
      <c r="C230" t="s">
        <v>1460</v>
      </c>
      <c r="D230" t="s">
        <v>1497</v>
      </c>
      <c r="E230" s="358">
        <f>VLOOKUP(A230,Data!C:I,7,FALSE)</f>
        <v>0</v>
      </c>
      <c r="F230" s="438" t="str">
        <f t="shared" si="30"/>
        <v>PR.DS-82</v>
      </c>
      <c r="G230" s="438" t="str">
        <f t="shared" si="31"/>
        <v>PR.DS-820</v>
      </c>
    </row>
    <row r="231" spans="1:7" x14ac:dyDescent="0.25">
      <c r="A231" t="s">
        <v>105</v>
      </c>
      <c r="B231" s="358">
        <v>2</v>
      </c>
      <c r="C231" t="s">
        <v>1460</v>
      </c>
      <c r="D231" t="s">
        <v>1513</v>
      </c>
      <c r="E231" s="358">
        <f>VLOOKUP(A231,Data!C:I,7,FALSE)</f>
        <v>0</v>
      </c>
      <c r="F231" s="438" t="str">
        <f t="shared" si="30"/>
        <v>PR.IP-12</v>
      </c>
      <c r="G231" s="438" t="str">
        <f t="shared" si="31"/>
        <v>PR.IP-120</v>
      </c>
    </row>
    <row r="232" spans="1:7" x14ac:dyDescent="0.25">
      <c r="A232" t="s">
        <v>105</v>
      </c>
      <c r="B232" s="358">
        <v>2</v>
      </c>
      <c r="C232" t="s">
        <v>1460</v>
      </c>
      <c r="D232" t="s">
        <v>1502</v>
      </c>
      <c r="E232" s="358">
        <f>VLOOKUP(A232,Data!C:I,7,FALSE)</f>
        <v>0</v>
      </c>
      <c r="F232" s="438" t="str">
        <f t="shared" si="30"/>
        <v>PR.IP-32</v>
      </c>
      <c r="G232" s="438" t="str">
        <f t="shared" si="31"/>
        <v>PR.IP-320</v>
      </c>
    </row>
    <row r="233" spans="1:7" x14ac:dyDescent="0.25">
      <c r="A233" t="s">
        <v>107</v>
      </c>
      <c r="B233" s="358">
        <v>3</v>
      </c>
      <c r="C233" t="s">
        <v>1460</v>
      </c>
      <c r="D233" t="s">
        <v>1513</v>
      </c>
      <c r="E233" s="358">
        <f>VLOOKUP(A233,Data!C:I,7,FALSE)</f>
        <v>0</v>
      </c>
      <c r="F233" s="438" t="str">
        <f t="shared" si="30"/>
        <v>PR.IP-13</v>
      </c>
      <c r="G233" s="438" t="str">
        <f t="shared" si="31"/>
        <v>PR.IP-130</v>
      </c>
    </row>
    <row r="234" spans="1:7" x14ac:dyDescent="0.25">
      <c r="A234" t="s">
        <v>109</v>
      </c>
      <c r="B234" s="358">
        <v>3</v>
      </c>
      <c r="C234" t="s">
        <v>1460</v>
      </c>
      <c r="D234" t="s">
        <v>1513</v>
      </c>
      <c r="E234" s="358">
        <f>VLOOKUP(A234,Data!C:I,7,FALSE)</f>
        <v>0</v>
      </c>
      <c r="F234" s="438" t="str">
        <f t="shared" si="30"/>
        <v>PR.IP-13</v>
      </c>
      <c r="G234" s="438" t="str">
        <f t="shared" si="31"/>
        <v>PR.IP-130</v>
      </c>
    </row>
    <row r="235" spans="1:7" x14ac:dyDescent="0.25">
      <c r="A235" t="s">
        <v>111</v>
      </c>
      <c r="B235" s="358">
        <v>3</v>
      </c>
      <c r="C235" t="s">
        <v>1460</v>
      </c>
      <c r="D235" t="s">
        <v>1497</v>
      </c>
      <c r="E235" s="358">
        <f>VLOOKUP(A235,Data!C:I,7,FALSE)</f>
        <v>0</v>
      </c>
      <c r="F235" s="438" t="str">
        <f t="shared" si="30"/>
        <v>PR.DS-83</v>
      </c>
      <c r="G235" s="438" t="str">
        <f t="shared" si="31"/>
        <v>PR.DS-830</v>
      </c>
    </row>
    <row r="236" spans="1:7" x14ac:dyDescent="0.25">
      <c r="A236" t="s">
        <v>112</v>
      </c>
      <c r="B236" s="358">
        <v>3</v>
      </c>
      <c r="C236" t="s">
        <v>1460</v>
      </c>
      <c r="D236" t="s">
        <v>1513</v>
      </c>
      <c r="E236" s="358" t="e">
        <f>VLOOKUP(A236,Data!C:I,7,FALSE)</f>
        <v>#N/A</v>
      </c>
      <c r="F236" s="438" t="str">
        <f t="shared" si="30"/>
        <v>PR.IP-13</v>
      </c>
      <c r="G236" s="438" t="e">
        <f t="shared" si="31"/>
        <v>#N/A</v>
      </c>
    </row>
    <row r="237" spans="1:7" x14ac:dyDescent="0.25">
      <c r="A237" t="s">
        <v>114</v>
      </c>
      <c r="B237" s="358">
        <v>1</v>
      </c>
      <c r="C237" t="s">
        <v>1460</v>
      </c>
      <c r="D237" t="s">
        <v>1498</v>
      </c>
      <c r="E237" s="358">
        <f>VLOOKUP(A237,Data!C:I,7,FALSE)</f>
        <v>0</v>
      </c>
      <c r="F237" s="438" t="str">
        <f t="shared" si="30"/>
        <v>PR.DS-31</v>
      </c>
      <c r="G237" s="438" t="str">
        <f t="shared" si="31"/>
        <v>PR.DS-310</v>
      </c>
    </row>
    <row r="238" spans="1:7" x14ac:dyDescent="0.25">
      <c r="A238" t="s">
        <v>114</v>
      </c>
      <c r="B238" s="358">
        <v>1</v>
      </c>
      <c r="C238" t="s">
        <v>1460</v>
      </c>
      <c r="D238" t="s">
        <v>1502</v>
      </c>
      <c r="E238" s="358">
        <f>VLOOKUP(A238,Data!C:I,7,FALSE)</f>
        <v>0</v>
      </c>
      <c r="F238" s="438" t="str">
        <f t="shared" si="30"/>
        <v>PR.IP-31</v>
      </c>
      <c r="G238" s="438" t="str">
        <f t="shared" si="31"/>
        <v>PR.IP-310</v>
      </c>
    </row>
    <row r="239" spans="1:7" x14ac:dyDescent="0.25">
      <c r="A239" t="s">
        <v>117</v>
      </c>
      <c r="B239" s="358">
        <v>1</v>
      </c>
      <c r="C239" t="s">
        <v>1460</v>
      </c>
      <c r="D239" t="s">
        <v>1498</v>
      </c>
      <c r="E239" s="358">
        <f>VLOOKUP(A239,Data!C:I,7,FALSE)</f>
        <v>0</v>
      </c>
      <c r="F239" s="438" t="str">
        <f t="shared" si="30"/>
        <v>PR.DS-31</v>
      </c>
      <c r="G239" s="438" t="str">
        <f t="shared" si="31"/>
        <v>PR.DS-310</v>
      </c>
    </row>
    <row r="240" spans="1:7" x14ac:dyDescent="0.25">
      <c r="A240" t="s">
        <v>117</v>
      </c>
      <c r="B240" s="358">
        <v>1</v>
      </c>
      <c r="C240" t="s">
        <v>1460</v>
      </c>
      <c r="D240" t="s">
        <v>1502</v>
      </c>
      <c r="E240" s="358">
        <f>VLOOKUP(A240,Data!C:I,7,FALSE)</f>
        <v>0</v>
      </c>
      <c r="F240" s="438" t="str">
        <f t="shared" si="30"/>
        <v>PR.IP-31</v>
      </c>
      <c r="G240" s="438" t="str">
        <f t="shared" si="31"/>
        <v>PR.IP-310</v>
      </c>
    </row>
    <row r="241" spans="1:7" x14ac:dyDescent="0.25">
      <c r="A241" t="s">
        <v>117</v>
      </c>
      <c r="B241" s="358">
        <v>1</v>
      </c>
      <c r="C241" t="s">
        <v>1460</v>
      </c>
      <c r="D241" t="s">
        <v>1514</v>
      </c>
      <c r="E241" s="358">
        <f>VLOOKUP(A241,Data!C:I,7,FALSE)</f>
        <v>0</v>
      </c>
      <c r="F241" s="438" t="str">
        <f t="shared" si="30"/>
        <v>PR.MA-11</v>
      </c>
      <c r="G241" s="438" t="str">
        <f t="shared" si="31"/>
        <v>PR.MA-110</v>
      </c>
    </row>
    <row r="242" spans="1:7" x14ac:dyDescent="0.25">
      <c r="A242" t="s">
        <v>120</v>
      </c>
      <c r="B242" s="358">
        <v>2</v>
      </c>
      <c r="C242" t="s">
        <v>1460</v>
      </c>
      <c r="D242" t="s">
        <v>1498</v>
      </c>
      <c r="E242" s="358">
        <f>VLOOKUP(A242,Data!C:I,7,FALSE)</f>
        <v>0</v>
      </c>
      <c r="F242" s="438" t="str">
        <f t="shared" si="30"/>
        <v>PR.DS-32</v>
      </c>
      <c r="G242" s="438" t="str">
        <f t="shared" si="31"/>
        <v>PR.DS-320</v>
      </c>
    </row>
    <row r="243" spans="1:7" x14ac:dyDescent="0.25">
      <c r="A243" t="s">
        <v>120</v>
      </c>
      <c r="B243" s="358">
        <v>2</v>
      </c>
      <c r="C243" t="s">
        <v>1460</v>
      </c>
      <c r="D243" t="s">
        <v>1500</v>
      </c>
      <c r="E243" s="358">
        <f>VLOOKUP(A243,Data!C:I,7,FALSE)</f>
        <v>0</v>
      </c>
      <c r="F243" s="438" t="str">
        <f t="shared" si="30"/>
        <v>PR.DS-72</v>
      </c>
      <c r="G243" s="438" t="str">
        <f t="shared" si="31"/>
        <v>PR.DS-720</v>
      </c>
    </row>
    <row r="244" spans="1:7" x14ac:dyDescent="0.25">
      <c r="A244" t="s">
        <v>120</v>
      </c>
      <c r="B244" s="358">
        <v>2</v>
      </c>
      <c r="C244" t="s">
        <v>1460</v>
      </c>
      <c r="D244" t="s">
        <v>1502</v>
      </c>
      <c r="E244" s="358">
        <f>VLOOKUP(A244,Data!C:I,7,FALSE)</f>
        <v>0</v>
      </c>
      <c r="F244" s="438" t="str">
        <f t="shared" si="30"/>
        <v>PR.IP-32</v>
      </c>
      <c r="G244" s="438" t="str">
        <f t="shared" si="31"/>
        <v>PR.IP-320</v>
      </c>
    </row>
    <row r="245" spans="1:7" x14ac:dyDescent="0.25">
      <c r="A245" t="s">
        <v>123</v>
      </c>
      <c r="B245" s="358">
        <v>2</v>
      </c>
      <c r="C245" t="s">
        <v>1460</v>
      </c>
      <c r="D245" t="s">
        <v>1498</v>
      </c>
      <c r="E245" s="358">
        <f>VLOOKUP(A245,Data!C:I,7,FALSE)</f>
        <v>0</v>
      </c>
      <c r="F245" s="438" t="str">
        <f t="shared" si="30"/>
        <v>PR.DS-32</v>
      </c>
      <c r="G245" s="438" t="str">
        <f t="shared" si="31"/>
        <v>PR.DS-320</v>
      </c>
    </row>
    <row r="246" spans="1:7" x14ac:dyDescent="0.25">
      <c r="A246" t="s">
        <v>123</v>
      </c>
      <c r="B246" s="358">
        <v>2</v>
      </c>
      <c r="C246" t="s">
        <v>1460</v>
      </c>
      <c r="D246" t="s">
        <v>1515</v>
      </c>
      <c r="E246" s="358">
        <f>VLOOKUP(A246,Data!C:I,7,FALSE)</f>
        <v>0</v>
      </c>
      <c r="F246" s="438" t="str">
        <f t="shared" si="30"/>
        <v>PR.IP-22</v>
      </c>
      <c r="G246" s="438" t="str">
        <f t="shared" si="31"/>
        <v>PR.IP-220</v>
      </c>
    </row>
    <row r="247" spans="1:7" x14ac:dyDescent="0.25">
      <c r="A247" t="s">
        <v>123</v>
      </c>
      <c r="B247" s="358">
        <v>2</v>
      </c>
      <c r="C247" t="s">
        <v>1460</v>
      </c>
      <c r="D247" t="s">
        <v>1502</v>
      </c>
      <c r="E247" s="358">
        <f>VLOOKUP(A247,Data!C:I,7,FALSE)</f>
        <v>0</v>
      </c>
      <c r="F247" s="438" t="str">
        <f t="shared" si="30"/>
        <v>PR.IP-32</v>
      </c>
      <c r="G247" s="438" t="str">
        <f t="shared" si="31"/>
        <v>PR.IP-320</v>
      </c>
    </row>
    <row r="248" spans="1:7" x14ac:dyDescent="0.25">
      <c r="A248" t="s">
        <v>123</v>
      </c>
      <c r="B248" s="358">
        <v>2</v>
      </c>
      <c r="C248" t="s">
        <v>1460</v>
      </c>
      <c r="D248" t="s">
        <v>1511</v>
      </c>
      <c r="E248" s="358">
        <f>VLOOKUP(A248,Data!C:I,7,FALSE)</f>
        <v>0</v>
      </c>
      <c r="F248" s="438" t="str">
        <f t="shared" si="30"/>
        <v>PR.IP-62</v>
      </c>
      <c r="G248" s="438" t="str">
        <f t="shared" si="31"/>
        <v>PR.IP-620</v>
      </c>
    </row>
    <row r="249" spans="1:7" x14ac:dyDescent="0.25">
      <c r="A249" t="s">
        <v>126</v>
      </c>
      <c r="B249" s="358">
        <v>3</v>
      </c>
      <c r="C249" t="s">
        <v>1460</v>
      </c>
      <c r="D249" t="s">
        <v>1500</v>
      </c>
      <c r="E249" s="358">
        <f>VLOOKUP(A249,Data!C:I,7,FALSE)</f>
        <v>0</v>
      </c>
      <c r="F249" s="438" t="str">
        <f t="shared" si="30"/>
        <v>PR.DS-73</v>
      </c>
      <c r="G249" s="438" t="str">
        <f t="shared" si="31"/>
        <v>PR.DS-730</v>
      </c>
    </row>
    <row r="250" spans="1:7" x14ac:dyDescent="0.25">
      <c r="A250" t="s">
        <v>126</v>
      </c>
      <c r="B250" s="358">
        <v>3</v>
      </c>
      <c r="C250" t="s">
        <v>1460</v>
      </c>
      <c r="D250" t="s">
        <v>1502</v>
      </c>
      <c r="E250" s="358">
        <f>VLOOKUP(A250,Data!C:I,7,FALSE)</f>
        <v>0</v>
      </c>
      <c r="F250" s="438" t="str">
        <f t="shared" si="30"/>
        <v>PR.IP-33</v>
      </c>
      <c r="G250" s="438" t="str">
        <f t="shared" si="31"/>
        <v>PR.IP-330</v>
      </c>
    </row>
    <row r="251" spans="1:7" x14ac:dyDescent="0.25">
      <c r="A251" t="s">
        <v>128</v>
      </c>
      <c r="B251" s="358">
        <v>3</v>
      </c>
      <c r="C251" t="s">
        <v>1460</v>
      </c>
      <c r="D251" t="s">
        <v>1498</v>
      </c>
      <c r="E251" s="358">
        <f>VLOOKUP(A251,Data!C:I,7,FALSE)</f>
        <v>0</v>
      </c>
      <c r="F251" s="438" t="str">
        <f t="shared" si="30"/>
        <v>PR.DS-33</v>
      </c>
      <c r="G251" s="438" t="str">
        <f t="shared" si="31"/>
        <v>PR.DS-330</v>
      </c>
    </row>
    <row r="252" spans="1:7" x14ac:dyDescent="0.25">
      <c r="A252" t="s">
        <v>128</v>
      </c>
      <c r="B252" s="358">
        <v>3</v>
      </c>
      <c r="C252" t="s">
        <v>1460</v>
      </c>
      <c r="D252" t="s">
        <v>1502</v>
      </c>
      <c r="E252" s="358">
        <f>VLOOKUP(A252,Data!C:I,7,FALSE)</f>
        <v>0</v>
      </c>
      <c r="F252" s="438" t="str">
        <f t="shared" si="30"/>
        <v>PR.IP-33</v>
      </c>
      <c r="G252" s="438" t="str">
        <f t="shared" si="31"/>
        <v>PR.IP-330</v>
      </c>
    </row>
    <row r="253" spans="1:7" x14ac:dyDescent="0.25">
      <c r="A253" t="s">
        <v>128</v>
      </c>
      <c r="B253" s="358">
        <v>3</v>
      </c>
      <c r="C253" t="s">
        <v>1460</v>
      </c>
      <c r="D253" t="s">
        <v>1514</v>
      </c>
      <c r="E253" s="358">
        <f>VLOOKUP(A253,Data!C:I,7,FALSE)</f>
        <v>0</v>
      </c>
      <c r="F253" s="438" t="str">
        <f t="shared" si="30"/>
        <v>PR.MA-13</v>
      </c>
      <c r="G253" s="438" t="str">
        <f t="shared" si="31"/>
        <v>PR.MA-130</v>
      </c>
    </row>
    <row r="254" spans="1:7" x14ac:dyDescent="0.25">
      <c r="A254" t="s">
        <v>131</v>
      </c>
      <c r="B254" s="358">
        <v>2</v>
      </c>
      <c r="C254" t="s">
        <v>1460</v>
      </c>
      <c r="D254" t="s">
        <v>1498</v>
      </c>
      <c r="E254" s="358">
        <f>VLOOKUP(A254,Data!C:I,7,FALSE)</f>
        <v>0</v>
      </c>
      <c r="F254" s="438" t="str">
        <f t="shared" si="30"/>
        <v>PR.DS-32</v>
      </c>
      <c r="G254" s="438" t="str">
        <f t="shared" si="31"/>
        <v>PR.DS-320</v>
      </c>
    </row>
    <row r="255" spans="1:7" x14ac:dyDescent="0.25">
      <c r="A255" t="s">
        <v>131</v>
      </c>
      <c r="B255" s="358">
        <v>2</v>
      </c>
      <c r="C255" t="s">
        <v>1460</v>
      </c>
      <c r="D255" t="s">
        <v>1502</v>
      </c>
      <c r="E255" s="358">
        <f>VLOOKUP(A255,Data!C:I,7,FALSE)</f>
        <v>0</v>
      </c>
      <c r="F255" s="438" t="str">
        <f t="shared" si="30"/>
        <v>PR.IP-32</v>
      </c>
      <c r="G255" s="438" t="str">
        <f t="shared" si="31"/>
        <v>PR.IP-320</v>
      </c>
    </row>
    <row r="256" spans="1:7" x14ac:dyDescent="0.25">
      <c r="A256" t="s">
        <v>134</v>
      </c>
      <c r="B256" s="358">
        <v>2</v>
      </c>
      <c r="C256" t="s">
        <v>1460</v>
      </c>
      <c r="D256" t="s">
        <v>1498</v>
      </c>
      <c r="E256" s="358">
        <f>VLOOKUP(A256,Data!C:I,7,FALSE)</f>
        <v>0</v>
      </c>
      <c r="F256" s="438" t="str">
        <f t="shared" si="30"/>
        <v>PR.DS-32</v>
      </c>
      <c r="G256" s="438" t="str">
        <f t="shared" si="31"/>
        <v>PR.DS-320</v>
      </c>
    </row>
    <row r="257" spans="1:7" x14ac:dyDescent="0.25">
      <c r="A257" t="s">
        <v>134</v>
      </c>
      <c r="B257" s="358">
        <v>2</v>
      </c>
      <c r="C257" t="s">
        <v>1460</v>
      </c>
      <c r="D257" t="s">
        <v>1514</v>
      </c>
      <c r="E257" s="358">
        <f>VLOOKUP(A257,Data!C:I,7,FALSE)</f>
        <v>0</v>
      </c>
      <c r="F257" s="438" t="str">
        <f t="shared" si="30"/>
        <v>PR.MA-12</v>
      </c>
      <c r="G257" s="438" t="str">
        <f t="shared" si="31"/>
        <v>PR.MA-120</v>
      </c>
    </row>
    <row r="258" spans="1:7" x14ac:dyDescent="0.25">
      <c r="A258" t="s">
        <v>137</v>
      </c>
      <c r="B258" s="358">
        <v>3</v>
      </c>
      <c r="C258" t="s">
        <v>1460</v>
      </c>
      <c r="D258" t="s">
        <v>1498</v>
      </c>
      <c r="E258" s="358">
        <f>VLOOKUP(A258,Data!C:I,7,FALSE)</f>
        <v>0</v>
      </c>
      <c r="F258" s="438" t="str">
        <f t="shared" si="30"/>
        <v>PR.DS-33</v>
      </c>
      <c r="G258" s="438" t="str">
        <f t="shared" si="31"/>
        <v>PR.DS-330</v>
      </c>
    </row>
    <row r="259" spans="1:7" x14ac:dyDescent="0.25">
      <c r="A259" t="s">
        <v>137</v>
      </c>
      <c r="B259" s="358">
        <v>3</v>
      </c>
      <c r="C259" t="s">
        <v>1460</v>
      </c>
      <c r="D259" t="s">
        <v>1502</v>
      </c>
      <c r="E259" s="358">
        <f>VLOOKUP(A259,Data!C:I,7,FALSE)</f>
        <v>0</v>
      </c>
      <c r="F259" s="438" t="str">
        <f t="shared" ref="F259:F322" si="32">CONCATENATE($D259,$B259)</f>
        <v>PR.IP-33</v>
      </c>
      <c r="G259" s="438" t="str">
        <f t="shared" ref="G259:G322" si="33">_xlfn.IFNA(CONCATENATE(F259,$E259),CONCATENATE(F259,$E259,0))</f>
        <v>PR.IP-330</v>
      </c>
    </row>
    <row r="260" spans="1:7" x14ac:dyDescent="0.25">
      <c r="A260" t="s">
        <v>137</v>
      </c>
      <c r="B260" s="358">
        <v>3</v>
      </c>
      <c r="C260" t="s">
        <v>1460</v>
      </c>
      <c r="D260" t="s">
        <v>1516</v>
      </c>
      <c r="E260" s="358">
        <f>VLOOKUP(A260,Data!C:I,7,FALSE)</f>
        <v>0</v>
      </c>
      <c r="F260" s="438" t="str">
        <f t="shared" si="32"/>
        <v>PR.IP-53</v>
      </c>
      <c r="G260" s="438" t="str">
        <f t="shared" si="33"/>
        <v>PR.IP-530</v>
      </c>
    </row>
    <row r="261" spans="1:7" x14ac:dyDescent="0.25">
      <c r="A261" t="s">
        <v>141</v>
      </c>
      <c r="B261" s="358">
        <v>3</v>
      </c>
      <c r="C261" t="s">
        <v>444</v>
      </c>
      <c r="D261" t="s">
        <v>1487</v>
      </c>
      <c r="E261" s="358">
        <f>VLOOKUP(A261,Data!C:I,7,FALSE)</f>
        <v>0</v>
      </c>
      <c r="F261" s="438" t="str">
        <f t="shared" si="32"/>
        <v>ID.AM-63</v>
      </c>
      <c r="G261" s="438" t="str">
        <f t="shared" si="33"/>
        <v>ID.AM-630</v>
      </c>
    </row>
    <row r="262" spans="1:7" x14ac:dyDescent="0.25">
      <c r="A262" t="s">
        <v>141</v>
      </c>
      <c r="B262" s="358">
        <v>3</v>
      </c>
      <c r="C262" t="s">
        <v>444</v>
      </c>
      <c r="D262" t="s">
        <v>1488</v>
      </c>
      <c r="E262" s="358">
        <f>VLOOKUP(A262,Data!C:I,7,FALSE)</f>
        <v>0</v>
      </c>
      <c r="F262" s="438" t="str">
        <f t="shared" si="32"/>
        <v>ID.GV-23</v>
      </c>
      <c r="G262" s="438" t="str">
        <f t="shared" si="33"/>
        <v>ID.GV-230</v>
      </c>
    </row>
    <row r="263" spans="1:7" x14ac:dyDescent="0.25">
      <c r="A263" t="s">
        <v>143</v>
      </c>
      <c r="B263" s="358">
        <v>3</v>
      </c>
      <c r="C263" t="s">
        <v>1460</v>
      </c>
      <c r="D263" t="s">
        <v>1489</v>
      </c>
      <c r="E263" s="358">
        <f>VLOOKUP(A263,Data!C:I,7,FALSE)</f>
        <v>0</v>
      </c>
      <c r="F263" s="438" t="str">
        <f t="shared" si="32"/>
        <v>PR.IP-83</v>
      </c>
      <c r="G263" s="438" t="str">
        <f t="shared" si="33"/>
        <v>PR.IP-830</v>
      </c>
    </row>
    <row r="264" spans="1:7" x14ac:dyDescent="0.25">
      <c r="A264" t="s">
        <v>360</v>
      </c>
      <c r="B264" s="358">
        <v>1</v>
      </c>
      <c r="C264" t="s">
        <v>444</v>
      </c>
      <c r="D264" t="s">
        <v>1517</v>
      </c>
      <c r="E264" s="358">
        <f>VLOOKUP(A264,Data!C:I,7,FALSE)</f>
        <v>0</v>
      </c>
      <c r="F264" s="438" t="str">
        <f t="shared" si="32"/>
        <v>ID.BE-21</v>
      </c>
      <c r="G264" s="438" t="str">
        <f t="shared" si="33"/>
        <v>ID.BE-210</v>
      </c>
    </row>
    <row r="265" spans="1:7" x14ac:dyDescent="0.25">
      <c r="A265" t="s">
        <v>360</v>
      </c>
      <c r="B265" s="358">
        <v>1</v>
      </c>
      <c r="C265" t="s">
        <v>444</v>
      </c>
      <c r="D265" t="s">
        <v>1509</v>
      </c>
      <c r="E265" s="358">
        <f>VLOOKUP(A265,Data!C:I,7,FALSE)</f>
        <v>0</v>
      </c>
      <c r="F265" s="438" t="str">
        <f t="shared" si="32"/>
        <v>ID.BE-41</v>
      </c>
      <c r="G265" s="438" t="str">
        <f t="shared" si="33"/>
        <v>ID.BE-410</v>
      </c>
    </row>
    <row r="266" spans="1:7" x14ac:dyDescent="0.25">
      <c r="A266" t="s">
        <v>361</v>
      </c>
      <c r="B266" s="358">
        <v>1</v>
      </c>
      <c r="C266" t="s">
        <v>444</v>
      </c>
      <c r="D266" t="s">
        <v>1512</v>
      </c>
      <c r="E266" s="358">
        <f>VLOOKUP(A266,Data!C:I,7,FALSE)</f>
        <v>0</v>
      </c>
      <c r="F266" s="438" t="str">
        <f t="shared" si="32"/>
        <v>ID.AM-31</v>
      </c>
      <c r="G266" s="438" t="str">
        <f t="shared" si="33"/>
        <v>ID.AM-310</v>
      </c>
    </row>
    <row r="267" spans="1:7" x14ac:dyDescent="0.25">
      <c r="A267" t="s">
        <v>361</v>
      </c>
      <c r="B267" s="358">
        <v>1</v>
      </c>
      <c r="C267" t="s">
        <v>444</v>
      </c>
      <c r="D267" t="s">
        <v>1509</v>
      </c>
      <c r="E267" s="358">
        <f>VLOOKUP(A267,Data!C:I,7,FALSE)</f>
        <v>0</v>
      </c>
      <c r="F267" s="438" t="str">
        <f t="shared" si="32"/>
        <v>ID.BE-41</v>
      </c>
      <c r="G267" s="438" t="str">
        <f t="shared" si="33"/>
        <v>ID.BE-410</v>
      </c>
    </row>
    <row r="268" spans="1:7" x14ac:dyDescent="0.25">
      <c r="A268" t="s">
        <v>362</v>
      </c>
      <c r="B268" s="358">
        <v>1</v>
      </c>
      <c r="C268" t="s">
        <v>444</v>
      </c>
      <c r="D268" t="s">
        <v>1509</v>
      </c>
      <c r="E268" s="358">
        <f>VLOOKUP(A268,Data!C:I,7,FALSE)</f>
        <v>0</v>
      </c>
      <c r="F268" s="438" t="str">
        <f t="shared" si="32"/>
        <v>ID.BE-41</v>
      </c>
      <c r="G268" s="438" t="str">
        <f t="shared" si="33"/>
        <v>ID.BE-410</v>
      </c>
    </row>
    <row r="269" spans="1:7" x14ac:dyDescent="0.25">
      <c r="A269" t="s">
        <v>363</v>
      </c>
      <c r="B269" s="358">
        <v>1</v>
      </c>
      <c r="C269" t="s">
        <v>444</v>
      </c>
      <c r="D269" t="s">
        <v>1506</v>
      </c>
      <c r="E269" s="358">
        <f>VLOOKUP(A269,Data!C:I,7,FALSE)</f>
        <v>0</v>
      </c>
      <c r="F269" s="438" t="str">
        <f t="shared" si="32"/>
        <v>ID.AM-11</v>
      </c>
      <c r="G269" s="438" t="str">
        <f t="shared" si="33"/>
        <v>ID.AM-110</v>
      </c>
    </row>
    <row r="270" spans="1:7" x14ac:dyDescent="0.25">
      <c r="A270" t="s">
        <v>363</v>
      </c>
      <c r="B270" s="358">
        <v>1</v>
      </c>
      <c r="C270" t="s">
        <v>444</v>
      </c>
      <c r="D270" t="s">
        <v>1509</v>
      </c>
      <c r="E270" s="358">
        <f>VLOOKUP(A270,Data!C:I,7,FALSE)</f>
        <v>0</v>
      </c>
      <c r="F270" s="438" t="str">
        <f t="shared" si="32"/>
        <v>ID.BE-41</v>
      </c>
      <c r="G270" s="438" t="str">
        <f t="shared" si="33"/>
        <v>ID.BE-410</v>
      </c>
    </row>
    <row r="271" spans="1:7" x14ac:dyDescent="0.25">
      <c r="A271" t="s">
        <v>364</v>
      </c>
      <c r="B271" s="358">
        <v>2</v>
      </c>
      <c r="C271" t="s">
        <v>444</v>
      </c>
      <c r="D271" t="s">
        <v>1507</v>
      </c>
      <c r="E271" s="358">
        <f>VLOOKUP(A271,Data!C:I,7,FALSE)</f>
        <v>0</v>
      </c>
      <c r="F271" s="438" t="str">
        <f t="shared" si="32"/>
        <v>ID.AM-22</v>
      </c>
      <c r="G271" s="438" t="str">
        <f t="shared" si="33"/>
        <v>ID.AM-220</v>
      </c>
    </row>
    <row r="272" spans="1:7" x14ac:dyDescent="0.25">
      <c r="A272" t="s">
        <v>364</v>
      </c>
      <c r="B272" s="358">
        <v>2</v>
      </c>
      <c r="C272" t="s">
        <v>444</v>
      </c>
      <c r="D272" t="s">
        <v>1509</v>
      </c>
      <c r="E272" s="358">
        <f>VLOOKUP(A272,Data!C:I,7,FALSE)</f>
        <v>0</v>
      </c>
      <c r="F272" s="438" t="str">
        <f t="shared" si="32"/>
        <v>ID.BE-42</v>
      </c>
      <c r="G272" s="438" t="str">
        <f t="shared" si="33"/>
        <v>ID.BE-420</v>
      </c>
    </row>
    <row r="273" spans="1:7" x14ac:dyDescent="0.25">
      <c r="A273" t="s">
        <v>365</v>
      </c>
      <c r="B273" s="358">
        <v>2</v>
      </c>
      <c r="C273" t="s">
        <v>444</v>
      </c>
      <c r="D273" t="s">
        <v>1518</v>
      </c>
      <c r="E273" s="358">
        <f>VLOOKUP(A273,Data!C:I,7,FALSE)</f>
        <v>0</v>
      </c>
      <c r="F273" s="438" t="str">
        <f t="shared" si="32"/>
        <v>ID.AM-42</v>
      </c>
      <c r="G273" s="438" t="str">
        <f t="shared" si="33"/>
        <v>ID.AM-420</v>
      </c>
    </row>
    <row r="274" spans="1:7" x14ac:dyDescent="0.25">
      <c r="A274" t="s">
        <v>365</v>
      </c>
      <c r="B274" s="358">
        <v>2</v>
      </c>
      <c r="C274" t="s">
        <v>444</v>
      </c>
      <c r="D274" t="s">
        <v>1519</v>
      </c>
      <c r="E274" s="358">
        <f>VLOOKUP(A274,Data!C:I,7,FALSE)</f>
        <v>0</v>
      </c>
      <c r="F274" s="438" t="str">
        <f t="shared" si="32"/>
        <v>ID.BE-12</v>
      </c>
      <c r="G274" s="438" t="str">
        <f t="shared" si="33"/>
        <v>ID.BE-120</v>
      </c>
    </row>
    <row r="275" spans="1:7" x14ac:dyDescent="0.25">
      <c r="A275" t="s">
        <v>365</v>
      </c>
      <c r="B275" s="358">
        <v>2</v>
      </c>
      <c r="C275" t="s">
        <v>444</v>
      </c>
      <c r="D275" t="s">
        <v>1509</v>
      </c>
      <c r="E275" s="358">
        <f>VLOOKUP(A275,Data!C:I,7,FALSE)</f>
        <v>0</v>
      </c>
      <c r="F275" s="438" t="str">
        <f t="shared" si="32"/>
        <v>ID.BE-42</v>
      </c>
      <c r="G275" s="438" t="str">
        <f t="shared" si="33"/>
        <v>ID.BE-420</v>
      </c>
    </row>
    <row r="276" spans="1:7" x14ac:dyDescent="0.25">
      <c r="A276" t="s">
        <v>365</v>
      </c>
      <c r="B276" s="358">
        <v>2</v>
      </c>
      <c r="C276" t="s">
        <v>444</v>
      </c>
      <c r="D276" t="s">
        <v>1501</v>
      </c>
      <c r="E276" s="358">
        <f>VLOOKUP(A276,Data!C:I,7,FALSE)</f>
        <v>0</v>
      </c>
      <c r="F276" s="438" t="str">
        <f t="shared" si="32"/>
        <v>ID.SC-22</v>
      </c>
      <c r="G276" s="438" t="str">
        <f t="shared" si="33"/>
        <v>ID.SC-220</v>
      </c>
    </row>
    <row r="277" spans="1:7" x14ac:dyDescent="0.25">
      <c r="A277" t="s">
        <v>366</v>
      </c>
      <c r="B277" s="358">
        <v>2</v>
      </c>
      <c r="C277" t="s">
        <v>444</v>
      </c>
      <c r="D277" t="s">
        <v>1509</v>
      </c>
      <c r="E277" s="358">
        <f>VLOOKUP(A277,Data!C:I,7,FALSE)</f>
        <v>0</v>
      </c>
      <c r="F277" s="438" t="str">
        <f t="shared" si="32"/>
        <v>ID.BE-42</v>
      </c>
      <c r="G277" s="438" t="str">
        <f t="shared" si="33"/>
        <v>ID.BE-420</v>
      </c>
    </row>
    <row r="278" spans="1:7" x14ac:dyDescent="0.25">
      <c r="A278" t="s">
        <v>367</v>
      </c>
      <c r="B278" s="358">
        <v>3</v>
      </c>
      <c r="C278" t="s">
        <v>444</v>
      </c>
      <c r="D278" t="s">
        <v>1517</v>
      </c>
      <c r="E278" s="358">
        <f>VLOOKUP(A278,Data!C:I,7,FALSE)</f>
        <v>0</v>
      </c>
      <c r="F278" s="438" t="str">
        <f t="shared" si="32"/>
        <v>ID.BE-23</v>
      </c>
      <c r="G278" s="438" t="str">
        <f t="shared" si="33"/>
        <v>ID.BE-230</v>
      </c>
    </row>
    <row r="279" spans="1:7" x14ac:dyDescent="0.25">
      <c r="A279" t="s">
        <v>367</v>
      </c>
      <c r="B279" s="358">
        <v>3</v>
      </c>
      <c r="C279" t="s">
        <v>444</v>
      </c>
      <c r="D279" t="s">
        <v>1509</v>
      </c>
      <c r="E279" s="358">
        <f>VLOOKUP(A279,Data!C:I,7,FALSE)</f>
        <v>0</v>
      </c>
      <c r="F279" s="438" t="str">
        <f t="shared" si="32"/>
        <v>ID.BE-43</v>
      </c>
      <c r="G279" s="438" t="str">
        <f t="shared" si="33"/>
        <v>ID.BE-430</v>
      </c>
    </row>
    <row r="280" spans="1:7" x14ac:dyDescent="0.25">
      <c r="A280" t="s">
        <v>368</v>
      </c>
      <c r="B280" s="358">
        <v>1</v>
      </c>
      <c r="C280" t="s">
        <v>444</v>
      </c>
      <c r="D280" t="s">
        <v>1506</v>
      </c>
      <c r="E280" s="358">
        <f>VLOOKUP(A280,Data!C:I,7,FALSE)</f>
        <v>0</v>
      </c>
      <c r="F280" s="438" t="str">
        <f t="shared" si="32"/>
        <v>ID.AM-11</v>
      </c>
      <c r="G280" s="438" t="str">
        <f t="shared" si="33"/>
        <v>ID.AM-110</v>
      </c>
    </row>
    <row r="281" spans="1:7" x14ac:dyDescent="0.25">
      <c r="A281" t="s">
        <v>368</v>
      </c>
      <c r="B281" s="358">
        <v>1</v>
      </c>
      <c r="C281" t="s">
        <v>444</v>
      </c>
      <c r="D281" t="s">
        <v>1507</v>
      </c>
      <c r="E281" s="358">
        <f>VLOOKUP(A281,Data!C:I,7,FALSE)</f>
        <v>0</v>
      </c>
      <c r="F281" s="438" t="str">
        <f t="shared" si="32"/>
        <v>ID.AM-21</v>
      </c>
      <c r="G281" s="438" t="str">
        <f t="shared" si="33"/>
        <v>ID.AM-210</v>
      </c>
    </row>
    <row r="282" spans="1:7" x14ac:dyDescent="0.25">
      <c r="A282" t="s">
        <v>368</v>
      </c>
      <c r="B282" s="358">
        <v>1</v>
      </c>
      <c r="C282" t="s">
        <v>444</v>
      </c>
      <c r="D282" t="s">
        <v>1512</v>
      </c>
      <c r="E282" s="358">
        <f>VLOOKUP(A282,Data!C:I,7,FALSE)</f>
        <v>0</v>
      </c>
      <c r="F282" s="438" t="str">
        <f t="shared" si="32"/>
        <v>ID.AM-31</v>
      </c>
      <c r="G282" s="438" t="str">
        <f t="shared" si="33"/>
        <v>ID.AM-310</v>
      </c>
    </row>
    <row r="283" spans="1:7" x14ac:dyDescent="0.25">
      <c r="A283" t="s">
        <v>368</v>
      </c>
      <c r="B283" s="358">
        <v>1</v>
      </c>
      <c r="C283" t="s">
        <v>444</v>
      </c>
      <c r="D283" t="s">
        <v>1518</v>
      </c>
      <c r="E283" s="358">
        <f>VLOOKUP(A283,Data!C:I,7,FALSE)</f>
        <v>0</v>
      </c>
      <c r="F283" s="438" t="str">
        <f t="shared" si="32"/>
        <v>ID.AM-41</v>
      </c>
      <c r="G283" s="438" t="str">
        <f t="shared" si="33"/>
        <v>ID.AM-410</v>
      </c>
    </row>
    <row r="284" spans="1:7" x14ac:dyDescent="0.25">
      <c r="A284" t="s">
        <v>368</v>
      </c>
      <c r="B284" s="358">
        <v>1</v>
      </c>
      <c r="C284" t="s">
        <v>444</v>
      </c>
      <c r="D284" t="s">
        <v>1509</v>
      </c>
      <c r="E284" s="358">
        <f>VLOOKUP(A284,Data!C:I,7,FALSE)</f>
        <v>0</v>
      </c>
      <c r="F284" s="438" t="str">
        <f t="shared" si="32"/>
        <v>ID.BE-41</v>
      </c>
      <c r="G284" s="438" t="str">
        <f t="shared" si="33"/>
        <v>ID.BE-410</v>
      </c>
    </row>
    <row r="285" spans="1:7" x14ac:dyDescent="0.25">
      <c r="A285" t="s">
        <v>368</v>
      </c>
      <c r="B285" s="358">
        <v>1</v>
      </c>
      <c r="C285" t="s">
        <v>444</v>
      </c>
      <c r="D285" t="s">
        <v>1520</v>
      </c>
      <c r="E285" s="358">
        <f>VLOOKUP(A285,Data!C:I,7,FALSE)</f>
        <v>0</v>
      </c>
      <c r="F285" s="438" t="str">
        <f t="shared" si="32"/>
        <v>ID.GV-11</v>
      </c>
      <c r="G285" s="438" t="str">
        <f t="shared" si="33"/>
        <v>ID.GV-110</v>
      </c>
    </row>
    <row r="286" spans="1:7" x14ac:dyDescent="0.25">
      <c r="A286" t="s">
        <v>368</v>
      </c>
      <c r="B286" s="358">
        <v>1</v>
      </c>
      <c r="C286" t="s">
        <v>444</v>
      </c>
      <c r="D286" t="s">
        <v>1521</v>
      </c>
      <c r="E286" s="358">
        <f>VLOOKUP(A286,Data!C:I,7,FALSE)</f>
        <v>0</v>
      </c>
      <c r="F286" s="438" t="str">
        <f t="shared" si="32"/>
        <v>ID.SC-11</v>
      </c>
      <c r="G286" s="438" t="str">
        <f t="shared" si="33"/>
        <v>ID.SC-110</v>
      </c>
    </row>
    <row r="287" spans="1:7" x14ac:dyDescent="0.25">
      <c r="A287" t="s">
        <v>369</v>
      </c>
      <c r="B287" s="358">
        <v>1</v>
      </c>
      <c r="C287" t="s">
        <v>444</v>
      </c>
      <c r="D287" t="s">
        <v>1506</v>
      </c>
      <c r="E287" s="358">
        <f>VLOOKUP(A287,Data!C:I,7,FALSE)</f>
        <v>0</v>
      </c>
      <c r="F287" s="438" t="str">
        <f t="shared" si="32"/>
        <v>ID.AM-11</v>
      </c>
      <c r="G287" s="438" t="str">
        <f t="shared" si="33"/>
        <v>ID.AM-110</v>
      </c>
    </row>
    <row r="288" spans="1:7" x14ac:dyDescent="0.25">
      <c r="A288" t="s">
        <v>369</v>
      </c>
      <c r="B288" s="358">
        <v>1</v>
      </c>
      <c r="C288" t="s">
        <v>444</v>
      </c>
      <c r="D288" t="s">
        <v>1507</v>
      </c>
      <c r="E288" s="358">
        <f>VLOOKUP(A288,Data!C:I,7,FALSE)</f>
        <v>0</v>
      </c>
      <c r="F288" s="438" t="str">
        <f t="shared" si="32"/>
        <v>ID.AM-21</v>
      </c>
      <c r="G288" s="438" t="str">
        <f t="shared" si="33"/>
        <v>ID.AM-210</v>
      </c>
    </row>
    <row r="289" spans="1:7" x14ac:dyDescent="0.25">
      <c r="A289" t="s">
        <v>369</v>
      </c>
      <c r="B289" s="358">
        <v>1</v>
      </c>
      <c r="C289" t="s">
        <v>444</v>
      </c>
      <c r="D289" t="s">
        <v>1512</v>
      </c>
      <c r="E289" s="358">
        <f>VLOOKUP(A289,Data!C:I,7,FALSE)</f>
        <v>0</v>
      </c>
      <c r="F289" s="438" t="str">
        <f t="shared" si="32"/>
        <v>ID.AM-31</v>
      </c>
      <c r="G289" s="438" t="str">
        <f t="shared" si="33"/>
        <v>ID.AM-310</v>
      </c>
    </row>
    <row r="290" spans="1:7" x14ac:dyDescent="0.25">
      <c r="A290" t="s">
        <v>369</v>
      </c>
      <c r="B290" s="358">
        <v>1</v>
      </c>
      <c r="C290" t="s">
        <v>444</v>
      </c>
      <c r="D290" t="s">
        <v>1518</v>
      </c>
      <c r="E290" s="358">
        <f>VLOOKUP(A290,Data!C:I,7,FALSE)</f>
        <v>0</v>
      </c>
      <c r="F290" s="438" t="str">
        <f t="shared" si="32"/>
        <v>ID.AM-41</v>
      </c>
      <c r="G290" s="438" t="str">
        <f t="shared" si="33"/>
        <v>ID.AM-410</v>
      </c>
    </row>
    <row r="291" spans="1:7" x14ac:dyDescent="0.25">
      <c r="A291" t="s">
        <v>369</v>
      </c>
      <c r="B291" s="358">
        <v>1</v>
      </c>
      <c r="C291" t="s">
        <v>444</v>
      </c>
      <c r="D291" t="s">
        <v>1509</v>
      </c>
      <c r="E291" s="358">
        <f>VLOOKUP(A291,Data!C:I,7,FALSE)</f>
        <v>0</v>
      </c>
      <c r="F291" s="438" t="str">
        <f t="shared" si="32"/>
        <v>ID.BE-41</v>
      </c>
      <c r="G291" s="438" t="str">
        <f t="shared" si="33"/>
        <v>ID.BE-410</v>
      </c>
    </row>
    <row r="292" spans="1:7" x14ac:dyDescent="0.25">
      <c r="A292" t="s">
        <v>369</v>
      </c>
      <c r="B292" s="358">
        <v>1</v>
      </c>
      <c r="C292" t="s">
        <v>444</v>
      </c>
      <c r="D292" t="s">
        <v>1520</v>
      </c>
      <c r="E292" s="358">
        <f>VLOOKUP(A292,Data!C:I,7,FALSE)</f>
        <v>0</v>
      </c>
      <c r="F292" s="438" t="str">
        <f t="shared" si="32"/>
        <v>ID.GV-11</v>
      </c>
      <c r="G292" s="438" t="str">
        <f t="shared" si="33"/>
        <v>ID.GV-110</v>
      </c>
    </row>
    <row r="293" spans="1:7" x14ac:dyDescent="0.25">
      <c r="A293" t="s">
        <v>369</v>
      </c>
      <c r="B293" s="358">
        <v>1</v>
      </c>
      <c r="C293" t="s">
        <v>444</v>
      </c>
      <c r="D293" t="s">
        <v>1521</v>
      </c>
      <c r="E293" s="358">
        <f>VLOOKUP(A293,Data!C:I,7,FALSE)</f>
        <v>0</v>
      </c>
      <c r="F293" s="438" t="str">
        <f t="shared" si="32"/>
        <v>ID.SC-11</v>
      </c>
      <c r="G293" s="438" t="str">
        <f t="shared" si="33"/>
        <v>ID.SC-110</v>
      </c>
    </row>
    <row r="294" spans="1:7" x14ac:dyDescent="0.25">
      <c r="A294" t="s">
        <v>370</v>
      </c>
      <c r="B294" s="358">
        <v>2</v>
      </c>
      <c r="C294" t="s">
        <v>444</v>
      </c>
      <c r="D294" t="s">
        <v>1522</v>
      </c>
      <c r="E294" s="358">
        <f>VLOOKUP(A294,Data!C:I,7,FALSE)</f>
        <v>0</v>
      </c>
      <c r="F294" s="438" t="str">
        <f t="shared" si="32"/>
        <v>ID.BE-32</v>
      </c>
      <c r="G294" s="438" t="str">
        <f t="shared" si="33"/>
        <v>ID.BE-320</v>
      </c>
    </row>
    <row r="295" spans="1:7" x14ac:dyDescent="0.25">
      <c r="A295" t="s">
        <v>370</v>
      </c>
      <c r="B295" s="358">
        <v>2</v>
      </c>
      <c r="C295" t="s">
        <v>444</v>
      </c>
      <c r="D295" t="s">
        <v>1520</v>
      </c>
      <c r="E295" s="358">
        <f>VLOOKUP(A295,Data!C:I,7,FALSE)</f>
        <v>0</v>
      </c>
      <c r="F295" s="438" t="str">
        <f t="shared" si="32"/>
        <v>ID.GV-12</v>
      </c>
      <c r="G295" s="438" t="str">
        <f t="shared" si="33"/>
        <v>ID.GV-120</v>
      </c>
    </row>
    <row r="296" spans="1:7" x14ac:dyDescent="0.25">
      <c r="A296" t="s">
        <v>372</v>
      </c>
      <c r="B296" s="358">
        <v>2</v>
      </c>
      <c r="C296" t="s">
        <v>1460</v>
      </c>
      <c r="D296" t="s">
        <v>1523</v>
      </c>
      <c r="E296" s="358">
        <f>VLOOKUP(A296,Data!C:I,7,FALSE)</f>
        <v>0</v>
      </c>
      <c r="F296" s="438" t="str">
        <f t="shared" si="32"/>
        <v>PR.AT-42</v>
      </c>
      <c r="G296" s="438" t="str">
        <f t="shared" si="33"/>
        <v>PR.AT-420</v>
      </c>
    </row>
    <row r="297" spans="1:7" x14ac:dyDescent="0.25">
      <c r="A297" t="s">
        <v>373</v>
      </c>
      <c r="B297" s="358">
        <v>2</v>
      </c>
      <c r="C297" t="s">
        <v>444</v>
      </c>
      <c r="D297" t="s">
        <v>1522</v>
      </c>
      <c r="E297" s="358">
        <f>VLOOKUP(A297,Data!C:I,7,FALSE)</f>
        <v>0</v>
      </c>
      <c r="F297" s="438" t="str">
        <f t="shared" si="32"/>
        <v>ID.BE-32</v>
      </c>
      <c r="G297" s="438" t="str">
        <f t="shared" si="33"/>
        <v>ID.BE-320</v>
      </c>
    </row>
    <row r="298" spans="1:7" x14ac:dyDescent="0.25">
      <c r="A298" t="s">
        <v>374</v>
      </c>
      <c r="B298" s="358">
        <v>2</v>
      </c>
      <c r="C298" t="s">
        <v>444</v>
      </c>
      <c r="D298" t="s">
        <v>1524</v>
      </c>
      <c r="E298" s="358">
        <f>VLOOKUP(A298,Data!C:I,7,FALSE)</f>
        <v>0</v>
      </c>
      <c r="F298" s="438" t="str">
        <f t="shared" si="32"/>
        <v>ID.GV-42</v>
      </c>
      <c r="G298" s="438" t="str">
        <f t="shared" si="33"/>
        <v>ID.GV-420</v>
      </c>
    </row>
    <row r="299" spans="1:7" x14ac:dyDescent="0.25">
      <c r="A299" t="s">
        <v>374</v>
      </c>
      <c r="B299" s="358">
        <v>2</v>
      </c>
      <c r="C299" t="s">
        <v>444</v>
      </c>
      <c r="D299" t="s">
        <v>1525</v>
      </c>
      <c r="E299" s="358">
        <f>VLOOKUP(A299,Data!C:I,7,FALSE)</f>
        <v>0</v>
      </c>
      <c r="F299" s="438" t="str">
        <f t="shared" si="32"/>
        <v>ID.RM-12</v>
      </c>
      <c r="G299" s="438" t="str">
        <f t="shared" si="33"/>
        <v>ID.RM-120</v>
      </c>
    </row>
    <row r="300" spans="1:7" x14ac:dyDescent="0.25">
      <c r="A300" t="s">
        <v>375</v>
      </c>
      <c r="B300" s="358">
        <v>2</v>
      </c>
      <c r="C300" t="s">
        <v>444</v>
      </c>
      <c r="D300" t="s">
        <v>1524</v>
      </c>
      <c r="E300" s="358">
        <f>VLOOKUP(A300,Data!C:I,7,FALSE)</f>
        <v>0</v>
      </c>
      <c r="F300" s="438" t="str">
        <f t="shared" si="32"/>
        <v>ID.GV-42</v>
      </c>
      <c r="G300" s="438" t="str">
        <f t="shared" si="33"/>
        <v>ID.GV-420</v>
      </c>
    </row>
    <row r="301" spans="1:7" x14ac:dyDescent="0.25">
      <c r="A301" t="s">
        <v>375</v>
      </c>
      <c r="B301" s="358">
        <v>2</v>
      </c>
      <c r="C301" t="s">
        <v>444</v>
      </c>
      <c r="D301" t="s">
        <v>1525</v>
      </c>
      <c r="E301" s="358">
        <f>VLOOKUP(A301,Data!C:I,7,FALSE)</f>
        <v>0</v>
      </c>
      <c r="F301" s="438" t="str">
        <f t="shared" si="32"/>
        <v>ID.RM-12</v>
      </c>
      <c r="G301" s="438" t="str">
        <f t="shared" si="33"/>
        <v>ID.RM-120</v>
      </c>
    </row>
    <row r="302" spans="1:7" x14ac:dyDescent="0.25">
      <c r="A302" t="s">
        <v>375</v>
      </c>
      <c r="B302" s="358">
        <v>2</v>
      </c>
      <c r="C302" t="s">
        <v>1460</v>
      </c>
      <c r="D302" t="s">
        <v>1523</v>
      </c>
      <c r="E302" s="358">
        <f>VLOOKUP(A302,Data!C:I,7,FALSE)</f>
        <v>0</v>
      </c>
      <c r="F302" s="438" t="str">
        <f t="shared" si="32"/>
        <v>PR.AT-42</v>
      </c>
      <c r="G302" s="438" t="str">
        <f t="shared" si="33"/>
        <v>PR.AT-420</v>
      </c>
    </row>
    <row r="303" spans="1:7" x14ac:dyDescent="0.25">
      <c r="A303" t="s">
        <v>376</v>
      </c>
      <c r="B303" s="358">
        <v>2</v>
      </c>
      <c r="C303" t="s">
        <v>444</v>
      </c>
      <c r="D303" t="s">
        <v>1524</v>
      </c>
      <c r="E303" s="358">
        <f>VLOOKUP(A303,Data!C:I,7,FALSE)</f>
        <v>0</v>
      </c>
      <c r="F303" s="438" t="str">
        <f t="shared" si="32"/>
        <v>ID.GV-42</v>
      </c>
      <c r="G303" s="438" t="str">
        <f t="shared" si="33"/>
        <v>ID.GV-420</v>
      </c>
    </row>
    <row r="304" spans="1:7" x14ac:dyDescent="0.25">
      <c r="A304" t="s">
        <v>376</v>
      </c>
      <c r="B304" s="358">
        <v>2</v>
      </c>
      <c r="C304" t="s">
        <v>444</v>
      </c>
      <c r="D304" t="s">
        <v>1525</v>
      </c>
      <c r="E304" s="358">
        <f>VLOOKUP(A304,Data!C:I,7,FALSE)</f>
        <v>0</v>
      </c>
      <c r="F304" s="438" t="str">
        <f t="shared" si="32"/>
        <v>ID.RM-12</v>
      </c>
      <c r="G304" s="438" t="str">
        <f t="shared" si="33"/>
        <v>ID.RM-120</v>
      </c>
    </row>
    <row r="305" spans="1:7" x14ac:dyDescent="0.25">
      <c r="A305" t="s">
        <v>377</v>
      </c>
      <c r="B305" s="358">
        <v>3</v>
      </c>
      <c r="C305" t="s">
        <v>444</v>
      </c>
      <c r="D305" t="s">
        <v>1524</v>
      </c>
      <c r="E305" s="358">
        <f>VLOOKUP(A305,Data!C:I,7,FALSE)</f>
        <v>0</v>
      </c>
      <c r="F305" s="438" t="str">
        <f t="shared" si="32"/>
        <v>ID.GV-43</v>
      </c>
      <c r="G305" s="438" t="str">
        <f t="shared" si="33"/>
        <v>ID.GV-430</v>
      </c>
    </row>
    <row r="306" spans="1:7" x14ac:dyDescent="0.25">
      <c r="A306" t="s">
        <v>377</v>
      </c>
      <c r="B306" s="358">
        <v>3</v>
      </c>
      <c r="C306" t="s">
        <v>444</v>
      </c>
      <c r="D306" t="s">
        <v>1525</v>
      </c>
      <c r="E306" s="358">
        <f>VLOOKUP(A306,Data!C:I,7,FALSE)</f>
        <v>0</v>
      </c>
      <c r="F306" s="438" t="str">
        <f t="shared" si="32"/>
        <v>ID.RM-13</v>
      </c>
      <c r="G306" s="438" t="str">
        <f t="shared" si="33"/>
        <v>ID.RM-130</v>
      </c>
    </row>
    <row r="307" spans="1:7" x14ac:dyDescent="0.25">
      <c r="A307" t="s">
        <v>378</v>
      </c>
      <c r="B307" s="358">
        <v>3</v>
      </c>
      <c r="C307" t="s">
        <v>444</v>
      </c>
      <c r="D307" t="s">
        <v>1524</v>
      </c>
      <c r="E307" s="358">
        <f>VLOOKUP(A307,Data!C:I,7,FALSE)</f>
        <v>0</v>
      </c>
      <c r="F307" s="438" t="str">
        <f t="shared" si="32"/>
        <v>ID.GV-43</v>
      </c>
      <c r="G307" s="438" t="str">
        <f t="shared" si="33"/>
        <v>ID.GV-430</v>
      </c>
    </row>
    <row r="308" spans="1:7" x14ac:dyDescent="0.25">
      <c r="A308" t="s">
        <v>378</v>
      </c>
      <c r="B308" s="358">
        <v>3</v>
      </c>
      <c r="C308" t="s">
        <v>444</v>
      </c>
      <c r="D308" t="s">
        <v>1525</v>
      </c>
      <c r="E308" s="358">
        <f>VLOOKUP(A308,Data!C:I,7,FALSE)</f>
        <v>0</v>
      </c>
      <c r="F308" s="438" t="str">
        <f t="shared" si="32"/>
        <v>ID.RM-13</v>
      </c>
      <c r="G308" s="438" t="str">
        <f t="shared" si="33"/>
        <v>ID.RM-130</v>
      </c>
    </row>
    <row r="309" spans="1:7" x14ac:dyDescent="0.25">
      <c r="A309" t="s">
        <v>379</v>
      </c>
      <c r="B309" s="358">
        <v>1</v>
      </c>
      <c r="C309" t="s">
        <v>444</v>
      </c>
      <c r="D309" t="s">
        <v>1526</v>
      </c>
      <c r="E309" s="358">
        <f>VLOOKUP(A309,Data!C:I,7,FALSE)</f>
        <v>0</v>
      </c>
      <c r="F309" s="438" t="str">
        <f t="shared" si="32"/>
        <v>ID.BE-51</v>
      </c>
      <c r="G309" s="438" t="str">
        <f t="shared" si="33"/>
        <v>ID.BE-510</v>
      </c>
    </row>
    <row r="310" spans="1:7" x14ac:dyDescent="0.25">
      <c r="A310" t="s">
        <v>379</v>
      </c>
      <c r="B310" s="358">
        <v>1</v>
      </c>
      <c r="C310" t="s">
        <v>1460</v>
      </c>
      <c r="D310" t="s">
        <v>1527</v>
      </c>
      <c r="E310" s="358">
        <f>VLOOKUP(A310,Data!C:I,7,FALSE)</f>
        <v>0</v>
      </c>
      <c r="F310" s="438" t="str">
        <f t="shared" si="32"/>
        <v>PR.IP-91</v>
      </c>
      <c r="G310" s="438" t="str">
        <f t="shared" si="33"/>
        <v>PR.IP-910</v>
      </c>
    </row>
    <row r="311" spans="1:7" x14ac:dyDescent="0.25">
      <c r="A311" t="s">
        <v>379</v>
      </c>
      <c r="B311" s="358">
        <v>1</v>
      </c>
      <c r="C311" t="s">
        <v>1462</v>
      </c>
      <c r="D311" t="s">
        <v>1528</v>
      </c>
      <c r="E311" s="358">
        <f>VLOOKUP(A311,Data!C:I,7,FALSE)</f>
        <v>0</v>
      </c>
      <c r="F311" s="438" t="str">
        <f t="shared" si="32"/>
        <v>RS.RP-11</v>
      </c>
      <c r="G311" s="438" t="str">
        <f t="shared" si="33"/>
        <v>RS.RP-110</v>
      </c>
    </row>
    <row r="312" spans="1:7" x14ac:dyDescent="0.25">
      <c r="A312" t="s">
        <v>380</v>
      </c>
      <c r="B312" s="358">
        <v>1</v>
      </c>
      <c r="C312" t="s">
        <v>444</v>
      </c>
      <c r="D312" t="s">
        <v>1526</v>
      </c>
      <c r="E312" s="358">
        <f>VLOOKUP(A312,Data!C:I,7,FALSE)</f>
        <v>0</v>
      </c>
      <c r="F312" s="438" t="str">
        <f t="shared" si="32"/>
        <v>ID.BE-51</v>
      </c>
      <c r="G312" s="438" t="str">
        <f t="shared" si="33"/>
        <v>ID.BE-510</v>
      </c>
    </row>
    <row r="313" spans="1:7" x14ac:dyDescent="0.25">
      <c r="A313" t="s">
        <v>380</v>
      </c>
      <c r="B313" s="358">
        <v>1</v>
      </c>
      <c r="C313" t="s">
        <v>1460</v>
      </c>
      <c r="D313" t="s">
        <v>1527</v>
      </c>
      <c r="E313" s="358">
        <f>VLOOKUP(A313,Data!C:I,7,FALSE)</f>
        <v>0</v>
      </c>
      <c r="F313" s="438" t="str">
        <f t="shared" si="32"/>
        <v>PR.IP-91</v>
      </c>
      <c r="G313" s="438" t="str">
        <f t="shared" si="33"/>
        <v>PR.IP-910</v>
      </c>
    </row>
    <row r="314" spans="1:7" x14ac:dyDescent="0.25">
      <c r="A314" t="s">
        <v>380</v>
      </c>
      <c r="B314" s="358">
        <v>1</v>
      </c>
      <c r="C314" t="s">
        <v>1462</v>
      </c>
      <c r="D314" t="s">
        <v>1528</v>
      </c>
      <c r="E314" s="358">
        <f>VLOOKUP(A314,Data!C:I,7,FALSE)</f>
        <v>0</v>
      </c>
      <c r="F314" s="438" t="str">
        <f t="shared" si="32"/>
        <v>RS.RP-11</v>
      </c>
      <c r="G314" s="438" t="str">
        <f t="shared" si="33"/>
        <v>RS.RP-110</v>
      </c>
    </row>
    <row r="315" spans="1:7" x14ac:dyDescent="0.25">
      <c r="A315" t="s">
        <v>381</v>
      </c>
      <c r="B315" s="358">
        <v>1</v>
      </c>
      <c r="C315" t="s">
        <v>444</v>
      </c>
      <c r="D315" t="s">
        <v>1526</v>
      </c>
      <c r="E315" s="358">
        <f>VLOOKUP(A315,Data!C:I,7,FALSE)</f>
        <v>0</v>
      </c>
      <c r="F315" s="438" t="str">
        <f t="shared" si="32"/>
        <v>ID.BE-51</v>
      </c>
      <c r="G315" s="438" t="str">
        <f t="shared" si="33"/>
        <v>ID.BE-510</v>
      </c>
    </row>
    <row r="316" spans="1:7" x14ac:dyDescent="0.25">
      <c r="A316" t="s">
        <v>381</v>
      </c>
      <c r="B316" s="358">
        <v>1</v>
      </c>
      <c r="C316" t="s">
        <v>1460</v>
      </c>
      <c r="D316" t="s">
        <v>1527</v>
      </c>
      <c r="E316" s="358">
        <f>VLOOKUP(A316,Data!C:I,7,FALSE)</f>
        <v>0</v>
      </c>
      <c r="F316" s="438" t="str">
        <f t="shared" si="32"/>
        <v>PR.IP-91</v>
      </c>
      <c r="G316" s="438" t="str">
        <f t="shared" si="33"/>
        <v>PR.IP-910</v>
      </c>
    </row>
    <row r="317" spans="1:7" x14ac:dyDescent="0.25">
      <c r="A317" t="s">
        <v>381</v>
      </c>
      <c r="B317" s="358">
        <v>1</v>
      </c>
      <c r="C317" t="s">
        <v>1462</v>
      </c>
      <c r="D317" t="s">
        <v>1529</v>
      </c>
      <c r="E317" s="358">
        <f>VLOOKUP(A317,Data!C:I,7,FALSE)</f>
        <v>0</v>
      </c>
      <c r="F317" s="438" t="str">
        <f t="shared" si="32"/>
        <v>RS.CO-11</v>
      </c>
      <c r="G317" s="438" t="str">
        <f t="shared" si="33"/>
        <v>RS.CO-110</v>
      </c>
    </row>
    <row r="318" spans="1:7" x14ac:dyDescent="0.25">
      <c r="A318" t="s">
        <v>381</v>
      </c>
      <c r="B318" s="358">
        <v>1</v>
      </c>
      <c r="C318" t="s">
        <v>1462</v>
      </c>
      <c r="D318" t="s">
        <v>1528</v>
      </c>
      <c r="E318" s="358">
        <f>VLOOKUP(A318,Data!C:I,7,FALSE)</f>
        <v>0</v>
      </c>
      <c r="F318" s="438" t="str">
        <f t="shared" si="32"/>
        <v>RS.RP-11</v>
      </c>
      <c r="G318" s="438" t="str">
        <f t="shared" si="33"/>
        <v>RS.RP-110</v>
      </c>
    </row>
    <row r="319" spans="1:7" x14ac:dyDescent="0.25">
      <c r="A319" t="s">
        <v>382</v>
      </c>
      <c r="B319" s="358">
        <v>1</v>
      </c>
      <c r="C319" t="s">
        <v>444</v>
      </c>
      <c r="D319" t="s">
        <v>1526</v>
      </c>
      <c r="E319" s="358">
        <f>VLOOKUP(A319,Data!C:I,7,FALSE)</f>
        <v>0</v>
      </c>
      <c r="F319" s="438" t="str">
        <f t="shared" si="32"/>
        <v>ID.BE-51</v>
      </c>
      <c r="G319" s="438" t="str">
        <f t="shared" si="33"/>
        <v>ID.BE-510</v>
      </c>
    </row>
    <row r="320" spans="1:7" x14ac:dyDescent="0.25">
      <c r="A320" t="s">
        <v>382</v>
      </c>
      <c r="B320" s="358">
        <v>1</v>
      </c>
      <c r="C320" t="s">
        <v>444</v>
      </c>
      <c r="D320" t="s">
        <v>1530</v>
      </c>
      <c r="E320" s="358">
        <f>VLOOKUP(A320,Data!C:I,7,FALSE)</f>
        <v>0</v>
      </c>
      <c r="F320" s="438" t="str">
        <f t="shared" si="32"/>
        <v>ID.SC-51</v>
      </c>
      <c r="G320" s="438" t="str">
        <f t="shared" si="33"/>
        <v>ID.SC-510</v>
      </c>
    </row>
    <row r="321" spans="1:7" x14ac:dyDescent="0.25">
      <c r="A321" t="s">
        <v>382</v>
      </c>
      <c r="B321" s="358">
        <v>1</v>
      </c>
      <c r="C321" t="s">
        <v>1460</v>
      </c>
      <c r="D321" t="s">
        <v>1527</v>
      </c>
      <c r="E321" s="358">
        <f>VLOOKUP(A321,Data!C:I,7,FALSE)</f>
        <v>0</v>
      </c>
      <c r="F321" s="438" t="str">
        <f t="shared" si="32"/>
        <v>PR.IP-91</v>
      </c>
      <c r="G321" s="438" t="str">
        <f t="shared" si="33"/>
        <v>PR.IP-910</v>
      </c>
    </row>
    <row r="322" spans="1:7" x14ac:dyDescent="0.25">
      <c r="A322" t="s">
        <v>382</v>
      </c>
      <c r="B322" s="358">
        <v>1</v>
      </c>
      <c r="C322" t="s">
        <v>1462</v>
      </c>
      <c r="D322" t="s">
        <v>1531</v>
      </c>
      <c r="E322" s="358">
        <f>VLOOKUP(A322,Data!C:I,7,FALSE)</f>
        <v>0</v>
      </c>
      <c r="F322" s="438" t="str">
        <f t="shared" si="32"/>
        <v>RS.CO-41</v>
      </c>
      <c r="G322" s="438" t="str">
        <f t="shared" si="33"/>
        <v>RS.CO-410</v>
      </c>
    </row>
    <row r="323" spans="1:7" x14ac:dyDescent="0.25">
      <c r="A323" t="s">
        <v>382</v>
      </c>
      <c r="B323" s="358">
        <v>1</v>
      </c>
      <c r="C323" t="s">
        <v>1462</v>
      </c>
      <c r="D323" t="s">
        <v>1528</v>
      </c>
      <c r="E323" s="358">
        <f>VLOOKUP(A323,Data!C:I,7,FALSE)</f>
        <v>0</v>
      </c>
      <c r="F323" s="438" t="str">
        <f t="shared" ref="F323:F386" si="34">CONCATENATE($D323,$B323)</f>
        <v>RS.RP-11</v>
      </c>
      <c r="G323" s="438" t="str">
        <f t="shared" ref="G323:G386" si="35">_xlfn.IFNA(CONCATENATE(F323,$E323),CONCATENATE(F323,$E323,0))</f>
        <v>RS.RP-110</v>
      </c>
    </row>
    <row r="324" spans="1:7" x14ac:dyDescent="0.25">
      <c r="A324" t="s">
        <v>383</v>
      </c>
      <c r="B324" s="358">
        <v>2</v>
      </c>
      <c r="C324" t="s">
        <v>444</v>
      </c>
      <c r="D324" t="s">
        <v>1526</v>
      </c>
      <c r="E324" s="358">
        <f>VLOOKUP(A324,Data!C:I,7,FALSE)</f>
        <v>0</v>
      </c>
      <c r="F324" s="438" t="str">
        <f t="shared" si="34"/>
        <v>ID.BE-52</v>
      </c>
      <c r="G324" s="438" t="str">
        <f t="shared" si="35"/>
        <v>ID.BE-520</v>
      </c>
    </row>
    <row r="325" spans="1:7" x14ac:dyDescent="0.25">
      <c r="A325" t="s">
        <v>383</v>
      </c>
      <c r="B325" s="358">
        <v>2</v>
      </c>
      <c r="C325" t="s">
        <v>1460</v>
      </c>
      <c r="D325" t="s">
        <v>1527</v>
      </c>
      <c r="E325" s="358">
        <f>VLOOKUP(A325,Data!C:I,7,FALSE)</f>
        <v>0</v>
      </c>
      <c r="F325" s="438" t="str">
        <f t="shared" si="34"/>
        <v>PR.IP-92</v>
      </c>
      <c r="G325" s="438" t="str">
        <f t="shared" si="35"/>
        <v>PR.IP-920</v>
      </c>
    </row>
    <row r="326" spans="1:7" x14ac:dyDescent="0.25">
      <c r="A326" t="s">
        <v>383</v>
      </c>
      <c r="B326" s="358">
        <v>2</v>
      </c>
      <c r="C326" t="s">
        <v>1462</v>
      </c>
      <c r="D326" t="s">
        <v>1528</v>
      </c>
      <c r="E326" s="358">
        <f>VLOOKUP(A326,Data!C:I,7,FALSE)</f>
        <v>0</v>
      </c>
      <c r="F326" s="438" t="str">
        <f t="shared" si="34"/>
        <v>RS.RP-12</v>
      </c>
      <c r="G326" s="438" t="str">
        <f t="shared" si="35"/>
        <v>RS.RP-120</v>
      </c>
    </row>
    <row r="327" spans="1:7" x14ac:dyDescent="0.25">
      <c r="A327" t="s">
        <v>384</v>
      </c>
      <c r="B327" s="358">
        <v>2</v>
      </c>
      <c r="C327" t="s">
        <v>444</v>
      </c>
      <c r="D327" t="s">
        <v>1526</v>
      </c>
      <c r="E327" s="358">
        <f>VLOOKUP(A327,Data!C:I,7,FALSE)</f>
        <v>0</v>
      </c>
      <c r="F327" s="438" t="str">
        <f t="shared" si="34"/>
        <v>ID.BE-52</v>
      </c>
      <c r="G327" s="438" t="str">
        <f t="shared" si="35"/>
        <v>ID.BE-520</v>
      </c>
    </row>
    <row r="328" spans="1:7" x14ac:dyDescent="0.25">
      <c r="A328" t="s">
        <v>384</v>
      </c>
      <c r="B328" s="358">
        <v>2</v>
      </c>
      <c r="C328" t="s">
        <v>1460</v>
      </c>
      <c r="D328" t="s">
        <v>1527</v>
      </c>
      <c r="E328" s="358">
        <f>VLOOKUP(A328,Data!C:I,7,FALSE)</f>
        <v>0</v>
      </c>
      <c r="F328" s="438" t="str">
        <f t="shared" si="34"/>
        <v>PR.IP-92</v>
      </c>
      <c r="G328" s="438" t="str">
        <f t="shared" si="35"/>
        <v>PR.IP-920</v>
      </c>
    </row>
    <row r="329" spans="1:7" x14ac:dyDescent="0.25">
      <c r="A329" t="s">
        <v>384</v>
      </c>
      <c r="B329" s="358">
        <v>2</v>
      </c>
      <c r="C329" t="s">
        <v>1462</v>
      </c>
      <c r="D329" t="s">
        <v>1532</v>
      </c>
      <c r="E329" s="358">
        <f>VLOOKUP(A329,Data!C:I,7,FALSE)</f>
        <v>0</v>
      </c>
      <c r="F329" s="438" t="str">
        <f t="shared" si="34"/>
        <v>RS.CO-22</v>
      </c>
      <c r="G329" s="438" t="str">
        <f t="shared" si="35"/>
        <v>RS.CO-220</v>
      </c>
    </row>
    <row r="330" spans="1:7" x14ac:dyDescent="0.25">
      <c r="A330" t="s">
        <v>384</v>
      </c>
      <c r="B330" s="358">
        <v>2</v>
      </c>
      <c r="C330" t="s">
        <v>1462</v>
      </c>
      <c r="D330" t="s">
        <v>1533</v>
      </c>
      <c r="E330" s="358">
        <f>VLOOKUP(A330,Data!C:I,7,FALSE)</f>
        <v>0</v>
      </c>
      <c r="F330" s="438" t="str">
        <f t="shared" si="34"/>
        <v>RS.CO-32</v>
      </c>
      <c r="G330" s="438" t="str">
        <f t="shared" si="35"/>
        <v>RS.CO-320</v>
      </c>
    </row>
    <row r="331" spans="1:7" x14ac:dyDescent="0.25">
      <c r="A331" t="s">
        <v>384</v>
      </c>
      <c r="B331" s="358">
        <v>2</v>
      </c>
      <c r="C331" t="s">
        <v>1462</v>
      </c>
      <c r="D331" t="s">
        <v>1531</v>
      </c>
      <c r="E331" s="358">
        <f>VLOOKUP(A331,Data!C:I,7,FALSE)</f>
        <v>0</v>
      </c>
      <c r="F331" s="438" t="str">
        <f t="shared" si="34"/>
        <v>RS.CO-42</v>
      </c>
      <c r="G331" s="438" t="str">
        <f t="shared" si="35"/>
        <v>RS.CO-420</v>
      </c>
    </row>
    <row r="332" spans="1:7" x14ac:dyDescent="0.25">
      <c r="A332" t="s">
        <v>384</v>
      </c>
      <c r="B332" s="358">
        <v>2</v>
      </c>
      <c r="C332" t="s">
        <v>1462</v>
      </c>
      <c r="D332" t="s">
        <v>1528</v>
      </c>
      <c r="E332" s="358">
        <f>VLOOKUP(A332,Data!C:I,7,FALSE)</f>
        <v>0</v>
      </c>
      <c r="F332" s="438" t="str">
        <f t="shared" si="34"/>
        <v>RS.RP-12</v>
      </c>
      <c r="G332" s="438" t="str">
        <f t="shared" si="35"/>
        <v>RS.RP-120</v>
      </c>
    </row>
    <row r="333" spans="1:7" x14ac:dyDescent="0.25">
      <c r="A333" t="s">
        <v>385</v>
      </c>
      <c r="B333" s="358">
        <v>3</v>
      </c>
      <c r="C333" t="s">
        <v>444</v>
      </c>
      <c r="D333" t="s">
        <v>1526</v>
      </c>
      <c r="E333" s="358">
        <f>VLOOKUP(A333,Data!C:I,7,FALSE)</f>
        <v>0</v>
      </c>
      <c r="F333" s="438" t="str">
        <f t="shared" si="34"/>
        <v>ID.BE-53</v>
      </c>
      <c r="G333" s="438" t="str">
        <f t="shared" si="35"/>
        <v>ID.BE-530</v>
      </c>
    </row>
    <row r="334" spans="1:7" x14ac:dyDescent="0.25">
      <c r="A334" t="s">
        <v>385</v>
      </c>
      <c r="B334" s="358">
        <v>3</v>
      </c>
      <c r="C334" t="s">
        <v>444</v>
      </c>
      <c r="D334" t="s">
        <v>1530</v>
      </c>
      <c r="E334" s="358">
        <f>VLOOKUP(A334,Data!C:I,7,FALSE)</f>
        <v>0</v>
      </c>
      <c r="F334" s="438" t="str">
        <f t="shared" si="34"/>
        <v>ID.SC-53</v>
      </c>
      <c r="G334" s="438" t="str">
        <f t="shared" si="35"/>
        <v>ID.SC-530</v>
      </c>
    </row>
    <row r="335" spans="1:7" x14ac:dyDescent="0.25">
      <c r="A335" t="s">
        <v>385</v>
      </c>
      <c r="B335" s="358">
        <v>3</v>
      </c>
      <c r="C335" t="s">
        <v>1460</v>
      </c>
      <c r="D335" t="s">
        <v>1527</v>
      </c>
      <c r="E335" s="358">
        <f>VLOOKUP(A335,Data!C:I,7,FALSE)</f>
        <v>0</v>
      </c>
      <c r="F335" s="438" t="str">
        <f t="shared" si="34"/>
        <v>PR.IP-93</v>
      </c>
      <c r="G335" s="438" t="str">
        <f t="shared" si="35"/>
        <v>PR.IP-930</v>
      </c>
    </row>
    <row r="336" spans="1:7" x14ac:dyDescent="0.25">
      <c r="A336" t="s">
        <v>385</v>
      </c>
      <c r="B336" s="358">
        <v>3</v>
      </c>
      <c r="C336" t="s">
        <v>1462</v>
      </c>
      <c r="D336" t="s">
        <v>1528</v>
      </c>
      <c r="E336" s="358">
        <f>VLOOKUP(A336,Data!C:I,7,FALSE)</f>
        <v>0</v>
      </c>
      <c r="F336" s="438" t="str">
        <f t="shared" si="34"/>
        <v>RS.RP-13</v>
      </c>
      <c r="G336" s="438" t="str">
        <f t="shared" si="35"/>
        <v>RS.RP-130</v>
      </c>
    </row>
    <row r="337" spans="1:7" x14ac:dyDescent="0.25">
      <c r="A337" t="s">
        <v>386</v>
      </c>
      <c r="B337" s="358">
        <v>3</v>
      </c>
      <c r="C337" t="s">
        <v>444</v>
      </c>
      <c r="D337" t="s">
        <v>1526</v>
      </c>
      <c r="E337" s="358">
        <f>VLOOKUP(A337,Data!C:I,7,FALSE)</f>
        <v>0</v>
      </c>
      <c r="F337" s="438" t="str">
        <f t="shared" si="34"/>
        <v>ID.BE-53</v>
      </c>
      <c r="G337" s="438" t="str">
        <f t="shared" si="35"/>
        <v>ID.BE-530</v>
      </c>
    </row>
    <row r="338" spans="1:7" x14ac:dyDescent="0.25">
      <c r="A338" t="s">
        <v>386</v>
      </c>
      <c r="B338" s="358">
        <v>3</v>
      </c>
      <c r="C338" t="s">
        <v>444</v>
      </c>
      <c r="D338" t="s">
        <v>1530</v>
      </c>
      <c r="E338" s="358">
        <f>VLOOKUP(A338,Data!C:I,7,FALSE)</f>
        <v>0</v>
      </c>
      <c r="F338" s="438" t="str">
        <f t="shared" si="34"/>
        <v>ID.SC-53</v>
      </c>
      <c r="G338" s="438" t="str">
        <f t="shared" si="35"/>
        <v>ID.SC-530</v>
      </c>
    </row>
    <row r="339" spans="1:7" x14ac:dyDescent="0.25">
      <c r="A339" t="s">
        <v>386</v>
      </c>
      <c r="B339" s="358">
        <v>3</v>
      </c>
      <c r="C339" t="s">
        <v>1460</v>
      </c>
      <c r="D339" t="s">
        <v>1527</v>
      </c>
      <c r="E339" s="358">
        <f>VLOOKUP(A339,Data!C:I,7,FALSE)</f>
        <v>0</v>
      </c>
      <c r="F339" s="438" t="str">
        <f t="shared" si="34"/>
        <v>PR.IP-93</v>
      </c>
      <c r="G339" s="438" t="str">
        <f t="shared" si="35"/>
        <v>PR.IP-930</v>
      </c>
    </row>
    <row r="340" spans="1:7" x14ac:dyDescent="0.25">
      <c r="A340" t="s">
        <v>386</v>
      </c>
      <c r="B340" s="358">
        <v>3</v>
      </c>
      <c r="C340" t="s">
        <v>1462</v>
      </c>
      <c r="D340" t="s">
        <v>1531</v>
      </c>
      <c r="E340" s="358">
        <f>VLOOKUP(A340,Data!C:I,7,FALSE)</f>
        <v>0</v>
      </c>
      <c r="F340" s="438" t="str">
        <f t="shared" si="34"/>
        <v>RS.CO-43</v>
      </c>
      <c r="G340" s="438" t="str">
        <f t="shared" si="35"/>
        <v>RS.CO-430</v>
      </c>
    </row>
    <row r="341" spans="1:7" x14ac:dyDescent="0.25">
      <c r="A341" t="s">
        <v>386</v>
      </c>
      <c r="B341" s="358">
        <v>3</v>
      </c>
      <c r="C341" t="s">
        <v>1462</v>
      </c>
      <c r="D341" t="s">
        <v>1528</v>
      </c>
      <c r="E341" s="358">
        <f>VLOOKUP(A341,Data!C:I,7,FALSE)</f>
        <v>0</v>
      </c>
      <c r="F341" s="438" t="str">
        <f t="shared" si="34"/>
        <v>RS.RP-13</v>
      </c>
      <c r="G341" s="438" t="str">
        <f t="shared" si="35"/>
        <v>RS.RP-130</v>
      </c>
    </row>
    <row r="342" spans="1:7" x14ac:dyDescent="0.25">
      <c r="A342" t="s">
        <v>336</v>
      </c>
      <c r="B342" s="358">
        <v>2</v>
      </c>
      <c r="C342" t="s">
        <v>444</v>
      </c>
      <c r="D342" t="s">
        <v>1517</v>
      </c>
      <c r="E342" s="358">
        <f>VLOOKUP(A342,Data!C:I,7,FALSE)</f>
        <v>0</v>
      </c>
      <c r="F342" s="438" t="str">
        <f t="shared" si="34"/>
        <v>ID.BE-22</v>
      </c>
      <c r="G342" s="438" t="str">
        <f t="shared" si="35"/>
        <v>ID.BE-220</v>
      </c>
    </row>
    <row r="343" spans="1:7" x14ac:dyDescent="0.25">
      <c r="A343" t="s">
        <v>340</v>
      </c>
      <c r="B343" s="358">
        <v>2</v>
      </c>
      <c r="C343" t="s">
        <v>444</v>
      </c>
      <c r="D343" t="s">
        <v>1534</v>
      </c>
      <c r="E343" s="358">
        <f>VLOOKUP(A343,Data!C:I,7,FALSE)</f>
        <v>0</v>
      </c>
      <c r="F343" s="438" t="str">
        <f t="shared" si="34"/>
        <v>ID.GV-32</v>
      </c>
      <c r="G343" s="438" t="str">
        <f t="shared" si="35"/>
        <v>ID.GV-320</v>
      </c>
    </row>
    <row r="344" spans="1:7" x14ac:dyDescent="0.25">
      <c r="A344" t="s">
        <v>347</v>
      </c>
      <c r="B344" s="358">
        <v>2</v>
      </c>
      <c r="C344" t="s">
        <v>444</v>
      </c>
      <c r="D344" t="s">
        <v>1520</v>
      </c>
      <c r="E344" s="358">
        <f>VLOOKUP(A344,Data!C:I,7,FALSE)</f>
        <v>0</v>
      </c>
      <c r="F344" s="438" t="str">
        <f t="shared" si="34"/>
        <v>ID.GV-12</v>
      </c>
      <c r="G344" s="438" t="str">
        <f t="shared" si="35"/>
        <v>ID.GV-120</v>
      </c>
    </row>
    <row r="345" spans="1:7" x14ac:dyDescent="0.25">
      <c r="A345" t="s">
        <v>349</v>
      </c>
      <c r="B345" s="358">
        <v>2</v>
      </c>
      <c r="C345" t="s">
        <v>444</v>
      </c>
      <c r="D345" t="s">
        <v>1487</v>
      </c>
      <c r="E345" s="358">
        <f>VLOOKUP(A345,Data!C:I,7,FALSE)</f>
        <v>0</v>
      </c>
      <c r="F345" s="438" t="str">
        <f t="shared" si="34"/>
        <v>ID.AM-62</v>
      </c>
      <c r="G345" s="438" t="str">
        <f t="shared" si="35"/>
        <v>ID.AM-620</v>
      </c>
    </row>
    <row r="346" spans="1:7" x14ac:dyDescent="0.25">
      <c r="A346" t="s">
        <v>352</v>
      </c>
      <c r="B346" s="358">
        <v>3</v>
      </c>
      <c r="C346" t="s">
        <v>444</v>
      </c>
      <c r="D346" t="s">
        <v>1534</v>
      </c>
      <c r="E346" s="358" t="e">
        <f>VLOOKUP(A346,Data!C:I,7,FALSE)</f>
        <v>#N/A</v>
      </c>
      <c r="F346" s="438" t="str">
        <f t="shared" si="34"/>
        <v>ID.GV-33</v>
      </c>
      <c r="G346" s="438" t="e">
        <f t="shared" si="35"/>
        <v>#N/A</v>
      </c>
    </row>
    <row r="347" spans="1:7" x14ac:dyDescent="0.25">
      <c r="A347" t="s">
        <v>355</v>
      </c>
      <c r="B347" s="358">
        <v>3</v>
      </c>
      <c r="C347" t="s">
        <v>444</v>
      </c>
      <c r="D347" t="s">
        <v>1534</v>
      </c>
      <c r="E347" s="358">
        <f>VLOOKUP(A347,Data!C:I,7,FALSE)</f>
        <v>0</v>
      </c>
      <c r="F347" s="438" t="str">
        <f t="shared" si="34"/>
        <v>ID.GV-33</v>
      </c>
      <c r="G347" s="438" t="str">
        <f t="shared" si="35"/>
        <v>ID.GV-330</v>
      </c>
    </row>
    <row r="348" spans="1:7" x14ac:dyDescent="0.25">
      <c r="A348" t="s">
        <v>357</v>
      </c>
      <c r="B348" s="358">
        <v>3</v>
      </c>
      <c r="C348" t="s">
        <v>444</v>
      </c>
      <c r="D348" t="s">
        <v>1487</v>
      </c>
      <c r="E348" s="358">
        <f>VLOOKUP(A348,Data!C:I,7,FALSE)</f>
        <v>0</v>
      </c>
      <c r="F348" s="438" t="str">
        <f t="shared" si="34"/>
        <v>ID.AM-63</v>
      </c>
      <c r="G348" s="438" t="str">
        <f t="shared" si="35"/>
        <v>ID.AM-630</v>
      </c>
    </row>
    <row r="349" spans="1:7" x14ac:dyDescent="0.25">
      <c r="A349" t="s">
        <v>357</v>
      </c>
      <c r="B349" s="358">
        <v>3</v>
      </c>
      <c r="C349" t="s">
        <v>444</v>
      </c>
      <c r="D349" t="s">
        <v>1488</v>
      </c>
      <c r="E349" s="358">
        <f>VLOOKUP(A349,Data!C:I,7,FALSE)</f>
        <v>0</v>
      </c>
      <c r="F349" s="438" t="str">
        <f t="shared" si="34"/>
        <v>ID.GV-23</v>
      </c>
      <c r="G349" s="438" t="str">
        <f t="shared" si="35"/>
        <v>ID.GV-230</v>
      </c>
    </row>
    <row r="350" spans="1:7" x14ac:dyDescent="0.25">
      <c r="A350" t="s">
        <v>358</v>
      </c>
      <c r="B350" s="358">
        <v>3</v>
      </c>
      <c r="C350" t="s">
        <v>1460</v>
      </c>
      <c r="D350" t="s">
        <v>1489</v>
      </c>
      <c r="E350" s="358">
        <f>VLOOKUP(A350,Data!C:I,7,FALSE)</f>
        <v>0</v>
      </c>
      <c r="F350" s="438" t="str">
        <f t="shared" si="34"/>
        <v>PR.IP-83</v>
      </c>
      <c r="G350" s="438" t="str">
        <f t="shared" si="35"/>
        <v>PR.IP-830</v>
      </c>
    </row>
    <row r="351" spans="1:7" x14ac:dyDescent="0.25">
      <c r="A351" t="s">
        <v>238</v>
      </c>
      <c r="B351" s="358">
        <v>1</v>
      </c>
      <c r="C351" t="s">
        <v>1461</v>
      </c>
      <c r="D351" t="s">
        <v>1535</v>
      </c>
      <c r="E351" s="358">
        <f>VLOOKUP(A351,Data!C:I,7,FALSE)</f>
        <v>0</v>
      </c>
      <c r="F351" s="438" t="str">
        <f t="shared" si="34"/>
        <v>DE.AE-31</v>
      </c>
      <c r="G351" s="438" t="str">
        <f t="shared" si="35"/>
        <v>DE.AE-310</v>
      </c>
    </row>
    <row r="352" spans="1:7" x14ac:dyDescent="0.25">
      <c r="A352" t="s">
        <v>238</v>
      </c>
      <c r="B352" s="358">
        <v>1</v>
      </c>
      <c r="C352" t="s">
        <v>1461</v>
      </c>
      <c r="D352" t="s">
        <v>1536</v>
      </c>
      <c r="E352" s="358">
        <f>VLOOKUP(A352,Data!C:I,7,FALSE)</f>
        <v>0</v>
      </c>
      <c r="F352" s="438" t="str">
        <f t="shared" si="34"/>
        <v>DE.DP-11</v>
      </c>
      <c r="G352" s="438" t="str">
        <f t="shared" si="35"/>
        <v>DE.DP-110</v>
      </c>
    </row>
    <row r="353" spans="1:7" x14ac:dyDescent="0.25">
      <c r="A353" t="s">
        <v>238</v>
      </c>
      <c r="B353" s="358">
        <v>1</v>
      </c>
      <c r="C353" t="s">
        <v>1461</v>
      </c>
      <c r="D353" t="s">
        <v>1537</v>
      </c>
      <c r="E353" s="358">
        <f>VLOOKUP(A353,Data!C:I,7,FALSE)</f>
        <v>0</v>
      </c>
      <c r="F353" s="438" t="str">
        <f t="shared" si="34"/>
        <v>DE.DP-41</v>
      </c>
      <c r="G353" s="438" t="str">
        <f t="shared" si="35"/>
        <v>DE.DP-410</v>
      </c>
    </row>
    <row r="354" spans="1:7" x14ac:dyDescent="0.25">
      <c r="A354" t="s">
        <v>239</v>
      </c>
      <c r="B354" s="358">
        <v>2</v>
      </c>
      <c r="C354" t="s">
        <v>1461</v>
      </c>
      <c r="D354" t="s">
        <v>1538</v>
      </c>
      <c r="E354" s="358">
        <f>VLOOKUP(A354,Data!C:I,7,FALSE)</f>
        <v>0</v>
      </c>
      <c r="F354" s="438" t="str">
        <f t="shared" si="34"/>
        <v>DE.DP-22</v>
      </c>
      <c r="G354" s="438" t="str">
        <f t="shared" si="35"/>
        <v>DE.DP-220</v>
      </c>
    </row>
    <row r="355" spans="1:7" x14ac:dyDescent="0.25">
      <c r="A355" t="s">
        <v>240</v>
      </c>
      <c r="B355" s="358">
        <v>2</v>
      </c>
      <c r="C355" t="s">
        <v>1461</v>
      </c>
      <c r="D355" t="s">
        <v>1535</v>
      </c>
      <c r="E355" s="358">
        <f>VLOOKUP(A355,Data!C:I,7,FALSE)</f>
        <v>0</v>
      </c>
      <c r="F355" s="438" t="str">
        <f t="shared" si="34"/>
        <v>DE.AE-32</v>
      </c>
      <c r="G355" s="438" t="str">
        <f t="shared" si="35"/>
        <v>DE.AE-320</v>
      </c>
    </row>
    <row r="356" spans="1:7" x14ac:dyDescent="0.25">
      <c r="A356" t="s">
        <v>240</v>
      </c>
      <c r="B356" s="358">
        <v>2</v>
      </c>
      <c r="C356" t="s">
        <v>1462</v>
      </c>
      <c r="D356" t="s">
        <v>1539</v>
      </c>
      <c r="E356" s="358">
        <f>VLOOKUP(A356,Data!C:I,7,FALSE)</f>
        <v>0</v>
      </c>
      <c r="F356" s="438" t="str">
        <f t="shared" si="34"/>
        <v>RS.AN-12</v>
      </c>
      <c r="G356" s="438" t="str">
        <f t="shared" si="35"/>
        <v>RS.AN-120</v>
      </c>
    </row>
    <row r="357" spans="1:7" x14ac:dyDescent="0.25">
      <c r="A357" t="s">
        <v>241</v>
      </c>
      <c r="B357" s="358">
        <v>3</v>
      </c>
      <c r="C357" t="s">
        <v>1461</v>
      </c>
      <c r="D357" t="s">
        <v>1540</v>
      </c>
      <c r="E357" s="358">
        <f>VLOOKUP(A357,Data!C:I,7,FALSE)</f>
        <v>0</v>
      </c>
      <c r="F357" s="438" t="str">
        <f t="shared" si="34"/>
        <v>DE.AE-23</v>
      </c>
      <c r="G357" s="438" t="str">
        <f t="shared" si="35"/>
        <v>DE.AE-230</v>
      </c>
    </row>
    <row r="358" spans="1:7" x14ac:dyDescent="0.25">
      <c r="A358" t="s">
        <v>241</v>
      </c>
      <c r="B358" s="358">
        <v>3</v>
      </c>
      <c r="C358" t="s">
        <v>1461</v>
      </c>
      <c r="D358" t="s">
        <v>1535</v>
      </c>
      <c r="E358" s="358">
        <f>VLOOKUP(A358,Data!C:I,7,FALSE)</f>
        <v>0</v>
      </c>
      <c r="F358" s="438" t="str">
        <f t="shared" si="34"/>
        <v>DE.AE-33</v>
      </c>
      <c r="G358" s="438" t="str">
        <f t="shared" si="35"/>
        <v>DE.AE-330</v>
      </c>
    </row>
    <row r="359" spans="1:7" x14ac:dyDescent="0.25">
      <c r="A359" t="s">
        <v>241</v>
      </c>
      <c r="B359" s="358">
        <v>3</v>
      </c>
      <c r="C359" t="s">
        <v>1462</v>
      </c>
      <c r="D359" t="s">
        <v>1539</v>
      </c>
      <c r="E359" s="358">
        <f>VLOOKUP(A359,Data!C:I,7,FALSE)</f>
        <v>0</v>
      </c>
      <c r="F359" s="438" t="str">
        <f t="shared" si="34"/>
        <v>RS.AN-13</v>
      </c>
      <c r="G359" s="438" t="str">
        <f t="shared" si="35"/>
        <v>RS.AN-130</v>
      </c>
    </row>
    <row r="360" spans="1:7" x14ac:dyDescent="0.25">
      <c r="A360" t="s">
        <v>242</v>
      </c>
      <c r="B360" s="358">
        <v>3</v>
      </c>
      <c r="C360" t="s">
        <v>1461</v>
      </c>
      <c r="D360" t="s">
        <v>1538</v>
      </c>
      <c r="E360" s="358">
        <f>VLOOKUP(A360,Data!C:I,7,FALSE)</f>
        <v>0</v>
      </c>
      <c r="F360" s="438" t="str">
        <f t="shared" si="34"/>
        <v>DE.DP-23</v>
      </c>
      <c r="G360" s="438" t="str">
        <f t="shared" si="35"/>
        <v>DE.DP-230</v>
      </c>
    </row>
    <row r="361" spans="1:7" x14ac:dyDescent="0.25">
      <c r="A361" t="s">
        <v>242</v>
      </c>
      <c r="B361" s="358">
        <v>3</v>
      </c>
      <c r="C361" t="s">
        <v>1461</v>
      </c>
      <c r="D361" t="s">
        <v>1541</v>
      </c>
      <c r="E361" s="358">
        <f>VLOOKUP(A361,Data!C:I,7,FALSE)</f>
        <v>0</v>
      </c>
      <c r="F361" s="438" t="str">
        <f t="shared" si="34"/>
        <v>DE.DP-53</v>
      </c>
      <c r="G361" s="438" t="str">
        <f t="shared" si="35"/>
        <v>DE.DP-530</v>
      </c>
    </row>
    <row r="362" spans="1:7" x14ac:dyDescent="0.25">
      <c r="A362" t="s">
        <v>243</v>
      </c>
      <c r="B362" s="358">
        <v>3</v>
      </c>
      <c r="C362" t="s">
        <v>1461</v>
      </c>
      <c r="D362" t="s">
        <v>1535</v>
      </c>
      <c r="E362" s="358">
        <f>VLOOKUP(A362,Data!C:I,7,FALSE)</f>
        <v>0</v>
      </c>
      <c r="F362" s="438" t="str">
        <f t="shared" si="34"/>
        <v>DE.AE-33</v>
      </c>
      <c r="G362" s="438" t="str">
        <f t="shared" si="35"/>
        <v>DE.AE-330</v>
      </c>
    </row>
    <row r="363" spans="1:7" x14ac:dyDescent="0.25">
      <c r="A363" t="s">
        <v>244</v>
      </c>
      <c r="B363" s="358">
        <v>1</v>
      </c>
      <c r="C363" t="s">
        <v>1461</v>
      </c>
      <c r="D363" t="s">
        <v>1542</v>
      </c>
      <c r="E363" s="358">
        <f>VLOOKUP(A363,Data!C:I,7,FALSE)</f>
        <v>0</v>
      </c>
      <c r="F363" s="438" t="str">
        <f t="shared" si="34"/>
        <v>DE.AE-51</v>
      </c>
      <c r="G363" s="438" t="str">
        <f t="shared" si="35"/>
        <v>DE.AE-510</v>
      </c>
    </row>
    <row r="364" spans="1:7" x14ac:dyDescent="0.25">
      <c r="A364" t="s">
        <v>244</v>
      </c>
      <c r="B364" s="358">
        <v>1</v>
      </c>
      <c r="C364" t="s">
        <v>1462</v>
      </c>
      <c r="D364" t="s">
        <v>1543</v>
      </c>
      <c r="E364" s="358">
        <f>VLOOKUP(A364,Data!C:I,7,FALSE)</f>
        <v>0</v>
      </c>
      <c r="F364" s="438" t="str">
        <f t="shared" si="34"/>
        <v>RS.AN-41</v>
      </c>
      <c r="G364" s="438" t="str">
        <f t="shared" si="35"/>
        <v>RS.AN-410</v>
      </c>
    </row>
    <row r="365" spans="1:7" x14ac:dyDescent="0.25">
      <c r="A365" t="s">
        <v>245</v>
      </c>
      <c r="B365" s="358">
        <v>1</v>
      </c>
      <c r="C365" t="s">
        <v>1461</v>
      </c>
      <c r="D365" t="s">
        <v>1540</v>
      </c>
      <c r="E365" s="358">
        <f>VLOOKUP(A365,Data!C:I,7,FALSE)</f>
        <v>0</v>
      </c>
      <c r="F365" s="438" t="str">
        <f t="shared" si="34"/>
        <v>DE.AE-21</v>
      </c>
      <c r="G365" s="438" t="str">
        <f t="shared" si="35"/>
        <v>DE.AE-210</v>
      </c>
    </row>
    <row r="366" spans="1:7" x14ac:dyDescent="0.25">
      <c r="A366" t="s">
        <v>245</v>
      </c>
      <c r="B366" s="358">
        <v>1</v>
      </c>
      <c r="C366" t="s">
        <v>1461</v>
      </c>
      <c r="D366" t="s">
        <v>1544</v>
      </c>
      <c r="E366" s="358">
        <f>VLOOKUP(A366,Data!C:I,7,FALSE)</f>
        <v>0</v>
      </c>
      <c r="F366" s="438" t="str">
        <f t="shared" si="34"/>
        <v>DE.AE-41</v>
      </c>
      <c r="G366" s="438" t="str">
        <f t="shared" si="35"/>
        <v>DE.AE-410</v>
      </c>
    </row>
    <row r="367" spans="1:7" x14ac:dyDescent="0.25">
      <c r="A367" t="s">
        <v>245</v>
      </c>
      <c r="B367" s="358">
        <v>1</v>
      </c>
      <c r="C367" t="s">
        <v>1462</v>
      </c>
      <c r="D367" t="s">
        <v>1539</v>
      </c>
      <c r="E367" s="358">
        <f>VLOOKUP(A367,Data!C:I,7,FALSE)</f>
        <v>0</v>
      </c>
      <c r="F367" s="438" t="str">
        <f t="shared" si="34"/>
        <v>RS.AN-11</v>
      </c>
      <c r="G367" s="438" t="str">
        <f t="shared" si="35"/>
        <v>RS.AN-110</v>
      </c>
    </row>
    <row r="368" spans="1:7" x14ac:dyDescent="0.25">
      <c r="A368" t="s">
        <v>246</v>
      </c>
      <c r="B368" s="358">
        <v>2</v>
      </c>
      <c r="C368" t="s">
        <v>1461</v>
      </c>
      <c r="D368" t="s">
        <v>1544</v>
      </c>
      <c r="E368" s="358">
        <f>VLOOKUP(A368,Data!C:I,7,FALSE)</f>
        <v>0</v>
      </c>
      <c r="F368" s="438" t="str">
        <f t="shared" si="34"/>
        <v>DE.AE-42</v>
      </c>
      <c r="G368" s="438" t="str">
        <f t="shared" si="35"/>
        <v>DE.AE-420</v>
      </c>
    </row>
    <row r="369" spans="1:7" x14ac:dyDescent="0.25">
      <c r="A369" t="s">
        <v>246</v>
      </c>
      <c r="B369" s="358">
        <v>2</v>
      </c>
      <c r="C369" t="s">
        <v>1461</v>
      </c>
      <c r="D369" t="s">
        <v>1542</v>
      </c>
      <c r="E369" s="358">
        <f>VLOOKUP(A369,Data!C:I,7,FALSE)</f>
        <v>0</v>
      </c>
      <c r="F369" s="438" t="str">
        <f t="shared" si="34"/>
        <v>DE.AE-52</v>
      </c>
      <c r="G369" s="438" t="str">
        <f t="shared" si="35"/>
        <v>DE.AE-520</v>
      </c>
    </row>
    <row r="370" spans="1:7" x14ac:dyDescent="0.25">
      <c r="A370" t="s">
        <v>246</v>
      </c>
      <c r="B370" s="358">
        <v>2</v>
      </c>
      <c r="C370" t="s">
        <v>1462</v>
      </c>
      <c r="D370" t="s">
        <v>1545</v>
      </c>
      <c r="E370" s="358">
        <f>VLOOKUP(A370,Data!C:I,7,FALSE)</f>
        <v>0</v>
      </c>
      <c r="F370" s="438" t="str">
        <f t="shared" si="34"/>
        <v>RS.AN-22</v>
      </c>
      <c r="G370" s="438" t="str">
        <f t="shared" si="35"/>
        <v>RS.AN-220</v>
      </c>
    </row>
    <row r="371" spans="1:7" x14ac:dyDescent="0.25">
      <c r="A371" t="s">
        <v>247</v>
      </c>
      <c r="B371" s="358">
        <v>2</v>
      </c>
      <c r="C371" t="s">
        <v>1461</v>
      </c>
      <c r="D371" t="s">
        <v>1540</v>
      </c>
      <c r="E371" s="358">
        <f>VLOOKUP(A371,Data!C:I,7,FALSE)</f>
        <v>0</v>
      </c>
      <c r="F371" s="438" t="str">
        <f t="shared" si="34"/>
        <v>DE.AE-22</v>
      </c>
      <c r="G371" s="438" t="str">
        <f t="shared" si="35"/>
        <v>DE.AE-220</v>
      </c>
    </row>
    <row r="372" spans="1:7" x14ac:dyDescent="0.25">
      <c r="A372" t="s">
        <v>247</v>
      </c>
      <c r="B372" s="358">
        <v>2</v>
      </c>
      <c r="C372" t="s">
        <v>1462</v>
      </c>
      <c r="D372" t="s">
        <v>1543</v>
      </c>
      <c r="E372" s="358">
        <f>VLOOKUP(A372,Data!C:I,7,FALSE)</f>
        <v>0</v>
      </c>
      <c r="F372" s="438" t="str">
        <f t="shared" si="34"/>
        <v>RS.AN-42</v>
      </c>
      <c r="G372" s="438" t="str">
        <f t="shared" si="35"/>
        <v>RS.AN-420</v>
      </c>
    </row>
    <row r="373" spans="1:7" x14ac:dyDescent="0.25">
      <c r="A373" t="s">
        <v>248</v>
      </c>
      <c r="B373" s="358">
        <v>2</v>
      </c>
      <c r="C373" t="s">
        <v>1461</v>
      </c>
      <c r="D373" t="s">
        <v>1542</v>
      </c>
      <c r="E373" s="358">
        <f>VLOOKUP(A373,Data!C:I,7,FALSE)</f>
        <v>0</v>
      </c>
      <c r="F373" s="438" t="str">
        <f t="shared" si="34"/>
        <v>DE.AE-52</v>
      </c>
      <c r="G373" s="438" t="str">
        <f t="shared" si="35"/>
        <v>DE.AE-520</v>
      </c>
    </row>
    <row r="374" spans="1:7" x14ac:dyDescent="0.25">
      <c r="A374" t="s">
        <v>248</v>
      </c>
      <c r="B374" s="358">
        <v>2</v>
      </c>
      <c r="C374" t="s">
        <v>1461</v>
      </c>
      <c r="D374" t="s">
        <v>1546</v>
      </c>
      <c r="E374" s="358">
        <f>VLOOKUP(A374,Data!C:I,7,FALSE)</f>
        <v>0</v>
      </c>
      <c r="F374" s="438" t="str">
        <f t="shared" si="34"/>
        <v>DE.DP-32</v>
      </c>
      <c r="G374" s="438" t="str">
        <f t="shared" si="35"/>
        <v>DE.DP-320</v>
      </c>
    </row>
    <row r="375" spans="1:7" x14ac:dyDescent="0.25">
      <c r="A375" t="s">
        <v>248</v>
      </c>
      <c r="B375" s="358">
        <v>2</v>
      </c>
      <c r="C375" t="s">
        <v>1461</v>
      </c>
      <c r="D375" t="s">
        <v>1541</v>
      </c>
      <c r="E375" s="358">
        <f>VLOOKUP(A375,Data!C:I,7,FALSE)</f>
        <v>0</v>
      </c>
      <c r="F375" s="438" t="str">
        <f t="shared" si="34"/>
        <v>DE.DP-52</v>
      </c>
      <c r="G375" s="438" t="str">
        <f t="shared" si="35"/>
        <v>DE.DP-520</v>
      </c>
    </row>
    <row r="376" spans="1:7" x14ac:dyDescent="0.25">
      <c r="A376" t="s">
        <v>248</v>
      </c>
      <c r="B376" s="358">
        <v>2</v>
      </c>
      <c r="C376" t="s">
        <v>1462</v>
      </c>
      <c r="D376" t="s">
        <v>1543</v>
      </c>
      <c r="E376" s="358">
        <f>VLOOKUP(A376,Data!C:I,7,FALSE)</f>
        <v>0</v>
      </c>
      <c r="F376" s="438" t="str">
        <f t="shared" si="34"/>
        <v>RS.AN-42</v>
      </c>
      <c r="G376" s="438" t="str">
        <f t="shared" si="35"/>
        <v>RS.AN-420</v>
      </c>
    </row>
    <row r="377" spans="1:7" x14ac:dyDescent="0.25">
      <c r="A377" t="s">
        <v>249</v>
      </c>
      <c r="B377" s="358">
        <v>2</v>
      </c>
      <c r="C377" t="s">
        <v>1461</v>
      </c>
      <c r="D377" t="s">
        <v>1540</v>
      </c>
      <c r="E377" s="358">
        <f>VLOOKUP(A377,Data!C:I,7,FALSE)</f>
        <v>0</v>
      </c>
      <c r="F377" s="438" t="str">
        <f t="shared" si="34"/>
        <v>DE.AE-22</v>
      </c>
      <c r="G377" s="438" t="str">
        <f t="shared" si="35"/>
        <v>DE.AE-220</v>
      </c>
    </row>
    <row r="378" spans="1:7" x14ac:dyDescent="0.25">
      <c r="A378" t="s">
        <v>249</v>
      </c>
      <c r="B378" s="358">
        <v>2</v>
      </c>
      <c r="C378" t="s">
        <v>1462</v>
      </c>
      <c r="D378" t="s">
        <v>1539</v>
      </c>
      <c r="E378" s="358">
        <f>VLOOKUP(A378,Data!C:I,7,FALSE)</f>
        <v>0</v>
      </c>
      <c r="F378" s="438" t="str">
        <f t="shared" si="34"/>
        <v>RS.AN-12</v>
      </c>
      <c r="G378" s="438" t="str">
        <f t="shared" si="35"/>
        <v>RS.AN-120</v>
      </c>
    </row>
    <row r="379" spans="1:7" x14ac:dyDescent="0.25">
      <c r="A379" t="s">
        <v>250</v>
      </c>
      <c r="B379" s="358">
        <v>2</v>
      </c>
      <c r="C379" t="s">
        <v>1461</v>
      </c>
      <c r="D379" t="s">
        <v>1536</v>
      </c>
      <c r="E379" s="358">
        <f>VLOOKUP(A379,Data!C:I,7,FALSE)</f>
        <v>0</v>
      </c>
      <c r="F379" s="438" t="str">
        <f t="shared" si="34"/>
        <v>DE.DP-12</v>
      </c>
      <c r="G379" s="438" t="str">
        <f t="shared" si="35"/>
        <v>DE.DP-120</v>
      </c>
    </row>
    <row r="380" spans="1:7" x14ac:dyDescent="0.25">
      <c r="A380" t="s">
        <v>250</v>
      </c>
      <c r="B380" s="358">
        <v>2</v>
      </c>
      <c r="C380" t="s">
        <v>1461</v>
      </c>
      <c r="D380" t="s">
        <v>1537</v>
      </c>
      <c r="E380" s="358">
        <f>VLOOKUP(A380,Data!C:I,7,FALSE)</f>
        <v>0</v>
      </c>
      <c r="F380" s="438" t="str">
        <f t="shared" si="34"/>
        <v>DE.DP-42</v>
      </c>
      <c r="G380" s="438" t="str">
        <f t="shared" si="35"/>
        <v>DE.DP-420</v>
      </c>
    </row>
    <row r="381" spans="1:7" x14ac:dyDescent="0.25">
      <c r="A381" t="s">
        <v>250</v>
      </c>
      <c r="B381" s="358">
        <v>2</v>
      </c>
      <c r="C381" t="s">
        <v>1463</v>
      </c>
      <c r="D381" t="s">
        <v>1547</v>
      </c>
      <c r="E381" s="358">
        <f>VLOOKUP(A381,Data!C:I,7,FALSE)</f>
        <v>0</v>
      </c>
      <c r="F381" s="438" t="str">
        <f t="shared" si="34"/>
        <v>RC.CO-32</v>
      </c>
      <c r="G381" s="438" t="str">
        <f t="shared" si="35"/>
        <v>RC.CO-320</v>
      </c>
    </row>
    <row r="382" spans="1:7" x14ac:dyDescent="0.25">
      <c r="A382" t="s">
        <v>250</v>
      </c>
      <c r="B382" s="358">
        <v>2</v>
      </c>
      <c r="C382" t="s">
        <v>1462</v>
      </c>
      <c r="D382" t="s">
        <v>1532</v>
      </c>
      <c r="E382" s="358">
        <f>VLOOKUP(A382,Data!C:I,7,FALSE)</f>
        <v>0</v>
      </c>
      <c r="F382" s="438" t="str">
        <f t="shared" si="34"/>
        <v>RS.CO-22</v>
      </c>
      <c r="G382" s="438" t="str">
        <f t="shared" si="35"/>
        <v>RS.CO-220</v>
      </c>
    </row>
    <row r="383" spans="1:7" x14ac:dyDescent="0.25">
      <c r="A383" t="s">
        <v>250</v>
      </c>
      <c r="B383" s="358">
        <v>2</v>
      </c>
      <c r="C383" t="s">
        <v>1462</v>
      </c>
      <c r="D383" t="s">
        <v>1533</v>
      </c>
      <c r="E383" s="358">
        <f>VLOOKUP(A383,Data!C:I,7,FALSE)</f>
        <v>0</v>
      </c>
      <c r="F383" s="438" t="str">
        <f t="shared" si="34"/>
        <v>RS.CO-32</v>
      </c>
      <c r="G383" s="438" t="str">
        <f t="shared" si="35"/>
        <v>RS.CO-320</v>
      </c>
    </row>
    <row r="384" spans="1:7" x14ac:dyDescent="0.25">
      <c r="A384" t="s">
        <v>250</v>
      </c>
      <c r="B384" s="358">
        <v>2</v>
      </c>
      <c r="C384" t="s">
        <v>1462</v>
      </c>
      <c r="D384" t="s">
        <v>1531</v>
      </c>
      <c r="E384" s="358">
        <f>VLOOKUP(A384,Data!C:I,7,FALSE)</f>
        <v>0</v>
      </c>
      <c r="F384" s="438" t="str">
        <f t="shared" si="34"/>
        <v>RS.CO-42</v>
      </c>
      <c r="G384" s="438" t="str">
        <f t="shared" si="35"/>
        <v>RS.CO-420</v>
      </c>
    </row>
    <row r="385" spans="1:7" x14ac:dyDescent="0.25">
      <c r="A385" t="s">
        <v>251</v>
      </c>
      <c r="B385" s="358">
        <v>3</v>
      </c>
      <c r="C385" t="s">
        <v>1461</v>
      </c>
      <c r="D385" t="s">
        <v>1544</v>
      </c>
      <c r="E385" s="358">
        <f>VLOOKUP(A385,Data!C:I,7,FALSE)</f>
        <v>0</v>
      </c>
      <c r="F385" s="438" t="str">
        <f t="shared" si="34"/>
        <v>DE.AE-43</v>
      </c>
      <c r="G385" s="438" t="str">
        <f t="shared" si="35"/>
        <v>DE.AE-430</v>
      </c>
    </row>
    <row r="386" spans="1:7" x14ac:dyDescent="0.25">
      <c r="A386" t="s">
        <v>251</v>
      </c>
      <c r="B386" s="358">
        <v>3</v>
      </c>
      <c r="C386" t="s">
        <v>1461</v>
      </c>
      <c r="D386" t="s">
        <v>1542</v>
      </c>
      <c r="E386" s="358">
        <f>VLOOKUP(A386,Data!C:I,7,FALSE)</f>
        <v>0</v>
      </c>
      <c r="F386" s="438" t="str">
        <f t="shared" si="34"/>
        <v>DE.AE-53</v>
      </c>
      <c r="G386" s="438" t="str">
        <f t="shared" si="35"/>
        <v>DE.AE-530</v>
      </c>
    </row>
    <row r="387" spans="1:7" x14ac:dyDescent="0.25">
      <c r="A387" t="s">
        <v>251</v>
      </c>
      <c r="B387" s="358">
        <v>3</v>
      </c>
      <c r="C387" t="s">
        <v>1462</v>
      </c>
      <c r="D387" t="s">
        <v>1545</v>
      </c>
      <c r="E387" s="358">
        <f>VLOOKUP(A387,Data!C:I,7,FALSE)</f>
        <v>0</v>
      </c>
      <c r="F387" s="438" t="str">
        <f t="shared" ref="F387:F450" si="36">CONCATENATE($D387,$B387)</f>
        <v>RS.AN-23</v>
      </c>
      <c r="G387" s="438" t="str">
        <f t="shared" ref="G387:G450" si="37">_xlfn.IFNA(CONCATENATE(F387,$E387),CONCATENATE(F387,$E387,0))</f>
        <v>RS.AN-230</v>
      </c>
    </row>
    <row r="388" spans="1:7" x14ac:dyDescent="0.25">
      <c r="A388" t="s">
        <v>252</v>
      </c>
      <c r="B388" s="358">
        <v>3</v>
      </c>
      <c r="C388" t="s">
        <v>1461</v>
      </c>
      <c r="D388" t="s">
        <v>1540</v>
      </c>
      <c r="E388" s="358">
        <f>VLOOKUP(A388,Data!C:I,7,FALSE)</f>
        <v>0</v>
      </c>
      <c r="F388" s="438" t="str">
        <f t="shared" si="36"/>
        <v>DE.AE-23</v>
      </c>
      <c r="G388" s="438" t="str">
        <f t="shared" si="37"/>
        <v>DE.AE-230</v>
      </c>
    </row>
    <row r="389" spans="1:7" x14ac:dyDescent="0.25">
      <c r="A389" t="s">
        <v>252</v>
      </c>
      <c r="B389" s="358">
        <v>3</v>
      </c>
      <c r="C389" t="s">
        <v>1461</v>
      </c>
      <c r="D389" t="s">
        <v>1535</v>
      </c>
      <c r="E389" s="358">
        <f>VLOOKUP(A389,Data!C:I,7,FALSE)</f>
        <v>0</v>
      </c>
      <c r="F389" s="438" t="str">
        <f t="shared" si="36"/>
        <v>DE.AE-33</v>
      </c>
      <c r="G389" s="438" t="str">
        <f t="shared" si="37"/>
        <v>DE.AE-330</v>
      </c>
    </row>
    <row r="390" spans="1:7" x14ac:dyDescent="0.25">
      <c r="A390" t="s">
        <v>252</v>
      </c>
      <c r="B390" s="358">
        <v>3</v>
      </c>
      <c r="C390" t="s">
        <v>1462</v>
      </c>
      <c r="D390" t="s">
        <v>1539</v>
      </c>
      <c r="E390" s="358">
        <f>VLOOKUP(A390,Data!C:I,7,FALSE)</f>
        <v>0</v>
      </c>
      <c r="F390" s="438" t="str">
        <f t="shared" si="36"/>
        <v>RS.AN-13</v>
      </c>
      <c r="G390" s="438" t="str">
        <f t="shared" si="37"/>
        <v>RS.AN-130</v>
      </c>
    </row>
    <row r="391" spans="1:7" x14ac:dyDescent="0.25">
      <c r="A391" t="s">
        <v>253</v>
      </c>
      <c r="B391" s="358">
        <v>1</v>
      </c>
      <c r="C391" t="s">
        <v>1460</v>
      </c>
      <c r="D391" t="s">
        <v>1527</v>
      </c>
      <c r="E391" s="358">
        <f>VLOOKUP(A391,Data!C:I,7,FALSE)</f>
        <v>0</v>
      </c>
      <c r="F391" s="438" t="str">
        <f t="shared" si="36"/>
        <v>PR.IP-91</v>
      </c>
      <c r="G391" s="438" t="str">
        <f t="shared" si="37"/>
        <v>PR.IP-910</v>
      </c>
    </row>
    <row r="392" spans="1:7" x14ac:dyDescent="0.25">
      <c r="A392" t="s">
        <v>253</v>
      </c>
      <c r="B392" s="358">
        <v>1</v>
      </c>
      <c r="C392" t="s">
        <v>1462</v>
      </c>
      <c r="D392" t="s">
        <v>1529</v>
      </c>
      <c r="E392" s="358">
        <f>VLOOKUP(A392,Data!C:I,7,FALSE)</f>
        <v>0</v>
      </c>
      <c r="F392" s="438" t="str">
        <f t="shared" si="36"/>
        <v>RS.CO-11</v>
      </c>
      <c r="G392" s="438" t="str">
        <f t="shared" si="37"/>
        <v>RS.CO-110</v>
      </c>
    </row>
    <row r="393" spans="1:7" x14ac:dyDescent="0.25">
      <c r="A393" t="s">
        <v>254</v>
      </c>
      <c r="B393" s="358">
        <v>1</v>
      </c>
      <c r="C393" t="s">
        <v>1460</v>
      </c>
      <c r="D393" t="s">
        <v>1527</v>
      </c>
      <c r="E393" s="358">
        <f>VLOOKUP(A393,Data!C:I,7,FALSE)</f>
        <v>0</v>
      </c>
      <c r="F393" s="438" t="str">
        <f t="shared" si="36"/>
        <v>PR.IP-91</v>
      </c>
      <c r="G393" s="438" t="str">
        <f t="shared" si="37"/>
        <v>PR.IP-910</v>
      </c>
    </row>
    <row r="394" spans="1:7" x14ac:dyDescent="0.25">
      <c r="A394" t="s">
        <v>254</v>
      </c>
      <c r="B394" s="358">
        <v>1</v>
      </c>
      <c r="C394" t="s">
        <v>1463</v>
      </c>
      <c r="D394" t="s">
        <v>1548</v>
      </c>
      <c r="E394" s="358">
        <f>VLOOKUP(A394,Data!C:I,7,FALSE)</f>
        <v>0</v>
      </c>
      <c r="F394" s="438" t="str">
        <f t="shared" si="36"/>
        <v>RC.RP-11</v>
      </c>
      <c r="G394" s="438" t="str">
        <f t="shared" si="37"/>
        <v>RC.RP-110</v>
      </c>
    </row>
    <row r="395" spans="1:7" x14ac:dyDescent="0.25">
      <c r="A395" t="s">
        <v>254</v>
      </c>
      <c r="B395" s="358">
        <v>1</v>
      </c>
      <c r="C395" t="s">
        <v>1462</v>
      </c>
      <c r="D395" t="s">
        <v>1549</v>
      </c>
      <c r="E395" s="358">
        <f>VLOOKUP(A395,Data!C:I,7,FALSE)</f>
        <v>0</v>
      </c>
      <c r="F395" s="438" t="str">
        <f t="shared" si="36"/>
        <v>RS.MI-11</v>
      </c>
      <c r="G395" s="438" t="str">
        <f t="shared" si="37"/>
        <v>RS.MI-110</v>
      </c>
    </row>
    <row r="396" spans="1:7" x14ac:dyDescent="0.25">
      <c r="A396" t="s">
        <v>254</v>
      </c>
      <c r="B396" s="358">
        <v>1</v>
      </c>
      <c r="C396" t="s">
        <v>1462</v>
      </c>
      <c r="D396" t="s">
        <v>1550</v>
      </c>
      <c r="E396" s="358">
        <f>VLOOKUP(A396,Data!C:I,7,FALSE)</f>
        <v>0</v>
      </c>
      <c r="F396" s="438" t="str">
        <f t="shared" si="36"/>
        <v>RS.MI-21</v>
      </c>
      <c r="G396" s="438" t="str">
        <f t="shared" si="37"/>
        <v>RS.MI-210</v>
      </c>
    </row>
    <row r="397" spans="1:7" x14ac:dyDescent="0.25">
      <c r="A397" t="s">
        <v>254</v>
      </c>
      <c r="B397" s="358">
        <v>1</v>
      </c>
      <c r="C397" t="s">
        <v>1462</v>
      </c>
      <c r="D397" t="s">
        <v>1528</v>
      </c>
      <c r="E397" s="358">
        <f>VLOOKUP(A397,Data!C:I,7,FALSE)</f>
        <v>0</v>
      </c>
      <c r="F397" s="438" t="str">
        <f t="shared" si="36"/>
        <v>RS.RP-11</v>
      </c>
      <c r="G397" s="438" t="str">
        <f t="shared" si="37"/>
        <v>RS.RP-110</v>
      </c>
    </row>
    <row r="398" spans="1:7" x14ac:dyDescent="0.25">
      <c r="A398" t="s">
        <v>255</v>
      </c>
      <c r="B398" s="358">
        <v>1</v>
      </c>
      <c r="C398" t="s">
        <v>1461</v>
      </c>
      <c r="D398" t="s">
        <v>1537</v>
      </c>
      <c r="E398" s="358">
        <f>VLOOKUP(A398,Data!C:I,7,FALSE)</f>
        <v>0</v>
      </c>
      <c r="F398" s="438" t="str">
        <f t="shared" si="36"/>
        <v>DE.DP-41</v>
      </c>
      <c r="G398" s="438" t="str">
        <f t="shared" si="37"/>
        <v>DE.DP-410</v>
      </c>
    </row>
    <row r="399" spans="1:7" x14ac:dyDescent="0.25">
      <c r="A399" t="s">
        <v>255</v>
      </c>
      <c r="B399" s="358">
        <v>1</v>
      </c>
      <c r="C399" t="s">
        <v>1460</v>
      </c>
      <c r="D399" t="s">
        <v>1527</v>
      </c>
      <c r="E399" s="358">
        <f>VLOOKUP(A399,Data!C:I,7,FALSE)</f>
        <v>0</v>
      </c>
      <c r="F399" s="438" t="str">
        <f t="shared" si="36"/>
        <v>PR.IP-91</v>
      </c>
      <c r="G399" s="438" t="str">
        <f t="shared" si="37"/>
        <v>PR.IP-910</v>
      </c>
    </row>
    <row r="400" spans="1:7" x14ac:dyDescent="0.25">
      <c r="A400" t="s">
        <v>255</v>
      </c>
      <c r="B400" s="358">
        <v>1</v>
      </c>
      <c r="C400" t="s">
        <v>1462</v>
      </c>
      <c r="D400" t="s">
        <v>1528</v>
      </c>
      <c r="E400" s="358">
        <f>VLOOKUP(A400,Data!C:I,7,FALSE)</f>
        <v>0</v>
      </c>
      <c r="F400" s="438" t="str">
        <f t="shared" si="36"/>
        <v>RS.RP-11</v>
      </c>
      <c r="G400" s="438" t="str">
        <f t="shared" si="37"/>
        <v>RS.RP-110</v>
      </c>
    </row>
    <row r="401" spans="1:7" x14ac:dyDescent="0.25">
      <c r="A401" t="s">
        <v>256</v>
      </c>
      <c r="B401" s="358">
        <v>2</v>
      </c>
      <c r="C401" t="s">
        <v>1460</v>
      </c>
      <c r="D401" t="s">
        <v>1527</v>
      </c>
      <c r="E401" s="358">
        <f>VLOOKUP(A401,Data!C:I,7,FALSE)</f>
        <v>0</v>
      </c>
      <c r="F401" s="438" t="str">
        <f t="shared" si="36"/>
        <v>PR.IP-92</v>
      </c>
      <c r="G401" s="438" t="str">
        <f t="shared" si="37"/>
        <v>PR.IP-920</v>
      </c>
    </row>
    <row r="402" spans="1:7" x14ac:dyDescent="0.25">
      <c r="A402" t="s">
        <v>256</v>
      </c>
      <c r="B402" s="358">
        <v>2</v>
      </c>
      <c r="C402" t="s">
        <v>1463</v>
      </c>
      <c r="D402" t="s">
        <v>1551</v>
      </c>
      <c r="E402" s="358">
        <f>VLOOKUP(A402,Data!C:I,7,FALSE)</f>
        <v>0</v>
      </c>
      <c r="F402" s="438" t="str">
        <f t="shared" si="36"/>
        <v>RC.CO-22</v>
      </c>
      <c r="G402" s="438" t="str">
        <f t="shared" si="37"/>
        <v>RC.CO-220</v>
      </c>
    </row>
    <row r="403" spans="1:7" x14ac:dyDescent="0.25">
      <c r="A403" t="s">
        <v>256</v>
      </c>
      <c r="B403" s="358">
        <v>2</v>
      </c>
      <c r="C403" t="s">
        <v>1463</v>
      </c>
      <c r="D403" t="s">
        <v>1547</v>
      </c>
      <c r="E403" s="358">
        <f>VLOOKUP(A403,Data!C:I,7,FALSE)</f>
        <v>0</v>
      </c>
      <c r="F403" s="438" t="str">
        <f t="shared" si="36"/>
        <v>RC.CO-32</v>
      </c>
      <c r="G403" s="438" t="str">
        <f t="shared" si="37"/>
        <v>RC.CO-320</v>
      </c>
    </row>
    <row r="404" spans="1:7" x14ac:dyDescent="0.25">
      <c r="A404" t="s">
        <v>256</v>
      </c>
      <c r="B404" s="358">
        <v>2</v>
      </c>
      <c r="C404" t="s">
        <v>1463</v>
      </c>
      <c r="D404" t="s">
        <v>1548</v>
      </c>
      <c r="E404" s="358">
        <f>VLOOKUP(A404,Data!C:I,7,FALSE)</f>
        <v>0</v>
      </c>
      <c r="F404" s="438" t="str">
        <f t="shared" si="36"/>
        <v>RC.RP-12</v>
      </c>
      <c r="G404" s="438" t="str">
        <f t="shared" si="37"/>
        <v>RC.RP-120</v>
      </c>
    </row>
    <row r="405" spans="1:7" x14ac:dyDescent="0.25">
      <c r="A405" t="s">
        <v>256</v>
      </c>
      <c r="B405" s="358">
        <v>2</v>
      </c>
      <c r="C405" t="s">
        <v>1462</v>
      </c>
      <c r="D405" t="s">
        <v>1529</v>
      </c>
      <c r="E405" s="358">
        <f>VLOOKUP(A405,Data!C:I,7,FALSE)</f>
        <v>0</v>
      </c>
      <c r="F405" s="438" t="str">
        <f t="shared" si="36"/>
        <v>RS.CO-12</v>
      </c>
      <c r="G405" s="438" t="str">
        <f t="shared" si="37"/>
        <v>RS.CO-120</v>
      </c>
    </row>
    <row r="406" spans="1:7" x14ac:dyDescent="0.25">
      <c r="A406" t="s">
        <v>256</v>
      </c>
      <c r="B406" s="358">
        <v>2</v>
      </c>
      <c r="C406" t="s">
        <v>1462</v>
      </c>
      <c r="D406" t="s">
        <v>1528</v>
      </c>
      <c r="E406" s="358">
        <f>VLOOKUP(A406,Data!C:I,7,FALSE)</f>
        <v>0</v>
      </c>
      <c r="F406" s="438" t="str">
        <f t="shared" si="36"/>
        <v>RS.RP-12</v>
      </c>
      <c r="G406" s="438" t="str">
        <f t="shared" si="37"/>
        <v>RS.RP-120</v>
      </c>
    </row>
    <row r="407" spans="1:7" x14ac:dyDescent="0.25">
      <c r="A407" t="s">
        <v>257</v>
      </c>
      <c r="B407" s="358">
        <v>2</v>
      </c>
      <c r="C407" t="s">
        <v>1460</v>
      </c>
      <c r="D407" t="s">
        <v>1527</v>
      </c>
      <c r="E407" s="358">
        <f>VLOOKUP(A407,Data!C:I,7,FALSE)</f>
        <v>0</v>
      </c>
      <c r="F407" s="438" t="str">
        <f t="shared" si="36"/>
        <v>PR.IP-92</v>
      </c>
      <c r="G407" s="438" t="str">
        <f t="shared" si="37"/>
        <v>PR.IP-920</v>
      </c>
    </row>
    <row r="408" spans="1:7" x14ac:dyDescent="0.25">
      <c r="A408" t="s">
        <v>257</v>
      </c>
      <c r="B408" s="358">
        <v>2</v>
      </c>
      <c r="C408" t="s">
        <v>1463</v>
      </c>
      <c r="D408" t="s">
        <v>1548</v>
      </c>
      <c r="E408" s="358">
        <f>VLOOKUP(A408,Data!C:I,7,FALSE)</f>
        <v>0</v>
      </c>
      <c r="F408" s="438" t="str">
        <f t="shared" si="36"/>
        <v>RC.RP-12</v>
      </c>
      <c r="G408" s="438" t="str">
        <f t="shared" si="37"/>
        <v>RC.RP-120</v>
      </c>
    </row>
    <row r="409" spans="1:7" x14ac:dyDescent="0.25">
      <c r="A409" t="s">
        <v>257</v>
      </c>
      <c r="B409" s="358">
        <v>2</v>
      </c>
      <c r="C409" t="s">
        <v>1462</v>
      </c>
      <c r="D409" t="s">
        <v>1532</v>
      </c>
      <c r="E409" s="358">
        <f>VLOOKUP(A409,Data!C:I,7,FALSE)</f>
        <v>0</v>
      </c>
      <c r="F409" s="438" t="str">
        <f t="shared" si="36"/>
        <v>RS.CO-22</v>
      </c>
      <c r="G409" s="438" t="str">
        <f t="shared" si="37"/>
        <v>RS.CO-220</v>
      </c>
    </row>
    <row r="410" spans="1:7" x14ac:dyDescent="0.25">
      <c r="A410" t="s">
        <v>257</v>
      </c>
      <c r="B410" s="358">
        <v>2</v>
      </c>
      <c r="C410" t="s">
        <v>1462</v>
      </c>
      <c r="D410" t="s">
        <v>1533</v>
      </c>
      <c r="E410" s="358">
        <f>VLOOKUP(A410,Data!C:I,7,FALSE)</f>
        <v>0</v>
      </c>
      <c r="F410" s="438" t="str">
        <f t="shared" si="36"/>
        <v>RS.CO-32</v>
      </c>
      <c r="G410" s="438" t="str">
        <f t="shared" si="37"/>
        <v>RS.CO-320</v>
      </c>
    </row>
    <row r="411" spans="1:7" x14ac:dyDescent="0.25">
      <c r="A411" t="s">
        <v>257</v>
      </c>
      <c r="B411" s="358">
        <v>2</v>
      </c>
      <c r="C411" t="s">
        <v>1462</v>
      </c>
      <c r="D411" t="s">
        <v>1531</v>
      </c>
      <c r="E411" s="358">
        <f>VLOOKUP(A411,Data!C:I,7,FALSE)</f>
        <v>0</v>
      </c>
      <c r="F411" s="438" t="str">
        <f t="shared" si="36"/>
        <v>RS.CO-42</v>
      </c>
      <c r="G411" s="438" t="str">
        <f t="shared" si="37"/>
        <v>RS.CO-420</v>
      </c>
    </row>
    <row r="412" spans="1:7" x14ac:dyDescent="0.25">
      <c r="A412" t="s">
        <v>257</v>
      </c>
      <c r="B412" s="358">
        <v>2</v>
      </c>
      <c r="C412" t="s">
        <v>1462</v>
      </c>
      <c r="D412" t="s">
        <v>1528</v>
      </c>
      <c r="E412" s="358">
        <f>VLOOKUP(A412,Data!C:I,7,FALSE)</f>
        <v>0</v>
      </c>
      <c r="F412" s="438" t="str">
        <f t="shared" si="36"/>
        <v>RS.RP-12</v>
      </c>
      <c r="G412" s="438" t="str">
        <f t="shared" si="37"/>
        <v>RS.RP-120</v>
      </c>
    </row>
    <row r="413" spans="1:7" x14ac:dyDescent="0.25">
      <c r="A413" t="s">
        <v>258</v>
      </c>
      <c r="B413" s="358">
        <v>2</v>
      </c>
      <c r="C413" t="s">
        <v>1461</v>
      </c>
      <c r="D413" t="s">
        <v>1546</v>
      </c>
      <c r="E413" s="358">
        <f>VLOOKUP(A413,Data!C:I,7,FALSE)</f>
        <v>0</v>
      </c>
      <c r="F413" s="438" t="str">
        <f t="shared" si="36"/>
        <v>DE.DP-32</v>
      </c>
      <c r="G413" s="438" t="str">
        <f t="shared" si="37"/>
        <v>DE.DP-320</v>
      </c>
    </row>
    <row r="414" spans="1:7" x14ac:dyDescent="0.25">
      <c r="A414" t="s">
        <v>258</v>
      </c>
      <c r="B414" s="358">
        <v>2</v>
      </c>
      <c r="C414" t="s">
        <v>444</v>
      </c>
      <c r="D414" t="s">
        <v>1530</v>
      </c>
      <c r="E414" s="358">
        <f>VLOOKUP(A414,Data!C:I,7,FALSE)</f>
        <v>0</v>
      </c>
      <c r="F414" s="438" t="str">
        <f t="shared" si="36"/>
        <v>ID.SC-52</v>
      </c>
      <c r="G414" s="438" t="str">
        <f t="shared" si="37"/>
        <v>ID.SC-520</v>
      </c>
    </row>
    <row r="415" spans="1:7" x14ac:dyDescent="0.25">
      <c r="A415" t="s">
        <v>258</v>
      </c>
      <c r="B415" s="358">
        <v>2</v>
      </c>
      <c r="C415" t="s">
        <v>1460</v>
      </c>
      <c r="D415" t="s">
        <v>1552</v>
      </c>
      <c r="E415" s="358">
        <f>VLOOKUP(A415,Data!C:I,7,FALSE)</f>
        <v>0</v>
      </c>
      <c r="F415" s="438" t="str">
        <f t="shared" si="36"/>
        <v>PR.IP-102</v>
      </c>
      <c r="G415" s="438" t="str">
        <f t="shared" si="37"/>
        <v>PR.IP-1020</v>
      </c>
    </row>
    <row r="416" spans="1:7" x14ac:dyDescent="0.25">
      <c r="A416" t="s">
        <v>258</v>
      </c>
      <c r="B416" s="358">
        <v>2</v>
      </c>
      <c r="C416" t="s">
        <v>1460</v>
      </c>
      <c r="D416" t="s">
        <v>1527</v>
      </c>
      <c r="E416" s="358">
        <f>VLOOKUP(A416,Data!C:I,7,FALSE)</f>
        <v>0</v>
      </c>
      <c r="F416" s="438" t="str">
        <f t="shared" si="36"/>
        <v>PR.IP-92</v>
      </c>
      <c r="G416" s="438" t="str">
        <f t="shared" si="37"/>
        <v>PR.IP-920</v>
      </c>
    </row>
    <row r="417" spans="1:7" x14ac:dyDescent="0.25">
      <c r="A417" t="s">
        <v>259</v>
      </c>
      <c r="B417" s="358">
        <v>2</v>
      </c>
      <c r="C417" t="s">
        <v>1461</v>
      </c>
      <c r="D417" t="s">
        <v>1540</v>
      </c>
      <c r="E417" s="358">
        <f>VLOOKUP(A417,Data!C:I,7,FALSE)</f>
        <v>0</v>
      </c>
      <c r="F417" s="438" t="str">
        <f t="shared" si="36"/>
        <v>DE.AE-22</v>
      </c>
      <c r="G417" s="438" t="str">
        <f t="shared" si="37"/>
        <v>DE.AE-220</v>
      </c>
    </row>
    <row r="418" spans="1:7" x14ac:dyDescent="0.25">
      <c r="A418" t="s">
        <v>259</v>
      </c>
      <c r="B418" s="358">
        <v>2</v>
      </c>
      <c r="C418" t="s">
        <v>1461</v>
      </c>
      <c r="D418" t="s">
        <v>1541</v>
      </c>
      <c r="E418" s="358">
        <f>VLOOKUP(A418,Data!C:I,7,FALSE)</f>
        <v>0</v>
      </c>
      <c r="F418" s="438" t="str">
        <f t="shared" si="36"/>
        <v>DE.DP-52</v>
      </c>
      <c r="G418" s="438" t="str">
        <f t="shared" si="37"/>
        <v>DE.DP-520</v>
      </c>
    </row>
    <row r="419" spans="1:7" x14ac:dyDescent="0.25">
      <c r="A419" t="s">
        <v>259</v>
      </c>
      <c r="B419" s="358">
        <v>2</v>
      </c>
      <c r="C419" t="s">
        <v>1460</v>
      </c>
      <c r="D419" t="s">
        <v>1527</v>
      </c>
      <c r="E419" s="358">
        <f>VLOOKUP(A419,Data!C:I,7,FALSE)</f>
        <v>0</v>
      </c>
      <c r="F419" s="438" t="str">
        <f t="shared" si="36"/>
        <v>PR.IP-92</v>
      </c>
      <c r="G419" s="438" t="str">
        <f t="shared" si="37"/>
        <v>PR.IP-920</v>
      </c>
    </row>
    <row r="420" spans="1:7" x14ac:dyDescent="0.25">
      <c r="A420" t="s">
        <v>259</v>
      </c>
      <c r="B420" s="358">
        <v>2</v>
      </c>
      <c r="C420" t="s">
        <v>1463</v>
      </c>
      <c r="D420" t="s">
        <v>1553</v>
      </c>
      <c r="E420" s="358">
        <f>VLOOKUP(A420,Data!C:I,7,FALSE)</f>
        <v>0</v>
      </c>
      <c r="F420" s="438" t="str">
        <f t="shared" si="36"/>
        <v>RC.IM-12</v>
      </c>
      <c r="G420" s="438" t="str">
        <f t="shared" si="37"/>
        <v>RC.IM-120</v>
      </c>
    </row>
    <row r="421" spans="1:7" x14ac:dyDescent="0.25">
      <c r="A421" t="s">
        <v>259</v>
      </c>
      <c r="B421" s="358">
        <v>2</v>
      </c>
      <c r="C421" t="s">
        <v>1463</v>
      </c>
      <c r="D421" t="s">
        <v>1554</v>
      </c>
      <c r="E421" s="358">
        <f>VLOOKUP(A421,Data!C:I,7,FALSE)</f>
        <v>0</v>
      </c>
      <c r="F421" s="438" t="str">
        <f t="shared" si="36"/>
        <v>RC.IM-22</v>
      </c>
      <c r="G421" s="438" t="str">
        <f t="shared" si="37"/>
        <v>RC.IM-220</v>
      </c>
    </row>
    <row r="422" spans="1:7" x14ac:dyDescent="0.25">
      <c r="A422" t="s">
        <v>259</v>
      </c>
      <c r="B422" s="358">
        <v>2</v>
      </c>
      <c r="C422" t="s">
        <v>1462</v>
      </c>
      <c r="D422" t="s">
        <v>1555</v>
      </c>
      <c r="E422" s="358">
        <f>VLOOKUP(A422,Data!C:I,7,FALSE)</f>
        <v>0</v>
      </c>
      <c r="F422" s="438" t="str">
        <f t="shared" si="36"/>
        <v>RS.IM-12</v>
      </c>
      <c r="G422" s="438" t="str">
        <f t="shared" si="37"/>
        <v>RS.IM-120</v>
      </c>
    </row>
    <row r="423" spans="1:7" x14ac:dyDescent="0.25">
      <c r="A423" t="s">
        <v>259</v>
      </c>
      <c r="B423" s="358">
        <v>2</v>
      </c>
      <c r="C423" t="s">
        <v>1462</v>
      </c>
      <c r="D423" t="s">
        <v>1556</v>
      </c>
      <c r="E423" s="358">
        <f>VLOOKUP(A423,Data!C:I,7,FALSE)</f>
        <v>0</v>
      </c>
      <c r="F423" s="438" t="str">
        <f t="shared" si="36"/>
        <v>RS.IM-22</v>
      </c>
      <c r="G423" s="438" t="str">
        <f t="shared" si="37"/>
        <v>RS.IM-220</v>
      </c>
    </row>
    <row r="424" spans="1:7" x14ac:dyDescent="0.25">
      <c r="A424" t="s">
        <v>260</v>
      </c>
      <c r="B424" s="358">
        <v>3</v>
      </c>
      <c r="C424" t="s">
        <v>1460</v>
      </c>
      <c r="D424" t="s">
        <v>1527</v>
      </c>
      <c r="E424" s="358">
        <f>VLOOKUP(A424,Data!C:I,7,FALSE)</f>
        <v>0</v>
      </c>
      <c r="F424" s="438" t="str">
        <f t="shared" si="36"/>
        <v>PR.IP-93</v>
      </c>
      <c r="G424" s="438" t="str">
        <f t="shared" si="37"/>
        <v>PR.IP-930</v>
      </c>
    </row>
    <row r="425" spans="1:7" x14ac:dyDescent="0.25">
      <c r="A425" t="s">
        <v>260</v>
      </c>
      <c r="B425" s="358">
        <v>3</v>
      </c>
      <c r="C425" t="s">
        <v>1463</v>
      </c>
      <c r="D425" t="s">
        <v>1553</v>
      </c>
      <c r="E425" s="358">
        <f>VLOOKUP(A425,Data!C:I,7,FALSE)</f>
        <v>0</v>
      </c>
      <c r="F425" s="438" t="str">
        <f t="shared" si="36"/>
        <v>RC.IM-13</v>
      </c>
      <c r="G425" s="438" t="str">
        <f t="shared" si="37"/>
        <v>RC.IM-130</v>
      </c>
    </row>
    <row r="426" spans="1:7" x14ac:dyDescent="0.25">
      <c r="A426" t="s">
        <v>260</v>
      </c>
      <c r="B426" s="358">
        <v>3</v>
      </c>
      <c r="C426" t="s">
        <v>1463</v>
      </c>
      <c r="D426" t="s">
        <v>1554</v>
      </c>
      <c r="E426" s="358">
        <f>VLOOKUP(A426,Data!C:I,7,FALSE)</f>
        <v>0</v>
      </c>
      <c r="F426" s="438" t="str">
        <f t="shared" si="36"/>
        <v>RC.IM-23</v>
      </c>
      <c r="G426" s="438" t="str">
        <f t="shared" si="37"/>
        <v>RC.IM-230</v>
      </c>
    </row>
    <row r="427" spans="1:7" x14ac:dyDescent="0.25">
      <c r="A427" t="s">
        <v>260</v>
      </c>
      <c r="B427" s="358">
        <v>3</v>
      </c>
      <c r="C427" t="s">
        <v>1462</v>
      </c>
      <c r="D427" t="s">
        <v>1555</v>
      </c>
      <c r="E427" s="358">
        <f>VLOOKUP(A427,Data!C:I,7,FALSE)</f>
        <v>0</v>
      </c>
      <c r="F427" s="438" t="str">
        <f t="shared" si="36"/>
        <v>RS.IM-13</v>
      </c>
      <c r="G427" s="438" t="str">
        <f t="shared" si="37"/>
        <v>RS.IM-130</v>
      </c>
    </row>
    <row r="428" spans="1:7" x14ac:dyDescent="0.25">
      <c r="A428" t="s">
        <v>260</v>
      </c>
      <c r="B428" s="358">
        <v>3</v>
      </c>
      <c r="C428" t="s">
        <v>1462</v>
      </c>
      <c r="D428" t="s">
        <v>1556</v>
      </c>
      <c r="E428" s="358">
        <f>VLOOKUP(A428,Data!C:I,7,FALSE)</f>
        <v>0</v>
      </c>
      <c r="F428" s="438" t="str">
        <f t="shared" si="36"/>
        <v>RS.IM-23</v>
      </c>
      <c r="G428" s="438" t="str">
        <f t="shared" si="37"/>
        <v>RS.IM-230</v>
      </c>
    </row>
    <row r="429" spans="1:7" x14ac:dyDescent="0.25">
      <c r="A429" t="s">
        <v>261</v>
      </c>
      <c r="B429" s="358">
        <v>3</v>
      </c>
      <c r="C429" t="s">
        <v>1460</v>
      </c>
      <c r="D429" t="s">
        <v>1527</v>
      </c>
      <c r="E429" s="358">
        <f>VLOOKUP(A429,Data!C:I,7,FALSE)</f>
        <v>0</v>
      </c>
      <c r="F429" s="438" t="str">
        <f t="shared" si="36"/>
        <v>PR.IP-93</v>
      </c>
      <c r="G429" s="438" t="str">
        <f t="shared" si="37"/>
        <v>PR.IP-930</v>
      </c>
    </row>
    <row r="430" spans="1:7" x14ac:dyDescent="0.25">
      <c r="A430" t="s">
        <v>261</v>
      </c>
      <c r="B430" s="358">
        <v>3</v>
      </c>
      <c r="C430" t="s">
        <v>1463</v>
      </c>
      <c r="D430" t="s">
        <v>1547</v>
      </c>
      <c r="E430" s="358">
        <f>VLOOKUP(A430,Data!C:I,7,FALSE)</f>
        <v>0</v>
      </c>
      <c r="F430" s="438" t="str">
        <f t="shared" si="36"/>
        <v>RC.CO-33</v>
      </c>
      <c r="G430" s="438" t="str">
        <f t="shared" si="37"/>
        <v>RC.CO-330</v>
      </c>
    </row>
    <row r="431" spans="1:7" x14ac:dyDescent="0.25">
      <c r="A431" t="s">
        <v>261</v>
      </c>
      <c r="B431" s="358">
        <v>3</v>
      </c>
      <c r="C431" t="s">
        <v>1463</v>
      </c>
      <c r="D431" t="s">
        <v>1548</v>
      </c>
      <c r="E431" s="358">
        <f>VLOOKUP(A431,Data!C:I,7,FALSE)</f>
        <v>0</v>
      </c>
      <c r="F431" s="438" t="str">
        <f t="shared" si="36"/>
        <v>RC.RP-13</v>
      </c>
      <c r="G431" s="438" t="str">
        <f t="shared" si="37"/>
        <v>RC.RP-130</v>
      </c>
    </row>
    <row r="432" spans="1:7" x14ac:dyDescent="0.25">
      <c r="A432" t="s">
        <v>261</v>
      </c>
      <c r="B432" s="358">
        <v>3</v>
      </c>
      <c r="C432" t="s">
        <v>1462</v>
      </c>
      <c r="D432" t="s">
        <v>1557</v>
      </c>
      <c r="E432" s="358">
        <f>VLOOKUP(A432,Data!C:I,7,FALSE)</f>
        <v>0</v>
      </c>
      <c r="F432" s="438" t="str">
        <f t="shared" si="36"/>
        <v>RS.AN-33</v>
      </c>
      <c r="G432" s="438" t="str">
        <f t="shared" si="37"/>
        <v>RS.AN-330</v>
      </c>
    </row>
    <row r="433" spans="1:7" x14ac:dyDescent="0.25">
      <c r="A433" t="s">
        <v>261</v>
      </c>
      <c r="B433" s="358">
        <v>3</v>
      </c>
      <c r="C433" t="s">
        <v>1462</v>
      </c>
      <c r="D433" t="s">
        <v>1533</v>
      </c>
      <c r="E433" s="358">
        <f>VLOOKUP(A433,Data!C:I,7,FALSE)</f>
        <v>0</v>
      </c>
      <c r="F433" s="438" t="str">
        <f t="shared" si="36"/>
        <v>RS.CO-33</v>
      </c>
      <c r="G433" s="438" t="str">
        <f t="shared" si="37"/>
        <v>RS.CO-330</v>
      </c>
    </row>
    <row r="434" spans="1:7" x14ac:dyDescent="0.25">
      <c r="A434" t="s">
        <v>261</v>
      </c>
      <c r="B434" s="358">
        <v>3</v>
      </c>
      <c r="C434" t="s">
        <v>1462</v>
      </c>
      <c r="D434" t="s">
        <v>1528</v>
      </c>
      <c r="E434" s="358">
        <f>VLOOKUP(A434,Data!C:I,7,FALSE)</f>
        <v>0</v>
      </c>
      <c r="F434" s="438" t="str">
        <f t="shared" si="36"/>
        <v>RS.RP-13</v>
      </c>
      <c r="G434" s="438" t="str">
        <f t="shared" si="37"/>
        <v>RS.RP-130</v>
      </c>
    </row>
    <row r="435" spans="1:7" x14ac:dyDescent="0.25">
      <c r="A435" t="s">
        <v>263</v>
      </c>
      <c r="B435" s="358">
        <v>3</v>
      </c>
      <c r="C435" t="s">
        <v>1461</v>
      </c>
      <c r="D435" t="s">
        <v>1546</v>
      </c>
      <c r="E435" s="358">
        <f>VLOOKUP(A435,Data!C:I,7,FALSE)</f>
        <v>0</v>
      </c>
      <c r="F435" s="438" t="str">
        <f t="shared" si="36"/>
        <v>DE.DP-33</v>
      </c>
      <c r="G435" s="438" t="str">
        <f t="shared" si="37"/>
        <v>DE.DP-330</v>
      </c>
    </row>
    <row r="436" spans="1:7" x14ac:dyDescent="0.25">
      <c r="A436" t="s">
        <v>263</v>
      </c>
      <c r="B436" s="358">
        <v>3</v>
      </c>
      <c r="C436" t="s">
        <v>444</v>
      </c>
      <c r="D436" t="s">
        <v>1530</v>
      </c>
      <c r="E436" s="358">
        <f>VLOOKUP(A436,Data!C:I,7,FALSE)</f>
        <v>0</v>
      </c>
      <c r="F436" s="438" t="str">
        <f t="shared" si="36"/>
        <v>ID.SC-53</v>
      </c>
      <c r="G436" s="438" t="str">
        <f t="shared" si="37"/>
        <v>ID.SC-530</v>
      </c>
    </row>
    <row r="437" spans="1:7" x14ac:dyDescent="0.25">
      <c r="A437" t="s">
        <v>263</v>
      </c>
      <c r="B437" s="358">
        <v>3</v>
      </c>
      <c r="C437" t="s">
        <v>1460</v>
      </c>
      <c r="D437" t="s">
        <v>1527</v>
      </c>
      <c r="E437" s="358">
        <f>VLOOKUP(A437,Data!C:I,7,FALSE)</f>
        <v>0</v>
      </c>
      <c r="F437" s="438" t="str">
        <f t="shared" si="36"/>
        <v>PR.IP-93</v>
      </c>
      <c r="G437" s="438" t="str">
        <f t="shared" si="37"/>
        <v>PR.IP-930</v>
      </c>
    </row>
    <row r="438" spans="1:7" x14ac:dyDescent="0.25">
      <c r="A438" t="s">
        <v>941</v>
      </c>
      <c r="B438" s="358">
        <v>3</v>
      </c>
      <c r="C438" t="s">
        <v>1460</v>
      </c>
      <c r="D438" t="s">
        <v>1527</v>
      </c>
      <c r="E438" s="358">
        <f>VLOOKUP(A438,Data!C:I,7,FALSE)</f>
        <v>0</v>
      </c>
      <c r="F438" s="438" t="str">
        <f t="shared" si="36"/>
        <v>PR.IP-93</v>
      </c>
      <c r="G438" s="438" t="str">
        <f t="shared" si="37"/>
        <v>PR.IP-930</v>
      </c>
    </row>
    <row r="439" spans="1:7" x14ac:dyDescent="0.25">
      <c r="A439" t="s">
        <v>941</v>
      </c>
      <c r="B439" s="358">
        <v>3</v>
      </c>
      <c r="C439" t="s">
        <v>1463</v>
      </c>
      <c r="D439" t="s">
        <v>1548</v>
      </c>
      <c r="E439" s="358">
        <f>VLOOKUP(A439,Data!C:I,7,FALSE)</f>
        <v>0</v>
      </c>
      <c r="F439" s="438" t="str">
        <f t="shared" si="36"/>
        <v>RC.RP-13</v>
      </c>
      <c r="G439" s="438" t="str">
        <f t="shared" si="37"/>
        <v>RC.RP-130</v>
      </c>
    </row>
    <row r="440" spans="1:7" x14ac:dyDescent="0.25">
      <c r="A440" t="s">
        <v>941</v>
      </c>
      <c r="B440" s="358">
        <v>3</v>
      </c>
      <c r="C440" t="s">
        <v>1462</v>
      </c>
      <c r="D440" t="s">
        <v>1543</v>
      </c>
      <c r="E440" s="358">
        <f>VLOOKUP(A440,Data!C:I,7,FALSE)</f>
        <v>0</v>
      </c>
      <c r="F440" s="438" t="str">
        <f t="shared" si="36"/>
        <v>RS.AN-43</v>
      </c>
      <c r="G440" s="438" t="str">
        <f t="shared" si="37"/>
        <v>RS.AN-430</v>
      </c>
    </row>
    <row r="441" spans="1:7" x14ac:dyDescent="0.25">
      <c r="A441" t="s">
        <v>941</v>
      </c>
      <c r="B441" s="358">
        <v>3</v>
      </c>
      <c r="C441" t="s">
        <v>1462</v>
      </c>
      <c r="D441" t="s">
        <v>1528</v>
      </c>
      <c r="E441" s="358">
        <f>VLOOKUP(A441,Data!C:I,7,FALSE)</f>
        <v>0</v>
      </c>
      <c r="F441" s="438" t="str">
        <f t="shared" si="36"/>
        <v>RS.RP-13</v>
      </c>
      <c r="G441" s="438" t="str">
        <f t="shared" si="37"/>
        <v>RS.RP-130</v>
      </c>
    </row>
    <row r="442" spans="1:7" x14ac:dyDescent="0.25">
      <c r="A442" t="s">
        <v>265</v>
      </c>
      <c r="B442" s="358">
        <v>1</v>
      </c>
      <c r="C442" t="s">
        <v>444</v>
      </c>
      <c r="D442" t="s">
        <v>1526</v>
      </c>
      <c r="E442" s="358">
        <f>VLOOKUP(A442,Data!C:I,7,FALSE)</f>
        <v>0</v>
      </c>
      <c r="F442" s="438" t="str">
        <f t="shared" si="36"/>
        <v>ID.BE-51</v>
      </c>
      <c r="G442" s="438" t="str">
        <f t="shared" si="37"/>
        <v>ID.BE-510</v>
      </c>
    </row>
    <row r="443" spans="1:7" x14ac:dyDescent="0.25">
      <c r="A443" t="s">
        <v>265</v>
      </c>
      <c r="B443" s="358">
        <v>1</v>
      </c>
      <c r="C443" t="s">
        <v>1460</v>
      </c>
      <c r="D443" t="s">
        <v>1527</v>
      </c>
      <c r="E443" s="358">
        <f>VLOOKUP(A443,Data!C:I,7,FALSE)</f>
        <v>0</v>
      </c>
      <c r="F443" s="438" t="str">
        <f t="shared" si="36"/>
        <v>PR.IP-91</v>
      </c>
      <c r="G443" s="438" t="str">
        <f t="shared" si="37"/>
        <v>PR.IP-910</v>
      </c>
    </row>
    <row r="444" spans="1:7" x14ac:dyDescent="0.25">
      <c r="A444" t="s">
        <v>266</v>
      </c>
      <c r="B444" s="358">
        <v>1</v>
      </c>
      <c r="C444" t="s">
        <v>1460</v>
      </c>
      <c r="D444" t="s">
        <v>1558</v>
      </c>
      <c r="E444" s="358">
        <f>VLOOKUP(A444,Data!C:I,7,FALSE)</f>
        <v>0</v>
      </c>
      <c r="F444" s="438" t="str">
        <f t="shared" si="36"/>
        <v>PR.IP-41</v>
      </c>
      <c r="G444" s="438" t="str">
        <f t="shared" si="37"/>
        <v>PR.IP-410</v>
      </c>
    </row>
    <row r="445" spans="1:7" x14ac:dyDescent="0.25">
      <c r="A445" t="s">
        <v>267</v>
      </c>
      <c r="B445" s="358">
        <v>1</v>
      </c>
      <c r="C445" t="s">
        <v>444</v>
      </c>
      <c r="D445" t="s">
        <v>1526</v>
      </c>
      <c r="E445" s="358">
        <f>VLOOKUP(A445,Data!C:I,7,FALSE)</f>
        <v>0</v>
      </c>
      <c r="F445" s="438" t="str">
        <f t="shared" si="36"/>
        <v>ID.BE-51</v>
      </c>
      <c r="G445" s="438" t="str">
        <f t="shared" si="37"/>
        <v>ID.BE-510</v>
      </c>
    </row>
    <row r="446" spans="1:7" x14ac:dyDescent="0.25">
      <c r="A446" t="s">
        <v>267</v>
      </c>
      <c r="B446" s="358">
        <v>1</v>
      </c>
      <c r="C446" t="s">
        <v>1460</v>
      </c>
      <c r="D446" t="s">
        <v>1492</v>
      </c>
      <c r="E446" s="358">
        <f>VLOOKUP(A446,Data!C:I,7,FALSE)</f>
        <v>0</v>
      </c>
      <c r="F446" s="438" t="str">
        <f t="shared" si="36"/>
        <v>PR.DS-41</v>
      </c>
      <c r="G446" s="438" t="str">
        <f t="shared" si="37"/>
        <v>PR.DS-410</v>
      </c>
    </row>
    <row r="447" spans="1:7" x14ac:dyDescent="0.25">
      <c r="A447" t="s">
        <v>268</v>
      </c>
      <c r="B447" s="358">
        <v>2</v>
      </c>
      <c r="C447" t="s">
        <v>1460</v>
      </c>
      <c r="D447" t="s">
        <v>1527</v>
      </c>
      <c r="E447" s="358">
        <f>VLOOKUP(A447,Data!C:I,7,FALSE)</f>
        <v>0</v>
      </c>
      <c r="F447" s="438" t="str">
        <f t="shared" si="36"/>
        <v>PR.IP-92</v>
      </c>
      <c r="G447" s="438" t="str">
        <f t="shared" si="37"/>
        <v>PR.IP-920</v>
      </c>
    </row>
    <row r="448" spans="1:7" x14ac:dyDescent="0.25">
      <c r="A448" t="s">
        <v>269</v>
      </c>
      <c r="B448" s="358">
        <v>2</v>
      </c>
      <c r="C448" t="s">
        <v>444</v>
      </c>
      <c r="D448" t="s">
        <v>1526</v>
      </c>
      <c r="E448" s="358">
        <f>VLOOKUP(A448,Data!C:I,7,FALSE)</f>
        <v>0</v>
      </c>
      <c r="F448" s="438" t="str">
        <f t="shared" si="36"/>
        <v>ID.BE-52</v>
      </c>
      <c r="G448" s="438" t="str">
        <f t="shared" si="37"/>
        <v>ID.BE-520</v>
      </c>
    </row>
    <row r="449" spans="1:7" x14ac:dyDescent="0.25">
      <c r="A449" t="s">
        <v>269</v>
      </c>
      <c r="B449" s="358">
        <v>2</v>
      </c>
      <c r="C449" t="s">
        <v>1460</v>
      </c>
      <c r="D449" t="s">
        <v>1558</v>
      </c>
      <c r="E449" s="358">
        <f>VLOOKUP(A449,Data!C:I,7,FALSE)</f>
        <v>0</v>
      </c>
      <c r="F449" s="438" t="str">
        <f t="shared" si="36"/>
        <v>PR.IP-42</v>
      </c>
      <c r="G449" s="438" t="str">
        <f t="shared" si="37"/>
        <v>PR.IP-420</v>
      </c>
    </row>
    <row r="450" spans="1:7" x14ac:dyDescent="0.25">
      <c r="A450" t="s">
        <v>269</v>
      </c>
      <c r="B450" s="358">
        <v>2</v>
      </c>
      <c r="C450" t="s">
        <v>1460</v>
      </c>
      <c r="D450" t="s">
        <v>1527</v>
      </c>
      <c r="E450" s="358">
        <f>VLOOKUP(A450,Data!C:I,7,FALSE)</f>
        <v>0</v>
      </c>
      <c r="F450" s="438" t="str">
        <f t="shared" si="36"/>
        <v>PR.IP-92</v>
      </c>
      <c r="G450" s="438" t="str">
        <f t="shared" si="37"/>
        <v>PR.IP-920</v>
      </c>
    </row>
    <row r="451" spans="1:7" x14ac:dyDescent="0.25">
      <c r="A451" t="s">
        <v>270</v>
      </c>
      <c r="B451" s="358">
        <v>2</v>
      </c>
      <c r="C451" t="s">
        <v>444</v>
      </c>
      <c r="D451" t="s">
        <v>1526</v>
      </c>
      <c r="E451" s="358">
        <f>VLOOKUP(A451,Data!C:I,7,FALSE)</f>
        <v>0</v>
      </c>
      <c r="F451" s="438" t="str">
        <f t="shared" ref="F451:F514" si="38">CONCATENATE($D451,$B451)</f>
        <v>ID.BE-52</v>
      </c>
      <c r="G451" s="438" t="str">
        <f t="shared" ref="G451:G514" si="39">_xlfn.IFNA(CONCATENATE(F451,$E451),CONCATENATE(F451,$E451,0))</f>
        <v>ID.BE-520</v>
      </c>
    </row>
    <row r="452" spans="1:7" x14ac:dyDescent="0.25">
      <c r="A452" t="s">
        <v>270</v>
      </c>
      <c r="B452" s="358">
        <v>2</v>
      </c>
      <c r="C452" t="s">
        <v>1460</v>
      </c>
      <c r="D452" t="s">
        <v>1558</v>
      </c>
      <c r="E452" s="358">
        <f>VLOOKUP(A452,Data!C:I,7,FALSE)</f>
        <v>0</v>
      </c>
      <c r="F452" s="438" t="str">
        <f t="shared" si="38"/>
        <v>PR.IP-42</v>
      </c>
      <c r="G452" s="438" t="str">
        <f t="shared" si="39"/>
        <v>PR.IP-420</v>
      </c>
    </row>
    <row r="453" spans="1:7" x14ac:dyDescent="0.25">
      <c r="A453" t="s">
        <v>270</v>
      </c>
      <c r="B453" s="358">
        <v>2</v>
      </c>
      <c r="C453" t="s">
        <v>1460</v>
      </c>
      <c r="D453" t="s">
        <v>1527</v>
      </c>
      <c r="E453" s="358">
        <f>VLOOKUP(A453,Data!C:I,7,FALSE)</f>
        <v>0</v>
      </c>
      <c r="F453" s="438" t="str">
        <f t="shared" si="38"/>
        <v>PR.IP-92</v>
      </c>
      <c r="G453" s="438" t="str">
        <f t="shared" si="39"/>
        <v>PR.IP-920</v>
      </c>
    </row>
    <row r="454" spans="1:7" x14ac:dyDescent="0.25">
      <c r="A454" t="s">
        <v>271</v>
      </c>
      <c r="B454" s="358">
        <v>2</v>
      </c>
      <c r="C454" t="s">
        <v>444</v>
      </c>
      <c r="D454" t="s">
        <v>1530</v>
      </c>
      <c r="E454" s="358">
        <f>VLOOKUP(A454,Data!C:I,7,FALSE)</f>
        <v>0</v>
      </c>
      <c r="F454" s="438" t="str">
        <f t="shared" si="38"/>
        <v>ID.SC-52</v>
      </c>
      <c r="G454" s="438" t="str">
        <f t="shared" si="39"/>
        <v>ID.SC-520</v>
      </c>
    </row>
    <row r="455" spans="1:7" x14ac:dyDescent="0.25">
      <c r="A455" t="s">
        <v>271</v>
      </c>
      <c r="B455" s="358">
        <v>2</v>
      </c>
      <c r="C455" t="s">
        <v>1460</v>
      </c>
      <c r="D455" t="s">
        <v>1552</v>
      </c>
      <c r="E455" s="358">
        <f>VLOOKUP(A455,Data!C:I,7,FALSE)</f>
        <v>0</v>
      </c>
      <c r="F455" s="438" t="str">
        <f t="shared" si="38"/>
        <v>PR.IP-102</v>
      </c>
      <c r="G455" s="438" t="str">
        <f t="shared" si="39"/>
        <v>PR.IP-1020</v>
      </c>
    </row>
    <row r="456" spans="1:7" x14ac:dyDescent="0.25">
      <c r="A456" t="s">
        <v>271</v>
      </c>
      <c r="B456" s="358">
        <v>2</v>
      </c>
      <c r="C456" t="s">
        <v>1460</v>
      </c>
      <c r="D456" t="s">
        <v>1527</v>
      </c>
      <c r="E456" s="358">
        <f>VLOOKUP(A456,Data!C:I,7,FALSE)</f>
        <v>0</v>
      </c>
      <c r="F456" s="438" t="str">
        <f t="shared" si="38"/>
        <v>PR.IP-92</v>
      </c>
      <c r="G456" s="438" t="str">
        <f t="shared" si="39"/>
        <v>PR.IP-920</v>
      </c>
    </row>
    <row r="457" spans="1:7" x14ac:dyDescent="0.25">
      <c r="A457" t="s">
        <v>942</v>
      </c>
      <c r="B457" s="358">
        <v>2</v>
      </c>
      <c r="C457" t="s">
        <v>1460</v>
      </c>
      <c r="D457" t="s">
        <v>1558</v>
      </c>
      <c r="E457" s="358">
        <f>VLOOKUP(A457,Data!C:I,7,FALSE)</f>
        <v>0</v>
      </c>
      <c r="F457" s="438" t="str">
        <f t="shared" si="38"/>
        <v>PR.IP-42</v>
      </c>
      <c r="G457" s="438" t="str">
        <f t="shared" si="39"/>
        <v>PR.IP-420</v>
      </c>
    </row>
    <row r="458" spans="1:7" x14ac:dyDescent="0.25">
      <c r="A458" t="s">
        <v>943</v>
      </c>
      <c r="B458" s="358">
        <v>2</v>
      </c>
      <c r="C458" t="s">
        <v>1460</v>
      </c>
      <c r="D458" t="s">
        <v>1558</v>
      </c>
      <c r="E458" s="358">
        <f>VLOOKUP(A458,Data!C:I,7,FALSE)</f>
        <v>0</v>
      </c>
      <c r="F458" s="438" t="str">
        <f t="shared" si="38"/>
        <v>PR.IP-42</v>
      </c>
      <c r="G458" s="438" t="str">
        <f t="shared" si="39"/>
        <v>PR.IP-420</v>
      </c>
    </row>
    <row r="459" spans="1:7" x14ac:dyDescent="0.25">
      <c r="A459" t="s">
        <v>944</v>
      </c>
      <c r="B459" s="358">
        <v>2</v>
      </c>
      <c r="C459" t="s">
        <v>444</v>
      </c>
      <c r="D459" t="s">
        <v>1526</v>
      </c>
      <c r="E459" s="358">
        <f>VLOOKUP(A459,Data!C:I,7,FALSE)</f>
        <v>0</v>
      </c>
      <c r="F459" s="438" t="str">
        <f t="shared" si="38"/>
        <v>ID.BE-52</v>
      </c>
      <c r="G459" s="438" t="str">
        <f t="shared" si="39"/>
        <v>ID.BE-520</v>
      </c>
    </row>
    <row r="460" spans="1:7" x14ac:dyDescent="0.25">
      <c r="A460" t="s">
        <v>944</v>
      </c>
      <c r="B460" s="358">
        <v>2</v>
      </c>
      <c r="C460" t="s">
        <v>1460</v>
      </c>
      <c r="D460" t="s">
        <v>1492</v>
      </c>
      <c r="E460" s="358">
        <f>VLOOKUP(A460,Data!C:I,7,FALSE)</f>
        <v>0</v>
      </c>
      <c r="F460" s="438" t="str">
        <f t="shared" si="38"/>
        <v>PR.DS-42</v>
      </c>
      <c r="G460" s="438" t="str">
        <f t="shared" si="39"/>
        <v>PR.DS-420</v>
      </c>
    </row>
    <row r="461" spans="1:7" x14ac:dyDescent="0.25">
      <c r="A461" t="s">
        <v>944</v>
      </c>
      <c r="B461" s="358">
        <v>2</v>
      </c>
      <c r="C461" t="s">
        <v>1460</v>
      </c>
      <c r="D461" t="s">
        <v>1494</v>
      </c>
      <c r="E461" s="358">
        <f>VLOOKUP(A461,Data!C:I,7,FALSE)</f>
        <v>0</v>
      </c>
      <c r="F461" s="438" t="str">
        <f t="shared" si="38"/>
        <v>PR.PT-52</v>
      </c>
      <c r="G461" s="438" t="str">
        <f t="shared" si="39"/>
        <v>PR.PT-520</v>
      </c>
    </row>
    <row r="462" spans="1:7" x14ac:dyDescent="0.25">
      <c r="A462" t="s">
        <v>945</v>
      </c>
      <c r="B462" s="358">
        <v>2</v>
      </c>
      <c r="C462" t="s">
        <v>444</v>
      </c>
      <c r="D462" t="s">
        <v>1526</v>
      </c>
      <c r="E462" s="358">
        <f>VLOOKUP(A462,Data!C:I,7,FALSE)</f>
        <v>0</v>
      </c>
      <c r="F462" s="438" t="str">
        <f t="shared" si="38"/>
        <v>ID.BE-52</v>
      </c>
      <c r="G462" s="438" t="str">
        <f t="shared" si="39"/>
        <v>ID.BE-520</v>
      </c>
    </row>
    <row r="463" spans="1:7" x14ac:dyDescent="0.25">
      <c r="A463" t="s">
        <v>945</v>
      </c>
      <c r="B463" s="358">
        <v>2</v>
      </c>
      <c r="C463" t="s">
        <v>1460</v>
      </c>
      <c r="D463" t="s">
        <v>1527</v>
      </c>
      <c r="E463" s="358">
        <f>VLOOKUP(A463,Data!C:I,7,FALSE)</f>
        <v>0</v>
      </c>
      <c r="F463" s="438" t="str">
        <f t="shared" si="38"/>
        <v>PR.IP-92</v>
      </c>
      <c r="G463" s="438" t="str">
        <f t="shared" si="39"/>
        <v>PR.IP-920</v>
      </c>
    </row>
    <row r="464" spans="1:7" x14ac:dyDescent="0.25">
      <c r="A464" t="s">
        <v>946</v>
      </c>
      <c r="B464" s="358">
        <v>2</v>
      </c>
      <c r="C464" t="s">
        <v>1460</v>
      </c>
      <c r="D464" t="s">
        <v>1527</v>
      </c>
      <c r="E464" s="358">
        <f>VLOOKUP(A464,Data!C:I,7,FALSE)</f>
        <v>0</v>
      </c>
      <c r="F464" s="438" t="str">
        <f t="shared" si="38"/>
        <v>PR.IP-92</v>
      </c>
      <c r="G464" s="438" t="str">
        <f t="shared" si="39"/>
        <v>PR.IP-920</v>
      </c>
    </row>
    <row r="465" spans="1:7" x14ac:dyDescent="0.25">
      <c r="A465" t="s">
        <v>946</v>
      </c>
      <c r="B465" s="358">
        <v>2</v>
      </c>
      <c r="C465" t="s">
        <v>1463</v>
      </c>
      <c r="D465" t="s">
        <v>1547</v>
      </c>
      <c r="E465" s="358">
        <f>VLOOKUP(A465,Data!C:I,7,FALSE)</f>
        <v>0</v>
      </c>
      <c r="F465" s="438" t="str">
        <f t="shared" si="38"/>
        <v>RC.CO-32</v>
      </c>
      <c r="G465" s="438" t="str">
        <f t="shared" si="39"/>
        <v>RC.CO-320</v>
      </c>
    </row>
    <row r="466" spans="1:7" x14ac:dyDescent="0.25">
      <c r="A466" t="s">
        <v>946</v>
      </c>
      <c r="B466" s="358">
        <v>2</v>
      </c>
      <c r="C466" t="s">
        <v>1463</v>
      </c>
      <c r="D466" t="s">
        <v>1548</v>
      </c>
      <c r="E466" s="358">
        <f>VLOOKUP(A466,Data!C:I,7,FALSE)</f>
        <v>0</v>
      </c>
      <c r="F466" s="438" t="str">
        <f t="shared" si="38"/>
        <v>RC.RP-12</v>
      </c>
      <c r="G466" s="438" t="str">
        <f t="shared" si="39"/>
        <v>RC.RP-120</v>
      </c>
    </row>
    <row r="467" spans="1:7" x14ac:dyDescent="0.25">
      <c r="A467" t="s">
        <v>947</v>
      </c>
      <c r="B467" s="358">
        <v>3</v>
      </c>
      <c r="C467" t="s">
        <v>444</v>
      </c>
      <c r="D467" t="s">
        <v>1526</v>
      </c>
      <c r="E467" s="358">
        <f>VLOOKUP(A467,Data!C:I,7,FALSE)</f>
        <v>0</v>
      </c>
      <c r="F467" s="438" t="str">
        <f t="shared" si="38"/>
        <v>ID.BE-53</v>
      </c>
      <c r="G467" s="438" t="str">
        <f t="shared" si="39"/>
        <v>ID.BE-530</v>
      </c>
    </row>
    <row r="468" spans="1:7" x14ac:dyDescent="0.25">
      <c r="A468" t="s">
        <v>947</v>
      </c>
      <c r="B468" s="358">
        <v>3</v>
      </c>
      <c r="C468" t="s">
        <v>1460</v>
      </c>
      <c r="D468" t="s">
        <v>1527</v>
      </c>
      <c r="E468" s="358">
        <f>VLOOKUP(A468,Data!C:I,7,FALSE)</f>
        <v>0</v>
      </c>
      <c r="F468" s="438" t="str">
        <f t="shared" si="38"/>
        <v>PR.IP-93</v>
      </c>
      <c r="G468" s="438" t="str">
        <f t="shared" si="39"/>
        <v>PR.IP-930</v>
      </c>
    </row>
    <row r="469" spans="1:7" x14ac:dyDescent="0.25">
      <c r="A469" t="s">
        <v>948</v>
      </c>
      <c r="B469" s="358">
        <v>3</v>
      </c>
      <c r="C469" t="s">
        <v>1460</v>
      </c>
      <c r="D469" t="s">
        <v>1552</v>
      </c>
      <c r="E469" s="358">
        <f>VLOOKUP(A469,Data!C:I,7,FALSE)</f>
        <v>0</v>
      </c>
      <c r="F469" s="438" t="str">
        <f t="shared" si="38"/>
        <v>PR.IP-103</v>
      </c>
      <c r="G469" s="438" t="str">
        <f t="shared" si="39"/>
        <v>PR.IP-1030</v>
      </c>
    </row>
    <row r="470" spans="1:7" x14ac:dyDescent="0.25">
      <c r="A470" t="s">
        <v>948</v>
      </c>
      <c r="B470" s="358">
        <v>3</v>
      </c>
      <c r="C470" t="s">
        <v>1460</v>
      </c>
      <c r="D470" t="s">
        <v>1527</v>
      </c>
      <c r="E470" s="358">
        <f>VLOOKUP(A470,Data!C:I,7,FALSE)</f>
        <v>0</v>
      </c>
      <c r="F470" s="438" t="str">
        <f t="shared" si="38"/>
        <v>PR.IP-93</v>
      </c>
      <c r="G470" s="438" t="str">
        <f t="shared" si="39"/>
        <v>PR.IP-930</v>
      </c>
    </row>
    <row r="471" spans="1:7" x14ac:dyDescent="0.25">
      <c r="A471" t="s">
        <v>949</v>
      </c>
      <c r="B471" s="358">
        <v>3</v>
      </c>
      <c r="C471" t="s">
        <v>1460</v>
      </c>
      <c r="D471" t="s">
        <v>1552</v>
      </c>
      <c r="E471" s="358">
        <f>VLOOKUP(A471,Data!C:I,7,FALSE)</f>
        <v>0</v>
      </c>
      <c r="F471" s="438" t="str">
        <f t="shared" si="38"/>
        <v>PR.IP-103</v>
      </c>
      <c r="G471" s="438" t="str">
        <f t="shared" si="39"/>
        <v>PR.IP-1030</v>
      </c>
    </row>
    <row r="472" spans="1:7" x14ac:dyDescent="0.25">
      <c r="A472" t="s">
        <v>949</v>
      </c>
      <c r="B472" s="358">
        <v>3</v>
      </c>
      <c r="C472" t="s">
        <v>1460</v>
      </c>
      <c r="D472" t="s">
        <v>1527</v>
      </c>
      <c r="E472" s="358">
        <f>VLOOKUP(A472,Data!C:I,7,FALSE)</f>
        <v>0</v>
      </c>
      <c r="F472" s="438" t="str">
        <f t="shared" si="38"/>
        <v>PR.IP-93</v>
      </c>
      <c r="G472" s="438" t="str">
        <f t="shared" si="39"/>
        <v>PR.IP-930</v>
      </c>
    </row>
    <row r="473" spans="1:7" x14ac:dyDescent="0.25">
      <c r="A473" t="s">
        <v>949</v>
      </c>
      <c r="B473" s="358">
        <v>3</v>
      </c>
      <c r="C473" t="s">
        <v>1463</v>
      </c>
      <c r="D473" t="s">
        <v>1553</v>
      </c>
      <c r="E473" s="358">
        <f>VLOOKUP(A473,Data!C:I,7,FALSE)</f>
        <v>0</v>
      </c>
      <c r="F473" s="438" t="str">
        <f t="shared" si="38"/>
        <v>RC.IM-13</v>
      </c>
      <c r="G473" s="438" t="str">
        <f t="shared" si="39"/>
        <v>RC.IM-130</v>
      </c>
    </row>
    <row r="474" spans="1:7" x14ac:dyDescent="0.25">
      <c r="A474" t="s">
        <v>949</v>
      </c>
      <c r="B474" s="358">
        <v>3</v>
      </c>
      <c r="C474" t="s">
        <v>1463</v>
      </c>
      <c r="D474" t="s">
        <v>1554</v>
      </c>
      <c r="E474" s="358">
        <f>VLOOKUP(A474,Data!C:I,7,FALSE)</f>
        <v>0</v>
      </c>
      <c r="F474" s="438" t="str">
        <f t="shared" si="38"/>
        <v>RC.IM-23</v>
      </c>
      <c r="G474" s="438" t="str">
        <f t="shared" si="39"/>
        <v>RC.IM-230</v>
      </c>
    </row>
    <row r="475" spans="1:7" x14ac:dyDescent="0.25">
      <c r="A475" t="s">
        <v>949</v>
      </c>
      <c r="B475" s="358">
        <v>3</v>
      </c>
      <c r="C475" t="s">
        <v>1463</v>
      </c>
      <c r="D475" t="s">
        <v>1548</v>
      </c>
      <c r="E475" s="358">
        <f>VLOOKUP(A475,Data!C:I,7,FALSE)</f>
        <v>0</v>
      </c>
      <c r="F475" s="438" t="str">
        <f t="shared" si="38"/>
        <v>RC.RP-13</v>
      </c>
      <c r="G475" s="438" t="str">
        <f t="shared" si="39"/>
        <v>RC.RP-130</v>
      </c>
    </row>
    <row r="476" spans="1:7" x14ac:dyDescent="0.25">
      <c r="A476" t="s">
        <v>950</v>
      </c>
      <c r="B476" s="358">
        <v>3</v>
      </c>
      <c r="C476" t="s">
        <v>1460</v>
      </c>
      <c r="D476" t="s">
        <v>1552</v>
      </c>
      <c r="E476" s="358">
        <f>VLOOKUP(A476,Data!C:I,7,FALSE)</f>
        <v>0</v>
      </c>
      <c r="F476" s="438" t="str">
        <f t="shared" si="38"/>
        <v>PR.IP-103</v>
      </c>
      <c r="G476" s="438" t="str">
        <f t="shared" si="39"/>
        <v>PR.IP-1030</v>
      </c>
    </row>
    <row r="477" spans="1:7" x14ac:dyDescent="0.25">
      <c r="A477" t="s">
        <v>950</v>
      </c>
      <c r="B477" s="358">
        <v>3</v>
      </c>
      <c r="C477" t="s">
        <v>1460</v>
      </c>
      <c r="D477" t="s">
        <v>1527</v>
      </c>
      <c r="E477" s="358">
        <f>VLOOKUP(A477,Data!C:I,7,FALSE)</f>
        <v>0</v>
      </c>
      <c r="F477" s="438" t="str">
        <f t="shared" si="38"/>
        <v>PR.IP-93</v>
      </c>
      <c r="G477" s="438" t="str">
        <f t="shared" si="39"/>
        <v>PR.IP-930</v>
      </c>
    </row>
    <row r="478" spans="1:7" x14ac:dyDescent="0.25">
      <c r="A478" t="s">
        <v>950</v>
      </c>
      <c r="B478" s="358">
        <v>3</v>
      </c>
      <c r="C478" t="s">
        <v>1463</v>
      </c>
      <c r="D478" t="s">
        <v>1553</v>
      </c>
      <c r="E478" s="358">
        <f>VLOOKUP(A478,Data!C:I,7,FALSE)</f>
        <v>0</v>
      </c>
      <c r="F478" s="438" t="str">
        <f t="shared" si="38"/>
        <v>RC.IM-13</v>
      </c>
      <c r="G478" s="438" t="str">
        <f t="shared" si="39"/>
        <v>RC.IM-130</v>
      </c>
    </row>
    <row r="479" spans="1:7" x14ac:dyDescent="0.25">
      <c r="A479" t="s">
        <v>950</v>
      </c>
      <c r="B479" s="358">
        <v>3</v>
      </c>
      <c r="C479" t="s">
        <v>1463</v>
      </c>
      <c r="D479" t="s">
        <v>1554</v>
      </c>
      <c r="E479" s="358">
        <f>VLOOKUP(A479,Data!C:I,7,FALSE)</f>
        <v>0</v>
      </c>
      <c r="F479" s="438" t="str">
        <f t="shared" si="38"/>
        <v>RC.IM-23</v>
      </c>
      <c r="G479" s="438" t="str">
        <f t="shared" si="39"/>
        <v>RC.IM-230</v>
      </c>
    </row>
    <row r="480" spans="1:7" x14ac:dyDescent="0.25">
      <c r="A480" t="s">
        <v>951</v>
      </c>
      <c r="B480" s="358">
        <v>3</v>
      </c>
      <c r="C480" t="s">
        <v>1460</v>
      </c>
      <c r="D480" t="s">
        <v>1552</v>
      </c>
      <c r="E480" s="358" t="e">
        <f>VLOOKUP(A480,Data!C:I,7,FALSE)</f>
        <v>#N/A</v>
      </c>
      <c r="F480" s="438" t="str">
        <f t="shared" si="38"/>
        <v>PR.IP-103</v>
      </c>
      <c r="G480" s="438" t="e">
        <f t="shared" si="39"/>
        <v>#N/A</v>
      </c>
    </row>
    <row r="481" spans="1:7" x14ac:dyDescent="0.25">
      <c r="A481" t="s">
        <v>951</v>
      </c>
      <c r="B481" s="358">
        <v>3</v>
      </c>
      <c r="C481" t="s">
        <v>1460</v>
      </c>
      <c r="D481" t="s">
        <v>1527</v>
      </c>
      <c r="E481" s="358" t="e">
        <f>VLOOKUP(A481,Data!C:I,7,FALSE)</f>
        <v>#N/A</v>
      </c>
      <c r="F481" s="438" t="str">
        <f t="shared" si="38"/>
        <v>PR.IP-93</v>
      </c>
      <c r="G481" s="438" t="e">
        <f t="shared" si="39"/>
        <v>#N/A</v>
      </c>
    </row>
    <row r="482" spans="1:7" x14ac:dyDescent="0.25">
      <c r="A482" t="s">
        <v>951</v>
      </c>
      <c r="B482" s="358">
        <v>3</v>
      </c>
      <c r="C482" t="s">
        <v>1463</v>
      </c>
      <c r="D482" t="s">
        <v>1554</v>
      </c>
      <c r="E482" s="358" t="e">
        <f>VLOOKUP(A482,Data!C:I,7,FALSE)</f>
        <v>#N/A</v>
      </c>
      <c r="F482" s="438" t="str">
        <f t="shared" si="38"/>
        <v>RC.IM-23</v>
      </c>
      <c r="G482" s="438" t="e">
        <f t="shared" si="39"/>
        <v>#N/A</v>
      </c>
    </row>
    <row r="483" spans="1:7" x14ac:dyDescent="0.25">
      <c r="A483" t="s">
        <v>952</v>
      </c>
      <c r="B483" s="358">
        <v>2</v>
      </c>
      <c r="C483" t="s">
        <v>1461</v>
      </c>
      <c r="D483" t="s">
        <v>1538</v>
      </c>
      <c r="E483" s="358">
        <f>VLOOKUP(A483,Data!C:I,7,FALSE)</f>
        <v>0</v>
      </c>
      <c r="F483" s="438" t="str">
        <f t="shared" si="38"/>
        <v>DE.DP-22</v>
      </c>
      <c r="G483" s="438" t="str">
        <f t="shared" si="39"/>
        <v>DE.DP-220</v>
      </c>
    </row>
    <row r="484" spans="1:7" x14ac:dyDescent="0.25">
      <c r="A484" t="s">
        <v>952</v>
      </c>
      <c r="B484" s="358">
        <v>2</v>
      </c>
      <c r="C484" t="s">
        <v>1460</v>
      </c>
      <c r="D484" t="s">
        <v>1527</v>
      </c>
      <c r="E484" s="358">
        <f>VLOOKUP(A484,Data!C:I,7,FALSE)</f>
        <v>0</v>
      </c>
      <c r="F484" s="438" t="str">
        <f t="shared" si="38"/>
        <v>PR.IP-92</v>
      </c>
      <c r="G484" s="438" t="str">
        <f t="shared" si="39"/>
        <v>PR.IP-920</v>
      </c>
    </row>
    <row r="485" spans="1:7" x14ac:dyDescent="0.25">
      <c r="A485" t="s">
        <v>953</v>
      </c>
      <c r="B485" s="358">
        <v>2</v>
      </c>
      <c r="C485" t="s">
        <v>1460</v>
      </c>
      <c r="D485" t="s">
        <v>1527</v>
      </c>
      <c r="E485" s="358">
        <f>VLOOKUP(A485,Data!C:I,7,FALSE)</f>
        <v>0</v>
      </c>
      <c r="F485" s="438" t="str">
        <f t="shared" si="38"/>
        <v>PR.IP-92</v>
      </c>
      <c r="G485" s="438" t="str">
        <f t="shared" si="39"/>
        <v>PR.IP-920</v>
      </c>
    </row>
    <row r="486" spans="1:7" x14ac:dyDescent="0.25">
      <c r="A486" t="s">
        <v>954</v>
      </c>
      <c r="B486" s="358">
        <v>3</v>
      </c>
      <c r="C486" t="s">
        <v>1460</v>
      </c>
      <c r="D486" t="s">
        <v>1527</v>
      </c>
      <c r="E486" s="358">
        <f>VLOOKUP(A486,Data!C:I,7,FALSE)</f>
        <v>0</v>
      </c>
      <c r="F486" s="438" t="str">
        <f t="shared" si="38"/>
        <v>PR.IP-93</v>
      </c>
      <c r="G486" s="438" t="str">
        <f t="shared" si="39"/>
        <v>PR.IP-930</v>
      </c>
    </row>
    <row r="487" spans="1:7" x14ac:dyDescent="0.25">
      <c r="A487" t="s">
        <v>955</v>
      </c>
      <c r="B487" s="358">
        <v>3</v>
      </c>
      <c r="C487" t="s">
        <v>1460</v>
      </c>
      <c r="D487" t="s">
        <v>1527</v>
      </c>
      <c r="E487" s="358">
        <f>VLOOKUP(A487,Data!C:I,7,FALSE)</f>
        <v>0</v>
      </c>
      <c r="F487" s="438" t="str">
        <f t="shared" si="38"/>
        <v>PR.IP-93</v>
      </c>
      <c r="G487" s="438" t="str">
        <f t="shared" si="39"/>
        <v>PR.IP-930</v>
      </c>
    </row>
    <row r="488" spans="1:7" x14ac:dyDescent="0.25">
      <c r="A488" t="s">
        <v>956</v>
      </c>
      <c r="B488" s="358">
        <v>3</v>
      </c>
      <c r="C488" t="s">
        <v>444</v>
      </c>
      <c r="D488" t="s">
        <v>1487</v>
      </c>
      <c r="E488" s="358">
        <f>VLOOKUP(A488,Data!C:I,7,FALSE)</f>
        <v>0</v>
      </c>
      <c r="F488" s="438" t="str">
        <f t="shared" si="38"/>
        <v>ID.AM-63</v>
      </c>
      <c r="G488" s="438" t="str">
        <f t="shared" si="39"/>
        <v>ID.AM-630</v>
      </c>
    </row>
    <row r="489" spans="1:7" x14ac:dyDescent="0.25">
      <c r="A489" t="s">
        <v>956</v>
      </c>
      <c r="B489" s="358">
        <v>3</v>
      </c>
      <c r="C489" t="s">
        <v>444</v>
      </c>
      <c r="D489" t="s">
        <v>1488</v>
      </c>
      <c r="E489" s="358">
        <f>VLOOKUP(A489,Data!C:I,7,FALSE)</f>
        <v>0</v>
      </c>
      <c r="F489" s="438" t="str">
        <f t="shared" si="38"/>
        <v>ID.GV-23</v>
      </c>
      <c r="G489" s="438" t="str">
        <f t="shared" si="39"/>
        <v>ID.GV-230</v>
      </c>
    </row>
    <row r="490" spans="1:7" x14ac:dyDescent="0.25">
      <c r="A490" t="s">
        <v>956</v>
      </c>
      <c r="B490" s="358">
        <v>3</v>
      </c>
      <c r="C490" t="s">
        <v>1460</v>
      </c>
      <c r="D490" t="s">
        <v>1527</v>
      </c>
      <c r="E490" s="358">
        <f>VLOOKUP(A490,Data!C:I,7,FALSE)</f>
        <v>0</v>
      </c>
      <c r="F490" s="438" t="str">
        <f t="shared" si="38"/>
        <v>PR.IP-93</v>
      </c>
      <c r="G490" s="438" t="str">
        <f t="shared" si="39"/>
        <v>PR.IP-930</v>
      </c>
    </row>
    <row r="491" spans="1:7" x14ac:dyDescent="0.25">
      <c r="A491" t="s">
        <v>957</v>
      </c>
      <c r="B491" s="358">
        <v>3</v>
      </c>
      <c r="C491" t="s">
        <v>1460</v>
      </c>
      <c r="D491" t="s">
        <v>1489</v>
      </c>
      <c r="E491" s="358">
        <f>VLOOKUP(A491,Data!C:I,7,FALSE)</f>
        <v>0</v>
      </c>
      <c r="F491" s="438" t="str">
        <f t="shared" si="38"/>
        <v>PR.IP-83</v>
      </c>
      <c r="G491" s="438" t="str">
        <f t="shared" si="39"/>
        <v>PR.IP-830</v>
      </c>
    </row>
    <row r="492" spans="1:7" x14ac:dyDescent="0.25">
      <c r="A492" t="s">
        <v>39</v>
      </c>
      <c r="B492" s="358">
        <v>1</v>
      </c>
      <c r="C492" t="s">
        <v>444</v>
      </c>
      <c r="D492" t="s">
        <v>1524</v>
      </c>
      <c r="E492" s="358">
        <f>VLOOKUP(A492,Data!C:I,7,FALSE)</f>
        <v>0</v>
      </c>
      <c r="F492" s="438" t="str">
        <f t="shared" si="38"/>
        <v>ID.GV-41</v>
      </c>
      <c r="G492" s="438" t="str">
        <f t="shared" si="39"/>
        <v>ID.GV-410</v>
      </c>
    </row>
    <row r="493" spans="1:7" x14ac:dyDescent="0.25">
      <c r="A493" t="s">
        <v>39</v>
      </c>
      <c r="B493" s="358">
        <v>1</v>
      </c>
      <c r="C493" t="s">
        <v>444</v>
      </c>
      <c r="D493" t="s">
        <v>1525</v>
      </c>
      <c r="E493" s="358">
        <f>VLOOKUP(A493,Data!C:I,7,FALSE)</f>
        <v>0</v>
      </c>
      <c r="F493" s="438" t="str">
        <f t="shared" si="38"/>
        <v>ID.RM-11</v>
      </c>
      <c r="G493" s="438" t="str">
        <f t="shared" si="39"/>
        <v>ID.RM-110</v>
      </c>
    </row>
    <row r="494" spans="1:7" x14ac:dyDescent="0.25">
      <c r="A494" t="s">
        <v>40</v>
      </c>
      <c r="B494" s="358">
        <v>2</v>
      </c>
      <c r="C494" t="s">
        <v>444</v>
      </c>
      <c r="D494" t="s">
        <v>1524</v>
      </c>
      <c r="E494" s="358">
        <f>VLOOKUP(A494,Data!C:I,7,FALSE)</f>
        <v>0</v>
      </c>
      <c r="F494" s="438" t="str">
        <f t="shared" si="38"/>
        <v>ID.GV-42</v>
      </c>
      <c r="G494" s="438" t="str">
        <f t="shared" si="39"/>
        <v>ID.GV-420</v>
      </c>
    </row>
    <row r="495" spans="1:7" x14ac:dyDescent="0.25">
      <c r="A495" t="s">
        <v>40</v>
      </c>
      <c r="B495" s="358">
        <v>2</v>
      </c>
      <c r="C495" t="s">
        <v>444</v>
      </c>
      <c r="D495" t="s">
        <v>1525</v>
      </c>
      <c r="E495" s="358">
        <f>VLOOKUP(A495,Data!C:I,7,FALSE)</f>
        <v>0</v>
      </c>
      <c r="F495" s="438" t="str">
        <f t="shared" si="38"/>
        <v>ID.RM-12</v>
      </c>
      <c r="G495" s="438" t="str">
        <f t="shared" si="39"/>
        <v>ID.RM-120</v>
      </c>
    </row>
    <row r="496" spans="1:7" x14ac:dyDescent="0.25">
      <c r="A496" t="s">
        <v>41</v>
      </c>
      <c r="B496" s="358">
        <v>2</v>
      </c>
      <c r="C496" t="s">
        <v>444</v>
      </c>
      <c r="D496" t="s">
        <v>1524</v>
      </c>
      <c r="E496" s="358">
        <f>VLOOKUP(A496,Data!C:I,7,FALSE)</f>
        <v>0</v>
      </c>
      <c r="F496" s="438" t="str">
        <f t="shared" si="38"/>
        <v>ID.GV-42</v>
      </c>
      <c r="G496" s="438" t="str">
        <f t="shared" si="39"/>
        <v>ID.GV-420</v>
      </c>
    </row>
    <row r="497" spans="1:7" x14ac:dyDescent="0.25">
      <c r="A497" t="s">
        <v>41</v>
      </c>
      <c r="B497" s="358">
        <v>2</v>
      </c>
      <c r="C497" t="s">
        <v>444</v>
      </c>
      <c r="D497" t="s">
        <v>1525</v>
      </c>
      <c r="E497" s="358">
        <f>VLOOKUP(A497,Data!C:I,7,FALSE)</f>
        <v>0</v>
      </c>
      <c r="F497" s="438" t="str">
        <f t="shared" si="38"/>
        <v>ID.RM-12</v>
      </c>
      <c r="G497" s="438" t="str">
        <f t="shared" si="39"/>
        <v>ID.RM-120</v>
      </c>
    </row>
    <row r="498" spans="1:7" x14ac:dyDescent="0.25">
      <c r="A498" t="s">
        <v>43</v>
      </c>
      <c r="B498" s="358">
        <v>2</v>
      </c>
      <c r="C498" t="s">
        <v>444</v>
      </c>
      <c r="D498" t="s">
        <v>1524</v>
      </c>
      <c r="E498" s="358">
        <f>VLOOKUP(A498,Data!C:I,7,FALSE)</f>
        <v>0</v>
      </c>
      <c r="F498" s="438" t="str">
        <f t="shared" si="38"/>
        <v>ID.GV-42</v>
      </c>
      <c r="G498" s="438" t="str">
        <f t="shared" si="39"/>
        <v>ID.GV-420</v>
      </c>
    </row>
    <row r="499" spans="1:7" x14ac:dyDescent="0.25">
      <c r="A499" t="s">
        <v>45</v>
      </c>
      <c r="B499" s="358">
        <v>3</v>
      </c>
      <c r="C499" t="s">
        <v>444</v>
      </c>
      <c r="D499" t="s">
        <v>1522</v>
      </c>
      <c r="E499" s="358">
        <f>VLOOKUP(A499,Data!C:I,7,FALSE)</f>
        <v>0</v>
      </c>
      <c r="F499" s="438" t="str">
        <f t="shared" si="38"/>
        <v>ID.BE-33</v>
      </c>
      <c r="G499" s="438" t="str">
        <f t="shared" si="39"/>
        <v>ID.BE-330</v>
      </c>
    </row>
    <row r="500" spans="1:7" x14ac:dyDescent="0.25">
      <c r="A500" t="s">
        <v>45</v>
      </c>
      <c r="B500" s="358">
        <v>3</v>
      </c>
      <c r="C500" t="s">
        <v>444</v>
      </c>
      <c r="D500" t="s">
        <v>1524</v>
      </c>
      <c r="E500" s="358">
        <f>VLOOKUP(A500,Data!C:I,7,FALSE)</f>
        <v>0</v>
      </c>
      <c r="F500" s="438" t="str">
        <f t="shared" si="38"/>
        <v>ID.GV-43</v>
      </c>
      <c r="G500" s="438" t="str">
        <f t="shared" si="39"/>
        <v>ID.GV-430</v>
      </c>
    </row>
    <row r="501" spans="1:7" x14ac:dyDescent="0.25">
      <c r="A501" t="s">
        <v>45</v>
      </c>
      <c r="B501" s="358">
        <v>3</v>
      </c>
      <c r="C501" t="s">
        <v>444</v>
      </c>
      <c r="D501" t="s">
        <v>1525</v>
      </c>
      <c r="E501" s="358">
        <f>VLOOKUP(A501,Data!C:I,7,FALSE)</f>
        <v>0</v>
      </c>
      <c r="F501" s="438" t="str">
        <f t="shared" si="38"/>
        <v>ID.RM-13</v>
      </c>
      <c r="G501" s="438" t="str">
        <f t="shared" si="39"/>
        <v>ID.RM-130</v>
      </c>
    </row>
    <row r="502" spans="1:7" x14ac:dyDescent="0.25">
      <c r="A502" t="s">
        <v>47</v>
      </c>
      <c r="B502" s="358">
        <v>3</v>
      </c>
      <c r="C502" t="s">
        <v>444</v>
      </c>
      <c r="D502" t="s">
        <v>1522</v>
      </c>
      <c r="E502" s="358">
        <f>VLOOKUP(A502,Data!C:I,7,FALSE)</f>
        <v>0</v>
      </c>
      <c r="F502" s="438" t="str">
        <f t="shared" si="38"/>
        <v>ID.BE-33</v>
      </c>
      <c r="G502" s="438" t="str">
        <f t="shared" si="39"/>
        <v>ID.BE-330</v>
      </c>
    </row>
    <row r="503" spans="1:7" x14ac:dyDescent="0.25">
      <c r="A503" t="s">
        <v>47</v>
      </c>
      <c r="B503" s="358">
        <v>3</v>
      </c>
      <c r="C503" t="s">
        <v>444</v>
      </c>
      <c r="D503" t="s">
        <v>1524</v>
      </c>
      <c r="E503" s="358">
        <f>VLOOKUP(A503,Data!C:I,7,FALSE)</f>
        <v>0</v>
      </c>
      <c r="F503" s="438" t="str">
        <f t="shared" si="38"/>
        <v>ID.GV-43</v>
      </c>
      <c r="G503" s="438" t="str">
        <f t="shared" si="39"/>
        <v>ID.GV-430</v>
      </c>
    </row>
    <row r="504" spans="1:7" x14ac:dyDescent="0.25">
      <c r="A504" t="s">
        <v>47</v>
      </c>
      <c r="B504" s="358">
        <v>3</v>
      </c>
      <c r="C504" t="s">
        <v>444</v>
      </c>
      <c r="D504" t="s">
        <v>1525</v>
      </c>
      <c r="E504" s="358">
        <f>VLOOKUP(A504,Data!C:I,7,FALSE)</f>
        <v>0</v>
      </c>
      <c r="F504" s="438" t="str">
        <f t="shared" si="38"/>
        <v>ID.RM-13</v>
      </c>
      <c r="G504" s="438" t="str">
        <f t="shared" si="39"/>
        <v>ID.RM-130</v>
      </c>
    </row>
    <row r="505" spans="1:7" x14ac:dyDescent="0.25">
      <c r="A505" t="s">
        <v>56</v>
      </c>
      <c r="B505" s="358">
        <v>1</v>
      </c>
      <c r="C505" t="s">
        <v>444</v>
      </c>
      <c r="D505" t="s">
        <v>1524</v>
      </c>
      <c r="E505" s="358">
        <f>VLOOKUP(A505,Data!C:I,7,FALSE)</f>
        <v>0</v>
      </c>
      <c r="F505" s="438" t="str">
        <f t="shared" si="38"/>
        <v>ID.GV-41</v>
      </c>
      <c r="G505" s="438" t="str">
        <f t="shared" si="39"/>
        <v>ID.GV-410</v>
      </c>
    </row>
    <row r="506" spans="1:7" x14ac:dyDescent="0.25">
      <c r="A506" t="s">
        <v>56</v>
      </c>
      <c r="B506" s="358">
        <v>1</v>
      </c>
      <c r="C506" t="s">
        <v>444</v>
      </c>
      <c r="D506" t="s">
        <v>1525</v>
      </c>
      <c r="E506" s="358">
        <f>VLOOKUP(A506,Data!C:I,7,FALSE)</f>
        <v>0</v>
      </c>
      <c r="F506" s="438" t="str">
        <f t="shared" si="38"/>
        <v>ID.RM-11</v>
      </c>
      <c r="G506" s="438" t="str">
        <f t="shared" si="39"/>
        <v>ID.RM-110</v>
      </c>
    </row>
    <row r="507" spans="1:7" x14ac:dyDescent="0.25">
      <c r="A507" t="s">
        <v>58</v>
      </c>
      <c r="B507" s="358">
        <v>2</v>
      </c>
      <c r="C507" t="s">
        <v>444</v>
      </c>
      <c r="D507" t="s">
        <v>1524</v>
      </c>
      <c r="E507" s="358">
        <f>VLOOKUP(A507,Data!C:I,7,FALSE)</f>
        <v>0</v>
      </c>
      <c r="F507" s="438" t="str">
        <f t="shared" si="38"/>
        <v>ID.GV-42</v>
      </c>
      <c r="G507" s="438" t="str">
        <f t="shared" si="39"/>
        <v>ID.GV-420</v>
      </c>
    </row>
    <row r="508" spans="1:7" x14ac:dyDescent="0.25">
      <c r="A508" t="s">
        <v>58</v>
      </c>
      <c r="B508" s="358">
        <v>2</v>
      </c>
      <c r="C508" t="s">
        <v>444</v>
      </c>
      <c r="D508" t="s">
        <v>1525</v>
      </c>
      <c r="E508" s="358">
        <f>VLOOKUP(A508,Data!C:I,7,FALSE)</f>
        <v>0</v>
      </c>
      <c r="F508" s="438" t="str">
        <f t="shared" si="38"/>
        <v>ID.RM-12</v>
      </c>
      <c r="G508" s="438" t="str">
        <f t="shared" si="39"/>
        <v>ID.RM-120</v>
      </c>
    </row>
    <row r="509" spans="1:7" x14ac:dyDescent="0.25">
      <c r="A509" t="s">
        <v>60</v>
      </c>
      <c r="B509" s="358">
        <v>2</v>
      </c>
      <c r="C509" t="s">
        <v>444</v>
      </c>
      <c r="D509" t="s">
        <v>1524</v>
      </c>
      <c r="E509" s="358">
        <f>VLOOKUP(A509,Data!C:I,7,FALSE)</f>
        <v>0</v>
      </c>
      <c r="F509" s="438" t="str">
        <f t="shared" si="38"/>
        <v>ID.GV-42</v>
      </c>
      <c r="G509" s="438" t="str">
        <f t="shared" si="39"/>
        <v>ID.GV-420</v>
      </c>
    </row>
    <row r="510" spans="1:7" x14ac:dyDescent="0.25">
      <c r="A510" t="s">
        <v>60</v>
      </c>
      <c r="B510" s="358">
        <v>2</v>
      </c>
      <c r="C510" t="s">
        <v>444</v>
      </c>
      <c r="D510" t="s">
        <v>1525</v>
      </c>
      <c r="E510" s="358">
        <f>VLOOKUP(A510,Data!C:I,7,FALSE)</f>
        <v>0</v>
      </c>
      <c r="F510" s="438" t="str">
        <f t="shared" si="38"/>
        <v>ID.RM-12</v>
      </c>
      <c r="G510" s="438" t="str">
        <f t="shared" si="39"/>
        <v>ID.RM-120</v>
      </c>
    </row>
    <row r="511" spans="1:7" x14ac:dyDescent="0.25">
      <c r="A511" t="s">
        <v>63</v>
      </c>
      <c r="B511" s="358">
        <v>2</v>
      </c>
      <c r="C511" t="s">
        <v>444</v>
      </c>
      <c r="D511" t="s">
        <v>1524</v>
      </c>
      <c r="E511" s="358">
        <f>VLOOKUP(A511,Data!C:I,7,FALSE)</f>
        <v>0</v>
      </c>
      <c r="F511" s="438" t="str">
        <f t="shared" si="38"/>
        <v>ID.GV-42</v>
      </c>
      <c r="G511" s="438" t="str">
        <f t="shared" si="39"/>
        <v>ID.GV-420</v>
      </c>
    </row>
    <row r="512" spans="1:7" x14ac:dyDescent="0.25">
      <c r="A512" t="s">
        <v>63</v>
      </c>
      <c r="B512" s="358">
        <v>2</v>
      </c>
      <c r="C512" t="s">
        <v>444</v>
      </c>
      <c r="D512" t="s">
        <v>1525</v>
      </c>
      <c r="E512" s="358">
        <f>VLOOKUP(A512,Data!C:I,7,FALSE)</f>
        <v>0</v>
      </c>
      <c r="F512" s="438" t="str">
        <f t="shared" si="38"/>
        <v>ID.RM-12</v>
      </c>
      <c r="G512" s="438" t="str">
        <f t="shared" si="39"/>
        <v>ID.RM-120</v>
      </c>
    </row>
    <row r="513" spans="1:7" x14ac:dyDescent="0.25">
      <c r="A513" t="s">
        <v>66</v>
      </c>
      <c r="B513" s="358">
        <v>2</v>
      </c>
      <c r="C513" t="s">
        <v>444</v>
      </c>
      <c r="D513" t="s">
        <v>1524</v>
      </c>
      <c r="E513" s="358">
        <f>VLOOKUP(A513,Data!C:I,7,FALSE)</f>
        <v>0</v>
      </c>
      <c r="F513" s="438" t="str">
        <f t="shared" si="38"/>
        <v>ID.GV-42</v>
      </c>
      <c r="G513" s="438" t="str">
        <f t="shared" si="39"/>
        <v>ID.GV-420</v>
      </c>
    </row>
    <row r="514" spans="1:7" x14ac:dyDescent="0.25">
      <c r="A514" t="s">
        <v>66</v>
      </c>
      <c r="B514" s="358">
        <v>2</v>
      </c>
      <c r="C514" t="s">
        <v>444</v>
      </c>
      <c r="D514" t="s">
        <v>1510</v>
      </c>
      <c r="E514" s="358">
        <f>VLOOKUP(A514,Data!C:I,7,FALSE)</f>
        <v>0</v>
      </c>
      <c r="F514" s="438" t="str">
        <f t="shared" si="38"/>
        <v>ID.RA-52</v>
      </c>
      <c r="G514" s="438" t="str">
        <f t="shared" si="39"/>
        <v>ID.RA-520</v>
      </c>
    </row>
    <row r="515" spans="1:7" x14ac:dyDescent="0.25">
      <c r="A515" t="s">
        <v>66</v>
      </c>
      <c r="B515" s="358">
        <v>2</v>
      </c>
      <c r="C515" t="s">
        <v>444</v>
      </c>
      <c r="D515" t="s">
        <v>1525</v>
      </c>
      <c r="E515" s="358">
        <f>VLOOKUP(A515,Data!C:I,7,FALSE)</f>
        <v>0</v>
      </c>
      <c r="F515" s="438" t="str">
        <f t="shared" ref="F515:F578" si="40">CONCATENATE($D515,$B515)</f>
        <v>ID.RM-12</v>
      </c>
      <c r="G515" s="438" t="str">
        <f t="shared" ref="G515:G578" si="41">_xlfn.IFNA(CONCATENATE(F515,$E515),CONCATENATE(F515,$E515,0))</f>
        <v>ID.RM-120</v>
      </c>
    </row>
    <row r="516" spans="1:7" x14ac:dyDescent="0.25">
      <c r="A516" t="s">
        <v>66</v>
      </c>
      <c r="B516" s="358">
        <v>2</v>
      </c>
      <c r="C516" t="s">
        <v>1462</v>
      </c>
      <c r="D516" t="s">
        <v>1559</v>
      </c>
      <c r="E516" s="358">
        <f>VLOOKUP(A516,Data!C:I,7,FALSE)</f>
        <v>0</v>
      </c>
      <c r="F516" s="438" t="str">
        <f t="shared" si="40"/>
        <v>RS.MI-32</v>
      </c>
      <c r="G516" s="438" t="str">
        <f t="shared" si="41"/>
        <v>RS.MI-320</v>
      </c>
    </row>
    <row r="517" spans="1:7" x14ac:dyDescent="0.25">
      <c r="A517" t="s">
        <v>912</v>
      </c>
      <c r="B517" s="358">
        <v>2</v>
      </c>
      <c r="C517" t="s">
        <v>444</v>
      </c>
      <c r="D517" t="s">
        <v>1524</v>
      </c>
      <c r="E517" s="358">
        <f>VLOOKUP(A517,Data!C:I,7,FALSE)</f>
        <v>0</v>
      </c>
      <c r="F517" s="438" t="str">
        <f t="shared" si="40"/>
        <v>ID.GV-42</v>
      </c>
      <c r="G517" s="438" t="str">
        <f t="shared" si="41"/>
        <v>ID.GV-420</v>
      </c>
    </row>
    <row r="518" spans="1:7" x14ac:dyDescent="0.25">
      <c r="A518" t="s">
        <v>912</v>
      </c>
      <c r="B518" s="358">
        <v>2</v>
      </c>
      <c r="C518" t="s">
        <v>444</v>
      </c>
      <c r="D518" t="s">
        <v>1525</v>
      </c>
      <c r="E518" s="358">
        <f>VLOOKUP(A518,Data!C:I,7,FALSE)</f>
        <v>0</v>
      </c>
      <c r="F518" s="438" t="str">
        <f t="shared" si="40"/>
        <v>ID.RM-12</v>
      </c>
      <c r="G518" s="438" t="str">
        <f t="shared" si="41"/>
        <v>ID.RM-120</v>
      </c>
    </row>
    <row r="519" spans="1:7" x14ac:dyDescent="0.25">
      <c r="A519" t="s">
        <v>913</v>
      </c>
      <c r="B519" s="358">
        <v>2</v>
      </c>
      <c r="C519" t="s">
        <v>444</v>
      </c>
      <c r="D519" t="s">
        <v>1524</v>
      </c>
      <c r="E519" s="358">
        <f>VLOOKUP(A519,Data!C:I,7,FALSE)</f>
        <v>0</v>
      </c>
      <c r="F519" s="438" t="str">
        <f t="shared" si="40"/>
        <v>ID.GV-42</v>
      </c>
      <c r="G519" s="438" t="str">
        <f t="shared" si="41"/>
        <v>ID.GV-420</v>
      </c>
    </row>
    <row r="520" spans="1:7" x14ac:dyDescent="0.25">
      <c r="A520" t="s">
        <v>913</v>
      </c>
      <c r="B520" s="358">
        <v>2</v>
      </c>
      <c r="C520" t="s">
        <v>444</v>
      </c>
      <c r="D520" t="s">
        <v>1525</v>
      </c>
      <c r="E520" s="358">
        <f>VLOOKUP(A520,Data!C:I,7,FALSE)</f>
        <v>0</v>
      </c>
      <c r="F520" s="438" t="str">
        <f t="shared" si="40"/>
        <v>ID.RM-12</v>
      </c>
      <c r="G520" s="438" t="str">
        <f t="shared" si="41"/>
        <v>ID.RM-120</v>
      </c>
    </row>
    <row r="521" spans="1:7" x14ac:dyDescent="0.25">
      <c r="A521" t="s">
        <v>914</v>
      </c>
      <c r="B521" s="358">
        <v>3</v>
      </c>
      <c r="C521" t="s">
        <v>444</v>
      </c>
      <c r="D521" t="s">
        <v>1508</v>
      </c>
      <c r="E521" s="358">
        <f>VLOOKUP(A521,Data!C:I,7,FALSE)</f>
        <v>0</v>
      </c>
      <c r="F521" s="438" t="str">
        <f t="shared" si="40"/>
        <v>ID.AM-53</v>
      </c>
      <c r="G521" s="438" t="str">
        <f t="shared" si="41"/>
        <v>ID.AM-530</v>
      </c>
    </row>
    <row r="522" spans="1:7" x14ac:dyDescent="0.25">
      <c r="A522" t="s">
        <v>914</v>
      </c>
      <c r="B522" s="358">
        <v>3</v>
      </c>
      <c r="C522" t="s">
        <v>444</v>
      </c>
      <c r="D522" t="s">
        <v>1524</v>
      </c>
      <c r="E522" s="358">
        <f>VLOOKUP(A522,Data!C:I,7,FALSE)</f>
        <v>0</v>
      </c>
      <c r="F522" s="438" t="str">
        <f t="shared" si="40"/>
        <v>ID.GV-43</v>
      </c>
      <c r="G522" s="438" t="str">
        <f t="shared" si="41"/>
        <v>ID.GV-430</v>
      </c>
    </row>
    <row r="523" spans="1:7" x14ac:dyDescent="0.25">
      <c r="A523" t="s">
        <v>914</v>
      </c>
      <c r="B523" s="358">
        <v>3</v>
      </c>
      <c r="C523" t="s">
        <v>444</v>
      </c>
      <c r="D523" t="s">
        <v>1525</v>
      </c>
      <c r="E523" s="358">
        <f>VLOOKUP(A523,Data!C:I,7,FALSE)</f>
        <v>0</v>
      </c>
      <c r="F523" s="438" t="str">
        <f t="shared" si="40"/>
        <v>ID.RM-13</v>
      </c>
      <c r="G523" s="438" t="str">
        <f t="shared" si="41"/>
        <v>ID.RM-130</v>
      </c>
    </row>
    <row r="524" spans="1:7" x14ac:dyDescent="0.25">
      <c r="A524" t="s">
        <v>915</v>
      </c>
      <c r="B524" s="358">
        <v>3</v>
      </c>
      <c r="C524" t="s">
        <v>444</v>
      </c>
      <c r="D524" t="s">
        <v>1524</v>
      </c>
      <c r="E524" s="358">
        <f>VLOOKUP(A524,Data!C:I,7,FALSE)</f>
        <v>0</v>
      </c>
      <c r="F524" s="438" t="str">
        <f t="shared" si="40"/>
        <v>ID.GV-43</v>
      </c>
      <c r="G524" s="438" t="str">
        <f t="shared" si="41"/>
        <v>ID.GV-430</v>
      </c>
    </row>
    <row r="525" spans="1:7" x14ac:dyDescent="0.25">
      <c r="A525" t="s">
        <v>915</v>
      </c>
      <c r="B525" s="358">
        <v>3</v>
      </c>
      <c r="C525" t="s">
        <v>444</v>
      </c>
      <c r="D525" t="s">
        <v>1510</v>
      </c>
      <c r="E525" s="358">
        <f>VLOOKUP(A525,Data!C:I,7,FALSE)</f>
        <v>0</v>
      </c>
      <c r="F525" s="438" t="str">
        <f t="shared" si="40"/>
        <v>ID.RA-53</v>
      </c>
      <c r="G525" s="438" t="str">
        <f t="shared" si="41"/>
        <v>ID.RA-530</v>
      </c>
    </row>
    <row r="526" spans="1:7" x14ac:dyDescent="0.25">
      <c r="A526" t="s">
        <v>915</v>
      </c>
      <c r="B526" s="358">
        <v>3</v>
      </c>
      <c r="C526" t="s">
        <v>444</v>
      </c>
      <c r="D526" t="s">
        <v>1525</v>
      </c>
      <c r="E526" s="358">
        <f>VLOOKUP(A526,Data!C:I,7,FALSE)</f>
        <v>0</v>
      </c>
      <c r="F526" s="438" t="str">
        <f t="shared" si="40"/>
        <v>ID.RM-13</v>
      </c>
      <c r="G526" s="438" t="str">
        <f t="shared" si="41"/>
        <v>ID.RM-130</v>
      </c>
    </row>
    <row r="527" spans="1:7" x14ac:dyDescent="0.25">
      <c r="A527" t="s">
        <v>915</v>
      </c>
      <c r="B527" s="358">
        <v>3</v>
      </c>
      <c r="C527" t="s">
        <v>1462</v>
      </c>
      <c r="D527" t="s">
        <v>1559</v>
      </c>
      <c r="E527" s="358">
        <f>VLOOKUP(A527,Data!C:I,7,FALSE)</f>
        <v>0</v>
      </c>
      <c r="F527" s="438" t="str">
        <f t="shared" si="40"/>
        <v>RS.MI-33</v>
      </c>
      <c r="G527" s="438" t="str">
        <f t="shared" si="41"/>
        <v>RS.MI-330</v>
      </c>
    </row>
    <row r="528" spans="1:7" x14ac:dyDescent="0.25">
      <c r="A528" t="s">
        <v>916</v>
      </c>
      <c r="B528" s="358">
        <v>3</v>
      </c>
      <c r="C528" t="s">
        <v>444</v>
      </c>
      <c r="D528" t="s">
        <v>1524</v>
      </c>
      <c r="E528" s="358">
        <f>VLOOKUP(A528,Data!C:I,7,FALSE)</f>
        <v>0</v>
      </c>
      <c r="F528" s="438" t="str">
        <f t="shared" si="40"/>
        <v>ID.GV-43</v>
      </c>
      <c r="G528" s="438" t="str">
        <f t="shared" si="41"/>
        <v>ID.GV-430</v>
      </c>
    </row>
    <row r="529" spans="1:7" x14ac:dyDescent="0.25">
      <c r="A529" t="s">
        <v>916</v>
      </c>
      <c r="B529" s="358">
        <v>3</v>
      </c>
      <c r="C529" t="s">
        <v>444</v>
      </c>
      <c r="D529" t="s">
        <v>1510</v>
      </c>
      <c r="E529" s="358">
        <f>VLOOKUP(A529,Data!C:I,7,FALSE)</f>
        <v>0</v>
      </c>
      <c r="F529" s="438" t="str">
        <f t="shared" si="40"/>
        <v>ID.RA-53</v>
      </c>
      <c r="G529" s="438" t="str">
        <f t="shared" si="41"/>
        <v>ID.RA-530</v>
      </c>
    </row>
    <row r="530" spans="1:7" x14ac:dyDescent="0.25">
      <c r="A530" t="s">
        <v>916</v>
      </c>
      <c r="B530" s="358">
        <v>3</v>
      </c>
      <c r="C530" t="s">
        <v>444</v>
      </c>
      <c r="D530" t="s">
        <v>1525</v>
      </c>
      <c r="E530" s="358">
        <f>VLOOKUP(A530,Data!C:I,7,FALSE)</f>
        <v>0</v>
      </c>
      <c r="F530" s="438" t="str">
        <f t="shared" si="40"/>
        <v>ID.RM-13</v>
      </c>
      <c r="G530" s="438" t="str">
        <f t="shared" si="41"/>
        <v>ID.RM-130</v>
      </c>
    </row>
    <row r="531" spans="1:7" x14ac:dyDescent="0.25">
      <c r="A531" t="s">
        <v>917</v>
      </c>
      <c r="B531" s="358">
        <v>3</v>
      </c>
      <c r="C531" t="s">
        <v>444</v>
      </c>
      <c r="D531" t="s">
        <v>1524</v>
      </c>
      <c r="E531" s="358">
        <f>VLOOKUP(A531,Data!C:I,7,FALSE)</f>
        <v>0</v>
      </c>
      <c r="F531" s="438" t="str">
        <f t="shared" si="40"/>
        <v>ID.GV-43</v>
      </c>
      <c r="G531" s="438" t="str">
        <f t="shared" si="41"/>
        <v>ID.GV-430</v>
      </c>
    </row>
    <row r="532" spans="1:7" x14ac:dyDescent="0.25">
      <c r="A532" t="s">
        <v>917</v>
      </c>
      <c r="B532" s="358">
        <v>3</v>
      </c>
      <c r="C532" t="s">
        <v>444</v>
      </c>
      <c r="D532" t="s">
        <v>1525</v>
      </c>
      <c r="E532" s="358">
        <f>VLOOKUP(A532,Data!C:I,7,FALSE)</f>
        <v>0</v>
      </c>
      <c r="F532" s="438" t="str">
        <f t="shared" si="40"/>
        <v>ID.RM-13</v>
      </c>
      <c r="G532" s="438" t="str">
        <f t="shared" si="41"/>
        <v>ID.RM-130</v>
      </c>
    </row>
    <row r="533" spans="1:7" x14ac:dyDescent="0.25">
      <c r="A533" t="s">
        <v>917</v>
      </c>
      <c r="B533" s="358">
        <v>3</v>
      </c>
      <c r="C533" t="s">
        <v>444</v>
      </c>
      <c r="D533" t="s">
        <v>1521</v>
      </c>
      <c r="E533" s="358">
        <f>VLOOKUP(A533,Data!C:I,7,FALSE)</f>
        <v>0</v>
      </c>
      <c r="F533" s="438" t="str">
        <f t="shared" si="40"/>
        <v>ID.SC-13</v>
      </c>
      <c r="G533" s="438" t="str">
        <f t="shared" si="41"/>
        <v>ID.SC-130</v>
      </c>
    </row>
    <row r="534" spans="1:7" x14ac:dyDescent="0.25">
      <c r="A534" t="s">
        <v>918</v>
      </c>
      <c r="B534" s="358">
        <v>3</v>
      </c>
      <c r="C534" t="s">
        <v>444</v>
      </c>
      <c r="D534" t="s">
        <v>1524</v>
      </c>
      <c r="E534" s="358">
        <f>VLOOKUP(A534,Data!C:I,7,FALSE)</f>
        <v>0</v>
      </c>
      <c r="F534" s="438" t="str">
        <f t="shared" si="40"/>
        <v>ID.GV-43</v>
      </c>
      <c r="G534" s="438" t="str">
        <f t="shared" si="41"/>
        <v>ID.GV-430</v>
      </c>
    </row>
    <row r="535" spans="1:7" x14ac:dyDescent="0.25">
      <c r="A535" t="s">
        <v>918</v>
      </c>
      <c r="B535" s="358">
        <v>3</v>
      </c>
      <c r="C535" t="s">
        <v>444</v>
      </c>
      <c r="D535" t="s">
        <v>1525</v>
      </c>
      <c r="E535" s="358">
        <f>VLOOKUP(A535,Data!C:I,7,FALSE)</f>
        <v>0</v>
      </c>
      <c r="F535" s="438" t="str">
        <f t="shared" si="40"/>
        <v>ID.RM-13</v>
      </c>
      <c r="G535" s="438" t="str">
        <f t="shared" si="41"/>
        <v>ID.RM-130</v>
      </c>
    </row>
    <row r="536" spans="1:7" x14ac:dyDescent="0.25">
      <c r="A536" t="s">
        <v>919</v>
      </c>
      <c r="B536" s="358">
        <v>3</v>
      </c>
      <c r="C536" t="s">
        <v>444</v>
      </c>
      <c r="D536" t="s">
        <v>1517</v>
      </c>
      <c r="E536" s="358">
        <f>VLOOKUP(A536,Data!C:I,7,FALSE)</f>
        <v>0</v>
      </c>
      <c r="F536" s="438" t="str">
        <f t="shared" si="40"/>
        <v>ID.BE-23</v>
      </c>
      <c r="G536" s="438" t="str">
        <f t="shared" si="41"/>
        <v>ID.BE-230</v>
      </c>
    </row>
    <row r="537" spans="1:7" x14ac:dyDescent="0.25">
      <c r="A537" t="s">
        <v>919</v>
      </c>
      <c r="B537" s="358">
        <v>3</v>
      </c>
      <c r="C537" t="s">
        <v>444</v>
      </c>
      <c r="D537" t="s">
        <v>1524</v>
      </c>
      <c r="E537" s="358">
        <f>VLOOKUP(A537,Data!C:I,7,FALSE)</f>
        <v>0</v>
      </c>
      <c r="F537" s="438" t="str">
        <f t="shared" si="40"/>
        <v>ID.GV-43</v>
      </c>
      <c r="G537" s="438" t="str">
        <f t="shared" si="41"/>
        <v>ID.GV-430</v>
      </c>
    </row>
    <row r="538" spans="1:7" x14ac:dyDescent="0.25">
      <c r="A538" t="s">
        <v>919</v>
      </c>
      <c r="B538" s="358">
        <v>3</v>
      </c>
      <c r="C538" t="s">
        <v>444</v>
      </c>
      <c r="D538" t="s">
        <v>1525</v>
      </c>
      <c r="E538" s="358">
        <f>VLOOKUP(A538,Data!C:I,7,FALSE)</f>
        <v>0</v>
      </c>
      <c r="F538" s="438" t="str">
        <f t="shared" si="40"/>
        <v>ID.RM-13</v>
      </c>
      <c r="G538" s="438" t="str">
        <f t="shared" si="41"/>
        <v>ID.RM-130</v>
      </c>
    </row>
    <row r="539" spans="1:7" x14ac:dyDescent="0.25">
      <c r="A539" t="s">
        <v>68</v>
      </c>
      <c r="B539" s="358">
        <v>1</v>
      </c>
      <c r="C539" t="s">
        <v>444</v>
      </c>
      <c r="D539" t="s">
        <v>1524</v>
      </c>
      <c r="E539" s="358">
        <f>VLOOKUP(A539,Data!C:I,7,FALSE)</f>
        <v>0</v>
      </c>
      <c r="F539" s="438" t="str">
        <f t="shared" si="40"/>
        <v>ID.GV-41</v>
      </c>
      <c r="G539" s="438" t="str">
        <f t="shared" si="41"/>
        <v>ID.GV-410</v>
      </c>
    </row>
    <row r="540" spans="1:7" x14ac:dyDescent="0.25">
      <c r="A540" t="s">
        <v>68</v>
      </c>
      <c r="B540" s="358">
        <v>1</v>
      </c>
      <c r="C540" t="s">
        <v>444</v>
      </c>
      <c r="D540" t="s">
        <v>1510</v>
      </c>
      <c r="E540" s="358">
        <f>VLOOKUP(A540,Data!C:I,7,FALSE)</f>
        <v>0</v>
      </c>
      <c r="F540" s="438" t="str">
        <f t="shared" si="40"/>
        <v>ID.RA-51</v>
      </c>
      <c r="G540" s="438" t="str">
        <f t="shared" si="41"/>
        <v>ID.RA-510</v>
      </c>
    </row>
    <row r="541" spans="1:7" x14ac:dyDescent="0.25">
      <c r="A541" t="s">
        <v>68</v>
      </c>
      <c r="B541" s="358">
        <v>1</v>
      </c>
      <c r="C541" t="s">
        <v>444</v>
      </c>
      <c r="D541" t="s">
        <v>1525</v>
      </c>
      <c r="E541" s="358">
        <f>VLOOKUP(A541,Data!C:I,7,FALSE)</f>
        <v>0</v>
      </c>
      <c r="F541" s="438" t="str">
        <f t="shared" si="40"/>
        <v>ID.RM-11</v>
      </c>
      <c r="G541" s="438" t="str">
        <f t="shared" si="41"/>
        <v>ID.RM-110</v>
      </c>
    </row>
    <row r="542" spans="1:7" x14ac:dyDescent="0.25">
      <c r="A542" t="s">
        <v>70</v>
      </c>
      <c r="B542" s="358">
        <v>2</v>
      </c>
      <c r="C542" t="s">
        <v>444</v>
      </c>
      <c r="D542" t="s">
        <v>1524</v>
      </c>
      <c r="E542" s="358">
        <f>VLOOKUP(A542,Data!C:I,7,FALSE)</f>
        <v>0</v>
      </c>
      <c r="F542" s="438" t="str">
        <f t="shared" si="40"/>
        <v>ID.GV-42</v>
      </c>
      <c r="G542" s="438" t="str">
        <f t="shared" si="41"/>
        <v>ID.GV-420</v>
      </c>
    </row>
    <row r="543" spans="1:7" x14ac:dyDescent="0.25">
      <c r="A543" t="s">
        <v>70</v>
      </c>
      <c r="B543" s="358">
        <v>2</v>
      </c>
      <c r="C543" t="s">
        <v>444</v>
      </c>
      <c r="D543" t="s">
        <v>1510</v>
      </c>
      <c r="E543" s="358">
        <f>VLOOKUP(A543,Data!C:I,7,FALSE)</f>
        <v>0</v>
      </c>
      <c r="F543" s="438" t="str">
        <f t="shared" si="40"/>
        <v>ID.RA-52</v>
      </c>
      <c r="G543" s="438" t="str">
        <f t="shared" si="41"/>
        <v>ID.RA-520</v>
      </c>
    </row>
    <row r="544" spans="1:7" x14ac:dyDescent="0.25">
      <c r="A544" t="s">
        <v>70</v>
      </c>
      <c r="B544" s="358">
        <v>2</v>
      </c>
      <c r="C544" t="s">
        <v>444</v>
      </c>
      <c r="D544" t="s">
        <v>1525</v>
      </c>
      <c r="E544" s="358">
        <f>VLOOKUP(A544,Data!C:I,7,FALSE)</f>
        <v>0</v>
      </c>
      <c r="F544" s="438" t="str">
        <f t="shared" si="40"/>
        <v>ID.RM-12</v>
      </c>
      <c r="G544" s="438" t="str">
        <f t="shared" si="41"/>
        <v>ID.RM-120</v>
      </c>
    </row>
    <row r="545" spans="1:7" x14ac:dyDescent="0.25">
      <c r="A545" t="s">
        <v>73</v>
      </c>
      <c r="B545" s="358">
        <v>2</v>
      </c>
      <c r="C545" t="s">
        <v>444</v>
      </c>
      <c r="D545" t="s">
        <v>1524</v>
      </c>
      <c r="E545" s="358">
        <f>VLOOKUP(A545,Data!C:I,7,FALSE)</f>
        <v>0</v>
      </c>
      <c r="F545" s="438" t="str">
        <f t="shared" si="40"/>
        <v>ID.GV-42</v>
      </c>
      <c r="G545" s="438" t="str">
        <f t="shared" si="41"/>
        <v>ID.GV-420</v>
      </c>
    </row>
    <row r="546" spans="1:7" x14ac:dyDescent="0.25">
      <c r="A546" t="s">
        <v>73</v>
      </c>
      <c r="B546" s="358">
        <v>2</v>
      </c>
      <c r="C546" t="s">
        <v>444</v>
      </c>
      <c r="D546" t="s">
        <v>1510</v>
      </c>
      <c r="E546" s="358">
        <f>VLOOKUP(A546,Data!C:I,7,FALSE)</f>
        <v>0</v>
      </c>
      <c r="F546" s="438" t="str">
        <f t="shared" si="40"/>
        <v>ID.RA-52</v>
      </c>
      <c r="G546" s="438" t="str">
        <f t="shared" si="41"/>
        <v>ID.RA-520</v>
      </c>
    </row>
    <row r="547" spans="1:7" x14ac:dyDescent="0.25">
      <c r="A547" t="s">
        <v>73</v>
      </c>
      <c r="B547" s="358">
        <v>2</v>
      </c>
      <c r="C547" t="s">
        <v>444</v>
      </c>
      <c r="D547" t="s">
        <v>1525</v>
      </c>
      <c r="E547" s="358">
        <f>VLOOKUP(A547,Data!C:I,7,FALSE)</f>
        <v>0</v>
      </c>
      <c r="F547" s="438" t="str">
        <f t="shared" si="40"/>
        <v>ID.RM-12</v>
      </c>
      <c r="G547" s="438" t="str">
        <f t="shared" si="41"/>
        <v>ID.RM-120</v>
      </c>
    </row>
    <row r="548" spans="1:7" x14ac:dyDescent="0.25">
      <c r="A548" t="s">
        <v>76</v>
      </c>
      <c r="B548" s="358">
        <v>2</v>
      </c>
      <c r="C548" t="s">
        <v>444</v>
      </c>
      <c r="D548" t="s">
        <v>1524</v>
      </c>
      <c r="E548" s="358">
        <f>VLOOKUP(A548,Data!C:I,7,FALSE)</f>
        <v>0</v>
      </c>
      <c r="F548" s="438" t="str">
        <f t="shared" si="40"/>
        <v>ID.GV-42</v>
      </c>
      <c r="G548" s="438" t="str">
        <f t="shared" si="41"/>
        <v>ID.GV-420</v>
      </c>
    </row>
    <row r="549" spans="1:7" x14ac:dyDescent="0.25">
      <c r="A549" t="s">
        <v>76</v>
      </c>
      <c r="B549" s="358">
        <v>2</v>
      </c>
      <c r="C549" t="s">
        <v>444</v>
      </c>
      <c r="D549" t="s">
        <v>1510</v>
      </c>
      <c r="E549" s="358">
        <f>VLOOKUP(A549,Data!C:I,7,FALSE)</f>
        <v>0</v>
      </c>
      <c r="F549" s="438" t="str">
        <f t="shared" si="40"/>
        <v>ID.RA-52</v>
      </c>
      <c r="G549" s="438" t="str">
        <f t="shared" si="41"/>
        <v>ID.RA-520</v>
      </c>
    </row>
    <row r="550" spans="1:7" x14ac:dyDescent="0.25">
      <c r="A550" t="s">
        <v>76</v>
      </c>
      <c r="B550" s="358">
        <v>2</v>
      </c>
      <c r="C550" t="s">
        <v>444</v>
      </c>
      <c r="D550" t="s">
        <v>1525</v>
      </c>
      <c r="E550" s="358">
        <f>VLOOKUP(A550,Data!C:I,7,FALSE)</f>
        <v>0</v>
      </c>
      <c r="F550" s="438" t="str">
        <f t="shared" si="40"/>
        <v>ID.RM-12</v>
      </c>
      <c r="G550" s="438" t="str">
        <f t="shared" si="41"/>
        <v>ID.RM-120</v>
      </c>
    </row>
    <row r="551" spans="1:7" x14ac:dyDescent="0.25">
      <c r="A551" t="s">
        <v>78</v>
      </c>
      <c r="B551" s="358">
        <v>2</v>
      </c>
      <c r="C551" t="s">
        <v>444</v>
      </c>
      <c r="D551" t="s">
        <v>1524</v>
      </c>
      <c r="E551" s="358">
        <f>VLOOKUP(A551,Data!C:I,7,FALSE)</f>
        <v>0</v>
      </c>
      <c r="F551" s="438" t="str">
        <f t="shared" si="40"/>
        <v>ID.GV-42</v>
      </c>
      <c r="G551" s="438" t="str">
        <f t="shared" si="41"/>
        <v>ID.GV-420</v>
      </c>
    </row>
    <row r="552" spans="1:7" x14ac:dyDescent="0.25">
      <c r="A552" t="s">
        <v>78</v>
      </c>
      <c r="B552" s="358">
        <v>2</v>
      </c>
      <c r="C552" t="s">
        <v>444</v>
      </c>
      <c r="D552" t="s">
        <v>1510</v>
      </c>
      <c r="E552" s="358">
        <f>VLOOKUP(A552,Data!C:I,7,FALSE)</f>
        <v>0</v>
      </c>
      <c r="F552" s="438" t="str">
        <f t="shared" si="40"/>
        <v>ID.RA-52</v>
      </c>
      <c r="G552" s="438" t="str">
        <f t="shared" si="41"/>
        <v>ID.RA-520</v>
      </c>
    </row>
    <row r="553" spans="1:7" x14ac:dyDescent="0.25">
      <c r="A553" t="s">
        <v>78</v>
      </c>
      <c r="B553" s="358">
        <v>2</v>
      </c>
      <c r="C553" t="s">
        <v>444</v>
      </c>
      <c r="D553" t="s">
        <v>1525</v>
      </c>
      <c r="E553" s="358">
        <f>VLOOKUP(A553,Data!C:I,7,FALSE)</f>
        <v>0</v>
      </c>
      <c r="F553" s="438" t="str">
        <f t="shared" si="40"/>
        <v>ID.RM-12</v>
      </c>
      <c r="G553" s="438" t="str">
        <f t="shared" si="41"/>
        <v>ID.RM-120</v>
      </c>
    </row>
    <row r="554" spans="1:7" x14ac:dyDescent="0.25">
      <c r="A554" t="s">
        <v>80</v>
      </c>
      <c r="B554" s="358">
        <v>2</v>
      </c>
      <c r="C554" t="s">
        <v>444</v>
      </c>
      <c r="D554" t="s">
        <v>1524</v>
      </c>
      <c r="E554" s="358">
        <f>VLOOKUP(A554,Data!C:I,7,FALSE)</f>
        <v>0</v>
      </c>
      <c r="F554" s="438" t="str">
        <f t="shared" si="40"/>
        <v>ID.GV-42</v>
      </c>
      <c r="G554" s="438" t="str">
        <f t="shared" si="41"/>
        <v>ID.GV-420</v>
      </c>
    </row>
    <row r="555" spans="1:7" x14ac:dyDescent="0.25">
      <c r="A555" t="s">
        <v>80</v>
      </c>
      <c r="B555" s="358">
        <v>2</v>
      </c>
      <c r="C555" t="s">
        <v>444</v>
      </c>
      <c r="D555" t="s">
        <v>1510</v>
      </c>
      <c r="E555" s="358">
        <f>VLOOKUP(A555,Data!C:I,7,FALSE)</f>
        <v>0</v>
      </c>
      <c r="F555" s="438" t="str">
        <f t="shared" si="40"/>
        <v>ID.RA-52</v>
      </c>
      <c r="G555" s="438" t="str">
        <f t="shared" si="41"/>
        <v>ID.RA-520</v>
      </c>
    </row>
    <row r="556" spans="1:7" x14ac:dyDescent="0.25">
      <c r="A556" t="s">
        <v>80</v>
      </c>
      <c r="B556" s="358">
        <v>2</v>
      </c>
      <c r="C556" t="s">
        <v>444</v>
      </c>
      <c r="D556" t="s">
        <v>1525</v>
      </c>
      <c r="E556" s="358">
        <f>VLOOKUP(A556,Data!C:I,7,FALSE)</f>
        <v>0</v>
      </c>
      <c r="F556" s="438" t="str">
        <f t="shared" si="40"/>
        <v>ID.RM-12</v>
      </c>
      <c r="G556" s="438" t="str">
        <f t="shared" si="41"/>
        <v>ID.RM-120</v>
      </c>
    </row>
    <row r="557" spans="1:7" x14ac:dyDescent="0.25">
      <c r="A557" t="s">
        <v>82</v>
      </c>
      <c r="B557" s="358">
        <v>3</v>
      </c>
      <c r="C557" t="s">
        <v>444</v>
      </c>
      <c r="D557" t="s">
        <v>1524</v>
      </c>
      <c r="E557" s="358">
        <f>VLOOKUP(A557,Data!C:I,7,FALSE)</f>
        <v>0</v>
      </c>
      <c r="F557" s="438" t="str">
        <f t="shared" si="40"/>
        <v>ID.GV-43</v>
      </c>
      <c r="G557" s="438" t="str">
        <f t="shared" si="41"/>
        <v>ID.GV-430</v>
      </c>
    </row>
    <row r="558" spans="1:7" x14ac:dyDescent="0.25">
      <c r="A558" t="s">
        <v>82</v>
      </c>
      <c r="B558" s="358">
        <v>3</v>
      </c>
      <c r="C558" t="s">
        <v>444</v>
      </c>
      <c r="D558" t="s">
        <v>1510</v>
      </c>
      <c r="E558" s="358">
        <f>VLOOKUP(A558,Data!C:I,7,FALSE)</f>
        <v>0</v>
      </c>
      <c r="F558" s="438" t="str">
        <f t="shared" si="40"/>
        <v>ID.RA-53</v>
      </c>
      <c r="G558" s="438" t="str">
        <f t="shared" si="41"/>
        <v>ID.RA-530</v>
      </c>
    </row>
    <row r="559" spans="1:7" x14ac:dyDescent="0.25">
      <c r="A559" t="s">
        <v>82</v>
      </c>
      <c r="B559" s="358">
        <v>3</v>
      </c>
      <c r="C559" t="s">
        <v>444</v>
      </c>
      <c r="D559" t="s">
        <v>1525</v>
      </c>
      <c r="E559" s="358">
        <f>VLOOKUP(A559,Data!C:I,7,FALSE)</f>
        <v>0</v>
      </c>
      <c r="F559" s="438" t="str">
        <f t="shared" si="40"/>
        <v>ID.RM-13</v>
      </c>
      <c r="G559" s="438" t="str">
        <f t="shared" si="41"/>
        <v>ID.RM-130</v>
      </c>
    </row>
    <row r="560" spans="1:7" x14ac:dyDescent="0.25">
      <c r="A560" t="s">
        <v>920</v>
      </c>
      <c r="B560" s="358">
        <v>1</v>
      </c>
      <c r="C560" t="s">
        <v>444</v>
      </c>
      <c r="D560" t="s">
        <v>1524</v>
      </c>
      <c r="E560" s="358">
        <f>VLOOKUP(A560,Data!C:I,7,FALSE)</f>
        <v>0</v>
      </c>
      <c r="F560" s="438" t="str">
        <f t="shared" si="40"/>
        <v>ID.GV-41</v>
      </c>
      <c r="G560" s="438" t="str">
        <f t="shared" si="41"/>
        <v>ID.GV-410</v>
      </c>
    </row>
    <row r="561" spans="1:7" x14ac:dyDescent="0.25">
      <c r="A561" t="s">
        <v>920</v>
      </c>
      <c r="B561" s="358">
        <v>1</v>
      </c>
      <c r="C561" t="s">
        <v>444</v>
      </c>
      <c r="D561" t="s">
        <v>1560</v>
      </c>
      <c r="E561" s="358">
        <f>VLOOKUP(A561,Data!C:I,7,FALSE)</f>
        <v>0</v>
      </c>
      <c r="F561" s="438" t="str">
        <f t="shared" si="40"/>
        <v>ID.RA-61</v>
      </c>
      <c r="G561" s="438" t="str">
        <f t="shared" si="41"/>
        <v>ID.RA-610</v>
      </c>
    </row>
    <row r="562" spans="1:7" x14ac:dyDescent="0.25">
      <c r="A562" t="s">
        <v>920</v>
      </c>
      <c r="B562" s="358">
        <v>1</v>
      </c>
      <c r="C562" t="s">
        <v>444</v>
      </c>
      <c r="D562" t="s">
        <v>1525</v>
      </c>
      <c r="E562" s="358">
        <f>VLOOKUP(A562,Data!C:I,7,FALSE)</f>
        <v>0</v>
      </c>
      <c r="F562" s="438" t="str">
        <f t="shared" si="40"/>
        <v>ID.RM-11</v>
      </c>
      <c r="G562" s="438" t="str">
        <f t="shared" si="41"/>
        <v>ID.RM-110</v>
      </c>
    </row>
    <row r="563" spans="1:7" x14ac:dyDescent="0.25">
      <c r="A563" t="s">
        <v>921</v>
      </c>
      <c r="B563" s="358">
        <v>2</v>
      </c>
      <c r="C563" t="s">
        <v>1461</v>
      </c>
      <c r="D563" t="s">
        <v>1561</v>
      </c>
      <c r="E563" s="358">
        <f>VLOOKUP(A563,Data!C:I,7,FALSE)</f>
        <v>0</v>
      </c>
      <c r="F563" s="438" t="str">
        <f t="shared" si="40"/>
        <v>DE.CM-82</v>
      </c>
      <c r="G563" s="438" t="str">
        <f t="shared" si="41"/>
        <v>DE.CM-820</v>
      </c>
    </row>
    <row r="564" spans="1:7" x14ac:dyDescent="0.25">
      <c r="A564" t="s">
        <v>921</v>
      </c>
      <c r="B564" s="358">
        <v>2</v>
      </c>
      <c r="C564" t="s">
        <v>1461</v>
      </c>
      <c r="D564" t="s">
        <v>1538</v>
      </c>
      <c r="E564" s="358">
        <f>VLOOKUP(A564,Data!C:I,7,FALSE)</f>
        <v>0</v>
      </c>
      <c r="F564" s="438" t="str">
        <f t="shared" si="40"/>
        <v>DE.DP-22</v>
      </c>
      <c r="G564" s="438" t="str">
        <f t="shared" si="41"/>
        <v>DE.DP-220</v>
      </c>
    </row>
    <row r="565" spans="1:7" x14ac:dyDescent="0.25">
      <c r="A565" t="s">
        <v>921</v>
      </c>
      <c r="B565" s="358">
        <v>2</v>
      </c>
      <c r="C565" t="s">
        <v>444</v>
      </c>
      <c r="D565" t="s">
        <v>1524</v>
      </c>
      <c r="E565" s="358">
        <f>VLOOKUP(A565,Data!C:I,7,FALSE)</f>
        <v>0</v>
      </c>
      <c r="F565" s="438" t="str">
        <f t="shared" si="40"/>
        <v>ID.GV-42</v>
      </c>
      <c r="G565" s="438" t="str">
        <f t="shared" si="41"/>
        <v>ID.GV-420</v>
      </c>
    </row>
    <row r="566" spans="1:7" x14ac:dyDescent="0.25">
      <c r="A566" t="s">
        <v>921</v>
      </c>
      <c r="B566" s="358">
        <v>2</v>
      </c>
      <c r="C566" t="s">
        <v>444</v>
      </c>
      <c r="D566" t="s">
        <v>1560</v>
      </c>
      <c r="E566" s="358">
        <f>VLOOKUP(A566,Data!C:I,7,FALSE)</f>
        <v>0</v>
      </c>
      <c r="F566" s="438" t="str">
        <f t="shared" si="40"/>
        <v>ID.RA-62</v>
      </c>
      <c r="G566" s="438" t="str">
        <f t="shared" si="41"/>
        <v>ID.RA-620</v>
      </c>
    </row>
    <row r="567" spans="1:7" x14ac:dyDescent="0.25">
      <c r="A567" t="s">
        <v>921</v>
      </c>
      <c r="B567" s="358">
        <v>2</v>
      </c>
      <c r="C567" t="s">
        <v>444</v>
      </c>
      <c r="D567" t="s">
        <v>1525</v>
      </c>
      <c r="E567" s="358">
        <f>VLOOKUP(A567,Data!C:I,7,FALSE)</f>
        <v>0</v>
      </c>
      <c r="F567" s="438" t="str">
        <f t="shared" si="40"/>
        <v>ID.RM-12</v>
      </c>
      <c r="G567" s="438" t="str">
        <f t="shared" si="41"/>
        <v>ID.RM-120</v>
      </c>
    </row>
    <row r="568" spans="1:7" x14ac:dyDescent="0.25">
      <c r="A568" t="s">
        <v>921</v>
      </c>
      <c r="B568" s="358">
        <v>2</v>
      </c>
      <c r="C568" t="s">
        <v>1460</v>
      </c>
      <c r="D568" t="s">
        <v>1527</v>
      </c>
      <c r="E568" s="358">
        <f>VLOOKUP(A568,Data!C:I,7,FALSE)</f>
        <v>0</v>
      </c>
      <c r="F568" s="438" t="str">
        <f t="shared" si="40"/>
        <v>PR.IP-92</v>
      </c>
      <c r="G568" s="438" t="str">
        <f t="shared" si="41"/>
        <v>PR.IP-920</v>
      </c>
    </row>
    <row r="569" spans="1:7" x14ac:dyDescent="0.25">
      <c r="A569" t="s">
        <v>922</v>
      </c>
      <c r="B569" s="358">
        <v>3</v>
      </c>
      <c r="C569" t="s">
        <v>1460</v>
      </c>
      <c r="D569" t="s">
        <v>1489</v>
      </c>
      <c r="E569" s="358">
        <f>VLOOKUP(A569,Data!C:I,7,FALSE)</f>
        <v>0</v>
      </c>
      <c r="F569" s="438" t="str">
        <f t="shared" si="40"/>
        <v>PR.IP-83</v>
      </c>
      <c r="G569" s="438" t="str">
        <f t="shared" si="41"/>
        <v>PR.IP-830</v>
      </c>
    </row>
    <row r="570" spans="1:7" x14ac:dyDescent="0.25">
      <c r="A570" t="s">
        <v>923</v>
      </c>
      <c r="B570" s="358">
        <v>3</v>
      </c>
      <c r="C570" t="s">
        <v>444</v>
      </c>
      <c r="D570" t="s">
        <v>1524</v>
      </c>
      <c r="E570" s="358">
        <f>VLOOKUP(A570,Data!C:I,7,FALSE)</f>
        <v>0</v>
      </c>
      <c r="F570" s="438" t="str">
        <f t="shared" si="40"/>
        <v>ID.GV-43</v>
      </c>
      <c r="G570" s="438" t="str">
        <f t="shared" si="41"/>
        <v>ID.GV-430</v>
      </c>
    </row>
    <row r="571" spans="1:7" x14ac:dyDescent="0.25">
      <c r="A571" t="s">
        <v>923</v>
      </c>
      <c r="B571" s="358">
        <v>3</v>
      </c>
      <c r="C571" t="s">
        <v>444</v>
      </c>
      <c r="D571" t="s">
        <v>1525</v>
      </c>
      <c r="E571" s="358">
        <f>VLOOKUP(A571,Data!C:I,7,FALSE)</f>
        <v>0</v>
      </c>
      <c r="F571" s="438" t="str">
        <f t="shared" si="40"/>
        <v>ID.RM-13</v>
      </c>
      <c r="G571" s="438" t="str">
        <f t="shared" si="41"/>
        <v>ID.RM-130</v>
      </c>
    </row>
    <row r="572" spans="1:7" x14ac:dyDescent="0.25">
      <c r="A572" t="s">
        <v>923</v>
      </c>
      <c r="B572" s="358">
        <v>3</v>
      </c>
      <c r="C572" t="s">
        <v>444</v>
      </c>
      <c r="D572" t="s">
        <v>1562</v>
      </c>
      <c r="E572" s="358">
        <f>VLOOKUP(A572,Data!C:I,7,FALSE)</f>
        <v>0</v>
      </c>
      <c r="F572" s="438" t="str">
        <f t="shared" si="40"/>
        <v>ID.RM-23</v>
      </c>
      <c r="G572" s="438" t="str">
        <f t="shared" si="41"/>
        <v>ID.RM-230</v>
      </c>
    </row>
    <row r="573" spans="1:7" x14ac:dyDescent="0.25">
      <c r="A573" t="s">
        <v>924</v>
      </c>
      <c r="B573" s="358">
        <v>3</v>
      </c>
      <c r="C573" t="s">
        <v>444</v>
      </c>
      <c r="D573" t="s">
        <v>1524</v>
      </c>
      <c r="E573" s="358">
        <f>VLOOKUP(A573,Data!C:I,7,FALSE)</f>
        <v>0</v>
      </c>
      <c r="F573" s="438" t="str">
        <f t="shared" si="40"/>
        <v>ID.GV-43</v>
      </c>
      <c r="G573" s="438" t="str">
        <f t="shared" si="41"/>
        <v>ID.GV-430</v>
      </c>
    </row>
    <row r="574" spans="1:7" x14ac:dyDescent="0.25">
      <c r="A574" t="s">
        <v>924</v>
      </c>
      <c r="B574" s="358">
        <v>3</v>
      </c>
      <c r="C574" t="s">
        <v>444</v>
      </c>
      <c r="D574" t="s">
        <v>1560</v>
      </c>
      <c r="E574" s="358">
        <f>VLOOKUP(A574,Data!C:I,7,FALSE)</f>
        <v>0</v>
      </c>
      <c r="F574" s="438" t="str">
        <f t="shared" si="40"/>
        <v>ID.RA-63</v>
      </c>
      <c r="G574" s="438" t="str">
        <f t="shared" si="41"/>
        <v>ID.RA-630</v>
      </c>
    </row>
    <row r="575" spans="1:7" x14ac:dyDescent="0.25">
      <c r="A575" t="s">
        <v>924</v>
      </c>
      <c r="B575" s="358">
        <v>3</v>
      </c>
      <c r="C575" t="s">
        <v>444</v>
      </c>
      <c r="D575" t="s">
        <v>1525</v>
      </c>
      <c r="E575" s="358">
        <f>VLOOKUP(A575,Data!C:I,7,FALSE)</f>
        <v>0</v>
      </c>
      <c r="F575" s="438" t="str">
        <f t="shared" si="40"/>
        <v>ID.RM-13</v>
      </c>
      <c r="G575" s="438" t="str">
        <f t="shared" si="41"/>
        <v>ID.RM-130</v>
      </c>
    </row>
    <row r="576" spans="1:7" x14ac:dyDescent="0.25">
      <c r="A576" t="s">
        <v>925</v>
      </c>
      <c r="B576" s="358">
        <v>2</v>
      </c>
      <c r="C576" t="s">
        <v>444</v>
      </c>
      <c r="D576" t="s">
        <v>1525</v>
      </c>
      <c r="E576" s="358">
        <f>VLOOKUP(A576,Data!C:I,7,FALSE)</f>
        <v>0</v>
      </c>
      <c r="F576" s="438" t="str">
        <f t="shared" si="40"/>
        <v>ID.RM-12</v>
      </c>
      <c r="G576" s="438" t="str">
        <f t="shared" si="41"/>
        <v>ID.RM-120</v>
      </c>
    </row>
    <row r="577" spans="1:7" x14ac:dyDescent="0.25">
      <c r="A577" t="s">
        <v>926</v>
      </c>
      <c r="B577" s="358">
        <v>2</v>
      </c>
      <c r="C577" t="s">
        <v>444</v>
      </c>
      <c r="D577" t="s">
        <v>1525</v>
      </c>
      <c r="E577" s="358">
        <f>VLOOKUP(A577,Data!C:I,7,FALSE)</f>
        <v>0</v>
      </c>
      <c r="F577" s="438" t="str">
        <f t="shared" si="40"/>
        <v>ID.RM-12</v>
      </c>
      <c r="G577" s="438" t="str">
        <f t="shared" si="41"/>
        <v>ID.RM-120</v>
      </c>
    </row>
    <row r="578" spans="1:7" x14ac:dyDescent="0.25">
      <c r="A578" t="s">
        <v>927</v>
      </c>
      <c r="B578" s="358">
        <v>3</v>
      </c>
      <c r="C578" t="s">
        <v>444</v>
      </c>
      <c r="D578" t="s">
        <v>1520</v>
      </c>
      <c r="E578" s="358">
        <f>VLOOKUP(A578,Data!C:I,7,FALSE)</f>
        <v>0</v>
      </c>
      <c r="F578" s="438" t="str">
        <f t="shared" si="40"/>
        <v>ID.GV-13</v>
      </c>
      <c r="G578" s="438" t="str">
        <f t="shared" si="41"/>
        <v>ID.GV-130</v>
      </c>
    </row>
    <row r="579" spans="1:7" x14ac:dyDescent="0.25">
      <c r="A579" t="s">
        <v>927</v>
      </c>
      <c r="B579" s="358">
        <v>3</v>
      </c>
      <c r="C579" t="s">
        <v>444</v>
      </c>
      <c r="D579" t="s">
        <v>1524</v>
      </c>
      <c r="E579" s="358">
        <f>VLOOKUP(A579,Data!C:I,7,FALSE)</f>
        <v>0</v>
      </c>
      <c r="F579" s="438" t="str">
        <f t="shared" ref="F579:F642" si="42">CONCATENATE($D579,$B579)</f>
        <v>ID.GV-43</v>
      </c>
      <c r="G579" s="438" t="str">
        <f t="shared" ref="G579:G642" si="43">_xlfn.IFNA(CONCATENATE(F579,$E579),CONCATENATE(F579,$E579,0))</f>
        <v>ID.GV-430</v>
      </c>
    </row>
    <row r="580" spans="1:7" x14ac:dyDescent="0.25">
      <c r="A580" t="s">
        <v>928</v>
      </c>
      <c r="B580" s="358">
        <v>3</v>
      </c>
      <c r="C580" t="s">
        <v>444</v>
      </c>
      <c r="D580" t="s">
        <v>1525</v>
      </c>
      <c r="E580" s="358">
        <f>VLOOKUP(A580,Data!C:I,7,FALSE)</f>
        <v>0</v>
      </c>
      <c r="F580" s="438" t="str">
        <f t="shared" si="42"/>
        <v>ID.RM-13</v>
      </c>
      <c r="G580" s="438" t="str">
        <f t="shared" si="43"/>
        <v>ID.RM-130</v>
      </c>
    </row>
    <row r="581" spans="1:7" x14ac:dyDescent="0.25">
      <c r="A581" t="s">
        <v>929</v>
      </c>
      <c r="B581" s="358">
        <v>3</v>
      </c>
      <c r="C581" t="s">
        <v>444</v>
      </c>
      <c r="D581" t="s">
        <v>1487</v>
      </c>
      <c r="E581" s="358">
        <f>VLOOKUP(A581,Data!C:I,7,FALSE)</f>
        <v>0</v>
      </c>
      <c r="F581" s="438" t="str">
        <f t="shared" si="42"/>
        <v>ID.AM-63</v>
      </c>
      <c r="G581" s="438" t="str">
        <f t="shared" si="43"/>
        <v>ID.AM-630</v>
      </c>
    </row>
    <row r="582" spans="1:7" x14ac:dyDescent="0.25">
      <c r="A582" t="s">
        <v>929</v>
      </c>
      <c r="B582" s="358">
        <v>3</v>
      </c>
      <c r="C582" t="s">
        <v>444</v>
      </c>
      <c r="D582" t="s">
        <v>1488</v>
      </c>
      <c r="E582" s="358">
        <f>VLOOKUP(A582,Data!C:I,7,FALSE)</f>
        <v>0</v>
      </c>
      <c r="F582" s="438" t="str">
        <f t="shared" si="42"/>
        <v>ID.GV-23</v>
      </c>
      <c r="G582" s="438" t="str">
        <f t="shared" si="43"/>
        <v>ID.GV-230</v>
      </c>
    </row>
    <row r="583" spans="1:7" x14ac:dyDescent="0.25">
      <c r="A583" t="s">
        <v>929</v>
      </c>
      <c r="B583" s="358">
        <v>3</v>
      </c>
      <c r="C583" t="s">
        <v>444</v>
      </c>
      <c r="D583" t="s">
        <v>1525</v>
      </c>
      <c r="E583" s="358">
        <f>VLOOKUP(A583,Data!C:I,7,FALSE)</f>
        <v>0</v>
      </c>
      <c r="F583" s="438" t="str">
        <f t="shared" si="42"/>
        <v>ID.RM-13</v>
      </c>
      <c r="G583" s="438" t="str">
        <f t="shared" si="43"/>
        <v>ID.RM-130</v>
      </c>
    </row>
    <row r="584" spans="1:7" x14ac:dyDescent="0.25">
      <c r="A584" t="s">
        <v>930</v>
      </c>
      <c r="B584" s="358">
        <v>3</v>
      </c>
      <c r="C584" t="s">
        <v>1460</v>
      </c>
      <c r="D584" t="s">
        <v>1489</v>
      </c>
      <c r="E584" s="358">
        <f>VLOOKUP(A584,Data!C:I,7,FALSE)</f>
        <v>0</v>
      </c>
      <c r="F584" s="438" t="str">
        <f t="shared" si="42"/>
        <v>PR.IP-83</v>
      </c>
      <c r="G584" s="438" t="str">
        <f t="shared" si="43"/>
        <v>PR.IP-830</v>
      </c>
    </row>
    <row r="585" spans="1:7" x14ac:dyDescent="0.25">
      <c r="A585" t="s">
        <v>209</v>
      </c>
      <c r="B585" s="358">
        <v>1</v>
      </c>
      <c r="C585" t="s">
        <v>1460</v>
      </c>
      <c r="D585" t="s">
        <v>1479</v>
      </c>
      <c r="E585" s="358">
        <f>VLOOKUP(A585,Data!C:I,7,FALSE)</f>
        <v>0</v>
      </c>
      <c r="F585" s="438" t="str">
        <f t="shared" si="42"/>
        <v>PR.MA-21</v>
      </c>
      <c r="G585" s="438" t="str">
        <f t="shared" si="43"/>
        <v>PR.MA-210</v>
      </c>
    </row>
    <row r="586" spans="1:7" x14ac:dyDescent="0.25">
      <c r="A586" t="s">
        <v>209</v>
      </c>
      <c r="B586" s="358">
        <v>1</v>
      </c>
      <c r="C586" t="s">
        <v>1460</v>
      </c>
      <c r="D586" t="s">
        <v>1486</v>
      </c>
      <c r="E586" s="358">
        <f>VLOOKUP(A586,Data!C:I,7,FALSE)</f>
        <v>0</v>
      </c>
      <c r="F586" s="438" t="str">
        <f t="shared" si="42"/>
        <v>PR.PT-11</v>
      </c>
      <c r="G586" s="438" t="str">
        <f t="shared" si="43"/>
        <v>PR.PT-110</v>
      </c>
    </row>
    <row r="587" spans="1:7" x14ac:dyDescent="0.25">
      <c r="A587" t="s">
        <v>210</v>
      </c>
      <c r="B587" s="358">
        <v>2</v>
      </c>
      <c r="C587" t="s">
        <v>1460</v>
      </c>
      <c r="D587" t="s">
        <v>1479</v>
      </c>
      <c r="E587" s="358">
        <f>VLOOKUP(A587,Data!C:I,7,FALSE)</f>
        <v>0</v>
      </c>
      <c r="F587" s="438" t="str">
        <f t="shared" si="42"/>
        <v>PR.MA-22</v>
      </c>
      <c r="G587" s="438" t="str">
        <f t="shared" si="43"/>
        <v>PR.MA-220</v>
      </c>
    </row>
    <row r="588" spans="1:7" x14ac:dyDescent="0.25">
      <c r="A588" t="s">
        <v>210</v>
      </c>
      <c r="B588" s="358">
        <v>2</v>
      </c>
      <c r="C588" t="s">
        <v>1460</v>
      </c>
      <c r="D588" t="s">
        <v>1486</v>
      </c>
      <c r="E588" s="358">
        <f>VLOOKUP(A588,Data!C:I,7,FALSE)</f>
        <v>0</v>
      </c>
      <c r="F588" s="438" t="str">
        <f t="shared" si="42"/>
        <v>PR.PT-12</v>
      </c>
      <c r="G588" s="438" t="str">
        <f t="shared" si="43"/>
        <v>PR.PT-120</v>
      </c>
    </row>
    <row r="589" spans="1:7" x14ac:dyDescent="0.25">
      <c r="A589" t="s">
        <v>211</v>
      </c>
      <c r="B589" s="358">
        <v>2</v>
      </c>
      <c r="C589" t="s">
        <v>1460</v>
      </c>
      <c r="D589" t="s">
        <v>1486</v>
      </c>
      <c r="E589" s="358">
        <f>VLOOKUP(A589,Data!C:I,7,FALSE)</f>
        <v>0</v>
      </c>
      <c r="F589" s="438" t="str">
        <f t="shared" si="42"/>
        <v>PR.PT-12</v>
      </c>
      <c r="G589" s="438" t="str">
        <f t="shared" si="43"/>
        <v>PR.PT-120</v>
      </c>
    </row>
    <row r="590" spans="1:7" x14ac:dyDescent="0.25">
      <c r="A590" t="s">
        <v>212</v>
      </c>
      <c r="B590" s="358">
        <v>2</v>
      </c>
      <c r="C590" t="s">
        <v>1460</v>
      </c>
      <c r="D590" t="s">
        <v>1486</v>
      </c>
      <c r="E590" s="358">
        <f>VLOOKUP(A590,Data!C:I,7,FALSE)</f>
        <v>0</v>
      </c>
      <c r="F590" s="438" t="str">
        <f t="shared" si="42"/>
        <v>PR.PT-12</v>
      </c>
      <c r="G590" s="438" t="str">
        <f t="shared" si="43"/>
        <v>PR.PT-120</v>
      </c>
    </row>
    <row r="591" spans="1:7" x14ac:dyDescent="0.25">
      <c r="A591" t="s">
        <v>940</v>
      </c>
      <c r="B591" s="358">
        <v>3</v>
      </c>
      <c r="C591" t="s">
        <v>1460</v>
      </c>
      <c r="D591" t="s">
        <v>1486</v>
      </c>
      <c r="E591" s="358">
        <f>VLOOKUP(A591,Data!C:I,7,FALSE)</f>
        <v>0</v>
      </c>
      <c r="F591" s="438" t="str">
        <f t="shared" si="42"/>
        <v>PR.PT-13</v>
      </c>
      <c r="G591" s="438" t="str">
        <f t="shared" si="43"/>
        <v>PR.PT-130</v>
      </c>
    </row>
    <row r="592" spans="1:7" x14ac:dyDescent="0.25">
      <c r="A592" t="s">
        <v>213</v>
      </c>
      <c r="B592" s="358">
        <v>1</v>
      </c>
      <c r="C592" t="s">
        <v>1461</v>
      </c>
      <c r="D592" t="s">
        <v>1563</v>
      </c>
      <c r="E592" s="358">
        <f>VLOOKUP(A592,Data!C:I,7,FALSE)</f>
        <v>0</v>
      </c>
      <c r="F592" s="438" t="str">
        <f t="shared" si="42"/>
        <v>DE.AE-11</v>
      </c>
      <c r="G592" s="438" t="str">
        <f t="shared" si="43"/>
        <v>DE.AE-110</v>
      </c>
    </row>
    <row r="593" spans="1:7" x14ac:dyDescent="0.25">
      <c r="A593" t="s">
        <v>213</v>
      </c>
      <c r="B593" s="358">
        <v>1</v>
      </c>
      <c r="C593" t="s">
        <v>1461</v>
      </c>
      <c r="D593" t="s">
        <v>1495</v>
      </c>
      <c r="E593" s="358">
        <f>VLOOKUP(A593,Data!C:I,7,FALSE)</f>
        <v>0</v>
      </c>
      <c r="F593" s="438" t="str">
        <f t="shared" si="42"/>
        <v>DE.CM-11</v>
      </c>
      <c r="G593" s="438" t="str">
        <f t="shared" si="43"/>
        <v>DE.CM-110</v>
      </c>
    </row>
    <row r="594" spans="1:7" x14ac:dyDescent="0.25">
      <c r="A594" t="s">
        <v>213</v>
      </c>
      <c r="B594" s="358">
        <v>1</v>
      </c>
      <c r="C594" t="s">
        <v>1461</v>
      </c>
      <c r="D594" t="s">
        <v>1485</v>
      </c>
      <c r="E594" s="358">
        <f>VLOOKUP(A594,Data!C:I,7,FALSE)</f>
        <v>0</v>
      </c>
      <c r="F594" s="438" t="str">
        <f t="shared" si="42"/>
        <v>DE.CM-21</v>
      </c>
      <c r="G594" s="438" t="str">
        <f t="shared" si="43"/>
        <v>DE.CM-210</v>
      </c>
    </row>
    <row r="595" spans="1:7" x14ac:dyDescent="0.25">
      <c r="A595" t="s">
        <v>213</v>
      </c>
      <c r="B595" s="358">
        <v>1</v>
      </c>
      <c r="C595" t="s">
        <v>1461</v>
      </c>
      <c r="D595" t="s">
        <v>1481</v>
      </c>
      <c r="E595" s="358">
        <f>VLOOKUP(A595,Data!C:I,7,FALSE)</f>
        <v>0</v>
      </c>
      <c r="F595" s="438" t="str">
        <f t="shared" si="42"/>
        <v>DE.CM-31</v>
      </c>
      <c r="G595" s="438" t="str">
        <f t="shared" si="43"/>
        <v>DE.CM-310</v>
      </c>
    </row>
    <row r="596" spans="1:7" x14ac:dyDescent="0.25">
      <c r="A596" t="s">
        <v>213</v>
      </c>
      <c r="B596" s="358">
        <v>1</v>
      </c>
      <c r="C596" t="s">
        <v>1461</v>
      </c>
      <c r="D596" t="s">
        <v>1499</v>
      </c>
      <c r="E596" s="358">
        <f>VLOOKUP(A596,Data!C:I,7,FALSE)</f>
        <v>0</v>
      </c>
      <c r="F596" s="438" t="str">
        <f t="shared" si="42"/>
        <v>DE.CM-41</v>
      </c>
      <c r="G596" s="438" t="str">
        <f t="shared" si="43"/>
        <v>DE.CM-410</v>
      </c>
    </row>
    <row r="597" spans="1:7" x14ac:dyDescent="0.25">
      <c r="A597" t="s">
        <v>213</v>
      </c>
      <c r="B597" s="358">
        <v>1</v>
      </c>
      <c r="C597" t="s">
        <v>1461</v>
      </c>
      <c r="D597" t="s">
        <v>1503</v>
      </c>
      <c r="E597" s="358">
        <f>VLOOKUP(A597,Data!C:I,7,FALSE)</f>
        <v>0</v>
      </c>
      <c r="F597" s="438" t="str">
        <f t="shared" si="42"/>
        <v>DE.CM-51</v>
      </c>
      <c r="G597" s="438" t="str">
        <f t="shared" si="43"/>
        <v>DE.CM-510</v>
      </c>
    </row>
    <row r="598" spans="1:7" x14ac:dyDescent="0.25">
      <c r="A598" t="s">
        <v>213</v>
      </c>
      <c r="B598" s="358">
        <v>1</v>
      </c>
      <c r="C598" t="s">
        <v>1461</v>
      </c>
      <c r="D598" t="s">
        <v>1482</v>
      </c>
      <c r="E598" s="358">
        <f>VLOOKUP(A598,Data!C:I,7,FALSE)</f>
        <v>0</v>
      </c>
      <c r="F598" s="438" t="str">
        <f t="shared" si="42"/>
        <v>DE.CM-61</v>
      </c>
      <c r="G598" s="438" t="str">
        <f t="shared" si="43"/>
        <v>DE.CM-610</v>
      </c>
    </row>
    <row r="599" spans="1:7" x14ac:dyDescent="0.25">
      <c r="A599" t="s">
        <v>213</v>
      </c>
      <c r="B599" s="358">
        <v>1</v>
      </c>
      <c r="C599" t="s">
        <v>1461</v>
      </c>
      <c r="D599" t="s">
        <v>1483</v>
      </c>
      <c r="E599" s="358">
        <f>VLOOKUP(A599,Data!C:I,7,FALSE)</f>
        <v>0</v>
      </c>
      <c r="F599" s="438" t="str">
        <f t="shared" si="42"/>
        <v>DE.CM-71</v>
      </c>
      <c r="G599" s="438" t="str">
        <f t="shared" si="43"/>
        <v>DE.CM-710</v>
      </c>
    </row>
    <row r="600" spans="1:7" x14ac:dyDescent="0.25">
      <c r="A600" t="s">
        <v>213</v>
      </c>
      <c r="B600" s="358">
        <v>1</v>
      </c>
      <c r="C600" t="s">
        <v>1460</v>
      </c>
      <c r="D600" t="s">
        <v>1486</v>
      </c>
      <c r="E600" s="358">
        <f>VLOOKUP(A600,Data!C:I,7,FALSE)</f>
        <v>0</v>
      </c>
      <c r="F600" s="438" t="str">
        <f t="shared" si="42"/>
        <v>PR.PT-11</v>
      </c>
      <c r="G600" s="438" t="str">
        <f t="shared" si="43"/>
        <v>PR.PT-110</v>
      </c>
    </row>
    <row r="601" spans="1:7" x14ac:dyDescent="0.25">
      <c r="A601" t="s">
        <v>214</v>
      </c>
      <c r="B601" s="358">
        <v>1</v>
      </c>
      <c r="C601" t="s">
        <v>1461</v>
      </c>
      <c r="D601" t="s">
        <v>1495</v>
      </c>
      <c r="E601" s="358">
        <f>VLOOKUP(A601,Data!C:I,7,FALSE)</f>
        <v>0</v>
      </c>
      <c r="F601" s="438" t="str">
        <f t="shared" si="42"/>
        <v>DE.CM-11</v>
      </c>
      <c r="G601" s="438" t="str">
        <f t="shared" si="43"/>
        <v>DE.CM-110</v>
      </c>
    </row>
    <row r="602" spans="1:7" x14ac:dyDescent="0.25">
      <c r="A602" t="s">
        <v>214</v>
      </c>
      <c r="B602" s="358">
        <v>1</v>
      </c>
      <c r="C602" t="s">
        <v>1461</v>
      </c>
      <c r="D602" t="s">
        <v>1485</v>
      </c>
      <c r="E602" s="358">
        <f>VLOOKUP(A602,Data!C:I,7,FALSE)</f>
        <v>0</v>
      </c>
      <c r="F602" s="438" t="str">
        <f t="shared" si="42"/>
        <v>DE.CM-21</v>
      </c>
      <c r="G602" s="438" t="str">
        <f t="shared" si="43"/>
        <v>DE.CM-210</v>
      </c>
    </row>
    <row r="603" spans="1:7" x14ac:dyDescent="0.25">
      <c r="A603" t="s">
        <v>214</v>
      </c>
      <c r="B603" s="358">
        <v>1</v>
      </c>
      <c r="C603" t="s">
        <v>1461</v>
      </c>
      <c r="D603" t="s">
        <v>1481</v>
      </c>
      <c r="E603" s="358">
        <f>VLOOKUP(A603,Data!C:I,7,FALSE)</f>
        <v>0</v>
      </c>
      <c r="F603" s="438" t="str">
        <f t="shared" si="42"/>
        <v>DE.CM-31</v>
      </c>
      <c r="G603" s="438" t="str">
        <f t="shared" si="43"/>
        <v>DE.CM-310</v>
      </c>
    </row>
    <row r="604" spans="1:7" x14ac:dyDescent="0.25">
      <c r="A604" t="s">
        <v>214</v>
      </c>
      <c r="B604" s="358">
        <v>1</v>
      </c>
      <c r="C604" t="s">
        <v>1461</v>
      </c>
      <c r="D604" t="s">
        <v>1499</v>
      </c>
      <c r="E604" s="358">
        <f>VLOOKUP(A604,Data!C:I,7,FALSE)</f>
        <v>0</v>
      </c>
      <c r="F604" s="438" t="str">
        <f t="shared" si="42"/>
        <v>DE.CM-41</v>
      </c>
      <c r="G604" s="438" t="str">
        <f t="shared" si="43"/>
        <v>DE.CM-410</v>
      </c>
    </row>
    <row r="605" spans="1:7" x14ac:dyDescent="0.25">
      <c r="A605" t="s">
        <v>214</v>
      </c>
      <c r="B605" s="358">
        <v>1</v>
      </c>
      <c r="C605" t="s">
        <v>1461</v>
      </c>
      <c r="D605" t="s">
        <v>1503</v>
      </c>
      <c r="E605" s="358">
        <f>VLOOKUP(A605,Data!C:I,7,FALSE)</f>
        <v>0</v>
      </c>
      <c r="F605" s="438" t="str">
        <f t="shared" si="42"/>
        <v>DE.CM-51</v>
      </c>
      <c r="G605" s="438" t="str">
        <f t="shared" si="43"/>
        <v>DE.CM-510</v>
      </c>
    </row>
    <row r="606" spans="1:7" x14ac:dyDescent="0.25">
      <c r="A606" t="s">
        <v>214</v>
      </c>
      <c r="B606" s="358">
        <v>1</v>
      </c>
      <c r="C606" t="s">
        <v>1461</v>
      </c>
      <c r="D606" t="s">
        <v>1482</v>
      </c>
      <c r="E606" s="358">
        <f>VLOOKUP(A606,Data!C:I,7,FALSE)</f>
        <v>0</v>
      </c>
      <c r="F606" s="438" t="str">
        <f t="shared" si="42"/>
        <v>DE.CM-61</v>
      </c>
      <c r="G606" s="438" t="str">
        <f t="shared" si="43"/>
        <v>DE.CM-610</v>
      </c>
    </row>
    <row r="607" spans="1:7" x14ac:dyDescent="0.25">
      <c r="A607" t="s">
        <v>214</v>
      </c>
      <c r="B607" s="358">
        <v>1</v>
      </c>
      <c r="C607" t="s">
        <v>1461</v>
      </c>
      <c r="D607" t="s">
        <v>1483</v>
      </c>
      <c r="E607" s="358">
        <f>VLOOKUP(A607,Data!C:I,7,FALSE)</f>
        <v>0</v>
      </c>
      <c r="F607" s="438" t="str">
        <f t="shared" si="42"/>
        <v>DE.CM-71</v>
      </c>
      <c r="G607" s="438" t="str">
        <f t="shared" si="43"/>
        <v>DE.CM-710</v>
      </c>
    </row>
    <row r="608" spans="1:7" x14ac:dyDescent="0.25">
      <c r="A608" t="s">
        <v>215</v>
      </c>
      <c r="B608" s="358">
        <v>2</v>
      </c>
      <c r="C608" t="s">
        <v>1461</v>
      </c>
      <c r="D608" t="s">
        <v>1563</v>
      </c>
      <c r="E608" s="358">
        <f>VLOOKUP(A608,Data!C:I,7,FALSE)</f>
        <v>0</v>
      </c>
      <c r="F608" s="438" t="str">
        <f t="shared" si="42"/>
        <v>DE.AE-12</v>
      </c>
      <c r="G608" s="438" t="str">
        <f t="shared" si="43"/>
        <v>DE.AE-120</v>
      </c>
    </row>
    <row r="609" spans="1:7" x14ac:dyDescent="0.25">
      <c r="A609" t="s">
        <v>215</v>
      </c>
      <c r="B609" s="358">
        <v>2</v>
      </c>
      <c r="C609" t="s">
        <v>1461</v>
      </c>
      <c r="D609" t="s">
        <v>1540</v>
      </c>
      <c r="E609" s="358">
        <f>VLOOKUP(A609,Data!C:I,7,FALSE)</f>
        <v>0</v>
      </c>
      <c r="F609" s="438" t="str">
        <f t="shared" si="42"/>
        <v>DE.AE-22</v>
      </c>
      <c r="G609" s="438" t="str">
        <f t="shared" si="43"/>
        <v>DE.AE-220</v>
      </c>
    </row>
    <row r="610" spans="1:7" x14ac:dyDescent="0.25">
      <c r="A610" t="s">
        <v>215</v>
      </c>
      <c r="B610" s="358">
        <v>2</v>
      </c>
      <c r="C610" t="s">
        <v>1461</v>
      </c>
      <c r="D610" t="s">
        <v>1535</v>
      </c>
      <c r="E610" s="358">
        <f>VLOOKUP(A610,Data!C:I,7,FALSE)</f>
        <v>0</v>
      </c>
      <c r="F610" s="438" t="str">
        <f t="shared" si="42"/>
        <v>DE.AE-32</v>
      </c>
      <c r="G610" s="438" t="str">
        <f t="shared" si="43"/>
        <v>DE.AE-320</v>
      </c>
    </row>
    <row r="611" spans="1:7" x14ac:dyDescent="0.25">
      <c r="A611" t="s">
        <v>216</v>
      </c>
      <c r="B611" s="358">
        <v>2</v>
      </c>
      <c r="C611" t="s">
        <v>1461</v>
      </c>
      <c r="D611" t="s">
        <v>1495</v>
      </c>
      <c r="E611" s="358">
        <f>VLOOKUP(A611,Data!C:I,7,FALSE)</f>
        <v>0</v>
      </c>
      <c r="F611" s="438" t="str">
        <f t="shared" si="42"/>
        <v>DE.CM-12</v>
      </c>
      <c r="G611" s="438" t="str">
        <f t="shared" si="43"/>
        <v>DE.CM-120</v>
      </c>
    </row>
    <row r="612" spans="1:7" x14ac:dyDescent="0.25">
      <c r="A612" t="s">
        <v>216</v>
      </c>
      <c r="B612" s="358">
        <v>2</v>
      </c>
      <c r="C612" t="s">
        <v>1461</v>
      </c>
      <c r="D612" t="s">
        <v>1485</v>
      </c>
      <c r="E612" s="358">
        <f>VLOOKUP(A612,Data!C:I,7,FALSE)</f>
        <v>0</v>
      </c>
      <c r="F612" s="438" t="str">
        <f t="shared" si="42"/>
        <v>DE.CM-22</v>
      </c>
      <c r="G612" s="438" t="str">
        <f t="shared" si="43"/>
        <v>DE.CM-220</v>
      </c>
    </row>
    <row r="613" spans="1:7" x14ac:dyDescent="0.25">
      <c r="A613" t="s">
        <v>216</v>
      </c>
      <c r="B613" s="358">
        <v>2</v>
      </c>
      <c r="C613" t="s">
        <v>1461</v>
      </c>
      <c r="D613" t="s">
        <v>1481</v>
      </c>
      <c r="E613" s="358">
        <f>VLOOKUP(A613,Data!C:I,7,FALSE)</f>
        <v>0</v>
      </c>
      <c r="F613" s="438" t="str">
        <f t="shared" si="42"/>
        <v>DE.CM-32</v>
      </c>
      <c r="G613" s="438" t="str">
        <f t="shared" si="43"/>
        <v>DE.CM-320</v>
      </c>
    </row>
    <row r="614" spans="1:7" x14ac:dyDescent="0.25">
      <c r="A614" t="s">
        <v>216</v>
      </c>
      <c r="B614" s="358">
        <v>2</v>
      </c>
      <c r="C614" t="s">
        <v>1461</v>
      </c>
      <c r="D614" t="s">
        <v>1499</v>
      </c>
      <c r="E614" s="358">
        <f>VLOOKUP(A614,Data!C:I,7,FALSE)</f>
        <v>0</v>
      </c>
      <c r="F614" s="438" t="str">
        <f t="shared" si="42"/>
        <v>DE.CM-42</v>
      </c>
      <c r="G614" s="438" t="str">
        <f t="shared" si="43"/>
        <v>DE.CM-420</v>
      </c>
    </row>
    <row r="615" spans="1:7" x14ac:dyDescent="0.25">
      <c r="A615" t="s">
        <v>216</v>
      </c>
      <c r="B615" s="358">
        <v>2</v>
      </c>
      <c r="C615" t="s">
        <v>1461</v>
      </c>
      <c r="D615" t="s">
        <v>1503</v>
      </c>
      <c r="E615" s="358">
        <f>VLOOKUP(A615,Data!C:I,7,FALSE)</f>
        <v>0</v>
      </c>
      <c r="F615" s="438" t="str">
        <f t="shared" si="42"/>
        <v>DE.CM-52</v>
      </c>
      <c r="G615" s="438" t="str">
        <f t="shared" si="43"/>
        <v>DE.CM-520</v>
      </c>
    </row>
    <row r="616" spans="1:7" x14ac:dyDescent="0.25">
      <c r="A616" t="s">
        <v>216</v>
      </c>
      <c r="B616" s="358">
        <v>2</v>
      </c>
      <c r="C616" t="s">
        <v>1461</v>
      </c>
      <c r="D616" t="s">
        <v>1482</v>
      </c>
      <c r="E616" s="358">
        <f>VLOOKUP(A616,Data!C:I,7,FALSE)</f>
        <v>0</v>
      </c>
      <c r="F616" s="438" t="str">
        <f t="shared" si="42"/>
        <v>DE.CM-62</v>
      </c>
      <c r="G616" s="438" t="str">
        <f t="shared" si="43"/>
        <v>DE.CM-620</v>
      </c>
    </row>
    <row r="617" spans="1:7" x14ac:dyDescent="0.25">
      <c r="A617" t="s">
        <v>216</v>
      </c>
      <c r="B617" s="358">
        <v>2</v>
      </c>
      <c r="C617" t="s">
        <v>1461</v>
      </c>
      <c r="D617" t="s">
        <v>1483</v>
      </c>
      <c r="E617" s="358">
        <f>VLOOKUP(A617,Data!C:I,7,FALSE)</f>
        <v>0</v>
      </c>
      <c r="F617" s="438" t="str">
        <f t="shared" si="42"/>
        <v>DE.CM-72</v>
      </c>
      <c r="G617" s="438" t="str">
        <f t="shared" si="43"/>
        <v>DE.CM-720</v>
      </c>
    </row>
    <row r="618" spans="1:7" x14ac:dyDescent="0.25">
      <c r="A618" t="s">
        <v>216</v>
      </c>
      <c r="B618" s="358">
        <v>2</v>
      </c>
      <c r="C618" t="s">
        <v>1460</v>
      </c>
      <c r="D618" t="s">
        <v>1496</v>
      </c>
      <c r="E618" s="358">
        <f>VLOOKUP(A618,Data!C:I,7,FALSE)</f>
        <v>0</v>
      </c>
      <c r="F618" s="438" t="str">
        <f t="shared" si="42"/>
        <v>PR.DS-62</v>
      </c>
      <c r="G618" s="438" t="str">
        <f t="shared" si="43"/>
        <v>PR.DS-620</v>
      </c>
    </row>
    <row r="619" spans="1:7" x14ac:dyDescent="0.25">
      <c r="A619" t="s">
        <v>216</v>
      </c>
      <c r="B619" s="358">
        <v>2</v>
      </c>
      <c r="C619" t="s">
        <v>1460</v>
      </c>
      <c r="D619" t="s">
        <v>1486</v>
      </c>
      <c r="E619" s="358">
        <f>VLOOKUP(A619,Data!C:I,7,FALSE)</f>
        <v>0</v>
      </c>
      <c r="F619" s="438" t="str">
        <f t="shared" si="42"/>
        <v>PR.PT-12</v>
      </c>
      <c r="G619" s="438" t="str">
        <f t="shared" si="43"/>
        <v>PR.PT-120</v>
      </c>
    </row>
    <row r="620" spans="1:7" x14ac:dyDescent="0.25">
      <c r="A620" t="s">
        <v>217</v>
      </c>
      <c r="B620" s="358">
        <v>2</v>
      </c>
      <c r="C620" t="s">
        <v>1461</v>
      </c>
      <c r="D620" t="s">
        <v>1542</v>
      </c>
      <c r="E620" s="358">
        <f>VLOOKUP(A620,Data!C:I,7,FALSE)</f>
        <v>0</v>
      </c>
      <c r="F620" s="438" t="str">
        <f t="shared" si="42"/>
        <v>DE.AE-52</v>
      </c>
      <c r="G620" s="438" t="str">
        <f t="shared" si="43"/>
        <v>DE.AE-520</v>
      </c>
    </row>
    <row r="621" spans="1:7" x14ac:dyDescent="0.25">
      <c r="A621" t="s">
        <v>218</v>
      </c>
      <c r="B621" s="358">
        <v>2</v>
      </c>
      <c r="C621" t="s">
        <v>1461</v>
      </c>
      <c r="D621" t="s">
        <v>1495</v>
      </c>
      <c r="E621" s="358">
        <f>VLOOKUP(A621,Data!C:I,7,FALSE)</f>
        <v>0</v>
      </c>
      <c r="F621" s="438" t="str">
        <f t="shared" si="42"/>
        <v>DE.CM-12</v>
      </c>
      <c r="G621" s="438" t="str">
        <f t="shared" si="43"/>
        <v>DE.CM-120</v>
      </c>
    </row>
    <row r="622" spans="1:7" x14ac:dyDescent="0.25">
      <c r="A622" t="s">
        <v>218</v>
      </c>
      <c r="B622" s="358">
        <v>2</v>
      </c>
      <c r="C622" t="s">
        <v>1461</v>
      </c>
      <c r="D622" t="s">
        <v>1485</v>
      </c>
      <c r="E622" s="358">
        <f>VLOOKUP(A622,Data!C:I,7,FALSE)</f>
        <v>0</v>
      </c>
      <c r="F622" s="438" t="str">
        <f t="shared" si="42"/>
        <v>DE.CM-22</v>
      </c>
      <c r="G622" s="438" t="str">
        <f t="shared" si="43"/>
        <v>DE.CM-220</v>
      </c>
    </row>
    <row r="623" spans="1:7" x14ac:dyDescent="0.25">
      <c r="A623" t="s">
        <v>218</v>
      </c>
      <c r="B623" s="358">
        <v>2</v>
      </c>
      <c r="C623" t="s">
        <v>1461</v>
      </c>
      <c r="D623" t="s">
        <v>1481</v>
      </c>
      <c r="E623" s="358">
        <f>VLOOKUP(A623,Data!C:I,7,FALSE)</f>
        <v>0</v>
      </c>
      <c r="F623" s="438" t="str">
        <f t="shared" si="42"/>
        <v>DE.CM-32</v>
      </c>
      <c r="G623" s="438" t="str">
        <f t="shared" si="43"/>
        <v>DE.CM-320</v>
      </c>
    </row>
    <row r="624" spans="1:7" x14ac:dyDescent="0.25">
      <c r="A624" t="s">
        <v>218</v>
      </c>
      <c r="B624" s="358">
        <v>2</v>
      </c>
      <c r="C624" t="s">
        <v>1461</v>
      </c>
      <c r="D624" t="s">
        <v>1482</v>
      </c>
      <c r="E624" s="358">
        <f>VLOOKUP(A624,Data!C:I,7,FALSE)</f>
        <v>0</v>
      </c>
      <c r="F624" s="438" t="str">
        <f t="shared" si="42"/>
        <v>DE.CM-62</v>
      </c>
      <c r="G624" s="438" t="str">
        <f t="shared" si="43"/>
        <v>DE.CM-620</v>
      </c>
    </row>
    <row r="625" spans="1:7" x14ac:dyDescent="0.25">
      <c r="A625" t="s">
        <v>218</v>
      </c>
      <c r="B625" s="358">
        <v>2</v>
      </c>
      <c r="C625" t="s">
        <v>1461</v>
      </c>
      <c r="D625" t="s">
        <v>1483</v>
      </c>
      <c r="E625" s="358">
        <f>VLOOKUP(A625,Data!C:I,7,FALSE)</f>
        <v>0</v>
      </c>
      <c r="F625" s="438" t="str">
        <f t="shared" si="42"/>
        <v>DE.CM-72</v>
      </c>
      <c r="G625" s="438" t="str">
        <f t="shared" si="43"/>
        <v>DE.CM-720</v>
      </c>
    </row>
    <row r="626" spans="1:7" x14ac:dyDescent="0.25">
      <c r="A626" t="s">
        <v>219</v>
      </c>
      <c r="B626" s="358">
        <v>3</v>
      </c>
      <c r="C626" t="s">
        <v>1461</v>
      </c>
      <c r="D626" t="s">
        <v>1495</v>
      </c>
      <c r="E626" s="358">
        <f>VLOOKUP(A626,Data!C:I,7,FALSE)</f>
        <v>0</v>
      </c>
      <c r="F626" s="438" t="str">
        <f t="shared" si="42"/>
        <v>DE.CM-13</v>
      </c>
      <c r="G626" s="438" t="str">
        <f t="shared" si="43"/>
        <v>DE.CM-130</v>
      </c>
    </row>
    <row r="627" spans="1:7" x14ac:dyDescent="0.25">
      <c r="A627" t="s">
        <v>219</v>
      </c>
      <c r="B627" s="358">
        <v>3</v>
      </c>
      <c r="C627" t="s">
        <v>1461</v>
      </c>
      <c r="D627" t="s">
        <v>1485</v>
      </c>
      <c r="E627" s="358">
        <f>VLOOKUP(A627,Data!C:I,7,FALSE)</f>
        <v>0</v>
      </c>
      <c r="F627" s="438" t="str">
        <f t="shared" si="42"/>
        <v>DE.CM-23</v>
      </c>
      <c r="G627" s="438" t="str">
        <f t="shared" si="43"/>
        <v>DE.CM-230</v>
      </c>
    </row>
    <row r="628" spans="1:7" x14ac:dyDescent="0.25">
      <c r="A628" t="s">
        <v>219</v>
      </c>
      <c r="B628" s="358">
        <v>3</v>
      </c>
      <c r="C628" t="s">
        <v>1461</v>
      </c>
      <c r="D628" t="s">
        <v>1481</v>
      </c>
      <c r="E628" s="358">
        <f>VLOOKUP(A628,Data!C:I,7,FALSE)</f>
        <v>0</v>
      </c>
      <c r="F628" s="438" t="str">
        <f t="shared" si="42"/>
        <v>DE.CM-33</v>
      </c>
      <c r="G628" s="438" t="str">
        <f t="shared" si="43"/>
        <v>DE.CM-330</v>
      </c>
    </row>
    <row r="629" spans="1:7" x14ac:dyDescent="0.25">
      <c r="A629" t="s">
        <v>219</v>
      </c>
      <c r="B629" s="358">
        <v>3</v>
      </c>
      <c r="C629" t="s">
        <v>1461</v>
      </c>
      <c r="D629" t="s">
        <v>1482</v>
      </c>
      <c r="E629" s="358">
        <f>VLOOKUP(A629,Data!C:I,7,FALSE)</f>
        <v>0</v>
      </c>
      <c r="F629" s="438" t="str">
        <f t="shared" si="42"/>
        <v>DE.CM-63</v>
      </c>
      <c r="G629" s="438" t="str">
        <f t="shared" si="43"/>
        <v>DE.CM-630</v>
      </c>
    </row>
    <row r="630" spans="1:7" x14ac:dyDescent="0.25">
      <c r="A630" t="s">
        <v>219</v>
      </c>
      <c r="B630" s="358">
        <v>3</v>
      </c>
      <c r="C630" t="s">
        <v>1461</v>
      </c>
      <c r="D630" t="s">
        <v>1483</v>
      </c>
      <c r="E630" s="358">
        <f>VLOOKUP(A630,Data!C:I,7,FALSE)</f>
        <v>0</v>
      </c>
      <c r="F630" s="438" t="str">
        <f t="shared" si="42"/>
        <v>DE.CM-73</v>
      </c>
      <c r="G630" s="438" t="str">
        <f t="shared" si="43"/>
        <v>DE.CM-730</v>
      </c>
    </row>
    <row r="631" spans="1:7" x14ac:dyDescent="0.25">
      <c r="A631" t="s">
        <v>220</v>
      </c>
      <c r="B631" s="358">
        <v>3</v>
      </c>
      <c r="C631" t="s">
        <v>1461</v>
      </c>
      <c r="D631" t="s">
        <v>1495</v>
      </c>
      <c r="E631" s="358">
        <f>VLOOKUP(A631,Data!C:I,7,FALSE)</f>
        <v>0</v>
      </c>
      <c r="F631" s="438" t="str">
        <f t="shared" si="42"/>
        <v>DE.CM-13</v>
      </c>
      <c r="G631" s="438" t="str">
        <f t="shared" si="43"/>
        <v>DE.CM-130</v>
      </c>
    </row>
    <row r="632" spans="1:7" x14ac:dyDescent="0.25">
      <c r="A632" t="s">
        <v>220</v>
      </c>
      <c r="B632" s="358">
        <v>3</v>
      </c>
      <c r="C632" t="s">
        <v>1461</v>
      </c>
      <c r="D632" t="s">
        <v>1485</v>
      </c>
      <c r="E632" s="358">
        <f>VLOOKUP(A632,Data!C:I,7,FALSE)</f>
        <v>0</v>
      </c>
      <c r="F632" s="438" t="str">
        <f t="shared" si="42"/>
        <v>DE.CM-23</v>
      </c>
      <c r="G632" s="438" t="str">
        <f t="shared" si="43"/>
        <v>DE.CM-230</v>
      </c>
    </row>
    <row r="633" spans="1:7" x14ac:dyDescent="0.25">
      <c r="A633" t="s">
        <v>220</v>
      </c>
      <c r="B633" s="358">
        <v>3</v>
      </c>
      <c r="C633" t="s">
        <v>1461</v>
      </c>
      <c r="D633" t="s">
        <v>1481</v>
      </c>
      <c r="E633" s="358">
        <f>VLOOKUP(A633,Data!C:I,7,FALSE)</f>
        <v>0</v>
      </c>
      <c r="F633" s="438" t="str">
        <f t="shared" si="42"/>
        <v>DE.CM-33</v>
      </c>
      <c r="G633" s="438" t="str">
        <f t="shared" si="43"/>
        <v>DE.CM-330</v>
      </c>
    </row>
    <row r="634" spans="1:7" x14ac:dyDescent="0.25">
      <c r="A634" t="s">
        <v>220</v>
      </c>
      <c r="B634" s="358">
        <v>3</v>
      </c>
      <c r="C634" t="s">
        <v>1461</v>
      </c>
      <c r="D634" t="s">
        <v>1499</v>
      </c>
      <c r="E634" s="358">
        <f>VLOOKUP(A634,Data!C:I,7,FALSE)</f>
        <v>0</v>
      </c>
      <c r="F634" s="438" t="str">
        <f t="shared" si="42"/>
        <v>DE.CM-43</v>
      </c>
      <c r="G634" s="438" t="str">
        <f t="shared" si="43"/>
        <v>DE.CM-430</v>
      </c>
    </row>
    <row r="635" spans="1:7" x14ac:dyDescent="0.25">
      <c r="A635" t="s">
        <v>220</v>
      </c>
      <c r="B635" s="358">
        <v>3</v>
      </c>
      <c r="C635" t="s">
        <v>1461</v>
      </c>
      <c r="D635" t="s">
        <v>1503</v>
      </c>
      <c r="E635" s="358">
        <f>VLOOKUP(A635,Data!C:I,7,FALSE)</f>
        <v>0</v>
      </c>
      <c r="F635" s="438" t="str">
        <f t="shared" si="42"/>
        <v>DE.CM-53</v>
      </c>
      <c r="G635" s="438" t="str">
        <f t="shared" si="43"/>
        <v>DE.CM-530</v>
      </c>
    </row>
    <row r="636" spans="1:7" x14ac:dyDescent="0.25">
      <c r="A636" t="s">
        <v>220</v>
      </c>
      <c r="B636" s="358">
        <v>3</v>
      </c>
      <c r="C636" t="s">
        <v>1461</v>
      </c>
      <c r="D636" t="s">
        <v>1482</v>
      </c>
      <c r="E636" s="358">
        <f>VLOOKUP(A636,Data!C:I,7,FALSE)</f>
        <v>0</v>
      </c>
      <c r="F636" s="438" t="str">
        <f t="shared" si="42"/>
        <v>DE.CM-63</v>
      </c>
      <c r="G636" s="438" t="str">
        <f t="shared" si="43"/>
        <v>DE.CM-630</v>
      </c>
    </row>
    <row r="637" spans="1:7" x14ac:dyDescent="0.25">
      <c r="A637" t="s">
        <v>220</v>
      </c>
      <c r="B637" s="358">
        <v>3</v>
      </c>
      <c r="C637" t="s">
        <v>1461</v>
      </c>
      <c r="D637" t="s">
        <v>1483</v>
      </c>
      <c r="E637" s="358">
        <f>VLOOKUP(A637,Data!C:I,7,FALSE)</f>
        <v>0</v>
      </c>
      <c r="F637" s="438" t="str">
        <f t="shared" si="42"/>
        <v>DE.CM-73</v>
      </c>
      <c r="G637" s="438" t="str">
        <f t="shared" si="43"/>
        <v>DE.CM-730</v>
      </c>
    </row>
    <row r="638" spans="1:7" x14ac:dyDescent="0.25">
      <c r="A638" t="s">
        <v>220</v>
      </c>
      <c r="B638" s="358">
        <v>3</v>
      </c>
      <c r="C638" t="s">
        <v>1460</v>
      </c>
      <c r="D638" t="s">
        <v>1496</v>
      </c>
      <c r="E638" s="358">
        <f>VLOOKUP(A638,Data!C:I,7,FALSE)</f>
        <v>0</v>
      </c>
      <c r="F638" s="438" t="str">
        <f t="shared" si="42"/>
        <v>PR.DS-63</v>
      </c>
      <c r="G638" s="438" t="str">
        <f t="shared" si="43"/>
        <v>PR.DS-630</v>
      </c>
    </row>
    <row r="639" spans="1:7" x14ac:dyDescent="0.25">
      <c r="A639" t="s">
        <v>221</v>
      </c>
      <c r="B639" s="358">
        <v>3</v>
      </c>
      <c r="C639" t="s">
        <v>1461</v>
      </c>
      <c r="D639" t="s">
        <v>1542</v>
      </c>
      <c r="E639" s="358">
        <f>VLOOKUP(A639,Data!C:I,7,FALSE)</f>
        <v>0</v>
      </c>
      <c r="F639" s="438" t="str">
        <f t="shared" si="42"/>
        <v>DE.AE-53</v>
      </c>
      <c r="G639" s="438" t="str">
        <f t="shared" si="43"/>
        <v>DE.AE-530</v>
      </c>
    </row>
    <row r="640" spans="1:7" x14ac:dyDescent="0.25">
      <c r="A640" t="s">
        <v>222</v>
      </c>
      <c r="B640" s="358">
        <v>3</v>
      </c>
      <c r="C640" t="s">
        <v>1461</v>
      </c>
      <c r="D640" t="s">
        <v>1542</v>
      </c>
      <c r="E640" s="358" t="e">
        <f>VLOOKUP(A640,Data!C:I,7,FALSE)</f>
        <v>#N/A</v>
      </c>
      <c r="F640" s="438" t="str">
        <f t="shared" si="42"/>
        <v>DE.AE-53</v>
      </c>
      <c r="G640" s="438" t="e">
        <f t="shared" si="43"/>
        <v>#N/A</v>
      </c>
    </row>
    <row r="641" spans="1:7" x14ac:dyDescent="0.25">
      <c r="A641" t="s">
        <v>222</v>
      </c>
      <c r="B641" s="358">
        <v>3</v>
      </c>
      <c r="C641" t="s">
        <v>1461</v>
      </c>
      <c r="D641" t="s">
        <v>1495</v>
      </c>
      <c r="E641" s="358" t="e">
        <f>VLOOKUP(A641,Data!C:I,7,FALSE)</f>
        <v>#N/A</v>
      </c>
      <c r="F641" s="438" t="str">
        <f t="shared" si="42"/>
        <v>DE.CM-13</v>
      </c>
      <c r="G641" s="438" t="e">
        <f t="shared" si="43"/>
        <v>#N/A</v>
      </c>
    </row>
    <row r="642" spans="1:7" x14ac:dyDescent="0.25">
      <c r="A642" t="s">
        <v>222</v>
      </c>
      <c r="B642" s="358">
        <v>3</v>
      </c>
      <c r="C642" t="s">
        <v>1461</v>
      </c>
      <c r="D642" t="s">
        <v>1485</v>
      </c>
      <c r="E642" s="358" t="e">
        <f>VLOOKUP(A642,Data!C:I,7,FALSE)</f>
        <v>#N/A</v>
      </c>
      <c r="F642" s="438" t="str">
        <f t="shared" si="42"/>
        <v>DE.CM-23</v>
      </c>
      <c r="G642" s="438" t="e">
        <f t="shared" si="43"/>
        <v>#N/A</v>
      </c>
    </row>
    <row r="643" spans="1:7" x14ac:dyDescent="0.25">
      <c r="A643" t="s">
        <v>222</v>
      </c>
      <c r="B643" s="358">
        <v>3</v>
      </c>
      <c r="C643" t="s">
        <v>1461</v>
      </c>
      <c r="D643" t="s">
        <v>1481</v>
      </c>
      <c r="E643" s="358" t="e">
        <f>VLOOKUP(A643,Data!C:I,7,FALSE)</f>
        <v>#N/A</v>
      </c>
      <c r="F643" s="438" t="str">
        <f t="shared" ref="F643:F706" si="44">CONCATENATE($D643,$B643)</f>
        <v>DE.CM-33</v>
      </c>
      <c r="G643" s="438" t="e">
        <f t="shared" ref="G643:G706" si="45">_xlfn.IFNA(CONCATENATE(F643,$E643),CONCATENATE(F643,$E643,0))</f>
        <v>#N/A</v>
      </c>
    </row>
    <row r="644" spans="1:7" x14ac:dyDescent="0.25">
      <c r="A644" t="s">
        <v>222</v>
      </c>
      <c r="B644" s="358">
        <v>3</v>
      </c>
      <c r="C644" t="s">
        <v>1461</v>
      </c>
      <c r="D644" t="s">
        <v>1499</v>
      </c>
      <c r="E644" s="358" t="e">
        <f>VLOOKUP(A644,Data!C:I,7,FALSE)</f>
        <v>#N/A</v>
      </c>
      <c r="F644" s="438" t="str">
        <f t="shared" si="44"/>
        <v>DE.CM-43</v>
      </c>
      <c r="G644" s="438" t="e">
        <f t="shared" si="45"/>
        <v>#N/A</v>
      </c>
    </row>
    <row r="645" spans="1:7" x14ac:dyDescent="0.25">
      <c r="A645" t="s">
        <v>222</v>
      </c>
      <c r="B645" s="358">
        <v>3</v>
      </c>
      <c r="C645" t="s">
        <v>1461</v>
      </c>
      <c r="D645" t="s">
        <v>1503</v>
      </c>
      <c r="E645" s="358" t="e">
        <f>VLOOKUP(A645,Data!C:I,7,FALSE)</f>
        <v>#N/A</v>
      </c>
      <c r="F645" s="438" t="str">
        <f t="shared" si="44"/>
        <v>DE.CM-53</v>
      </c>
      <c r="G645" s="438" t="e">
        <f t="shared" si="45"/>
        <v>#N/A</v>
      </c>
    </row>
    <row r="646" spans="1:7" x14ac:dyDescent="0.25">
      <c r="A646" t="s">
        <v>222</v>
      </c>
      <c r="B646" s="358">
        <v>3</v>
      </c>
      <c r="C646" t="s">
        <v>1461</v>
      </c>
      <c r="D646" t="s">
        <v>1482</v>
      </c>
      <c r="E646" s="358" t="e">
        <f>VLOOKUP(A646,Data!C:I,7,FALSE)</f>
        <v>#N/A</v>
      </c>
      <c r="F646" s="438" t="str">
        <f t="shared" si="44"/>
        <v>DE.CM-63</v>
      </c>
      <c r="G646" s="438" t="e">
        <f t="shared" si="45"/>
        <v>#N/A</v>
      </c>
    </row>
    <row r="647" spans="1:7" x14ac:dyDescent="0.25">
      <c r="A647" t="s">
        <v>222</v>
      </c>
      <c r="B647" s="358">
        <v>3</v>
      </c>
      <c r="C647" t="s">
        <v>1461</v>
      </c>
      <c r="D647" t="s">
        <v>1483</v>
      </c>
      <c r="E647" s="358" t="e">
        <f>VLOOKUP(A647,Data!C:I,7,FALSE)</f>
        <v>#N/A</v>
      </c>
      <c r="F647" s="438" t="str">
        <f t="shared" si="44"/>
        <v>DE.CM-73</v>
      </c>
      <c r="G647" s="438" t="e">
        <f t="shared" si="45"/>
        <v>#N/A</v>
      </c>
    </row>
    <row r="648" spans="1:7" x14ac:dyDescent="0.25">
      <c r="A648" t="s">
        <v>224</v>
      </c>
      <c r="B648" s="358">
        <v>2</v>
      </c>
      <c r="C648" t="s">
        <v>1461</v>
      </c>
      <c r="D648" t="s">
        <v>1535</v>
      </c>
      <c r="E648" s="358">
        <f>VLOOKUP(A648,Data!C:I,7,FALSE)</f>
        <v>0</v>
      </c>
      <c r="F648" s="438" t="str">
        <f t="shared" si="44"/>
        <v>DE.AE-32</v>
      </c>
      <c r="G648" s="438" t="str">
        <f t="shared" si="45"/>
        <v>DE.AE-320</v>
      </c>
    </row>
    <row r="649" spans="1:7" x14ac:dyDescent="0.25">
      <c r="A649" t="s">
        <v>227</v>
      </c>
      <c r="B649" s="358">
        <v>3</v>
      </c>
      <c r="C649" t="s">
        <v>1461</v>
      </c>
      <c r="D649" t="s">
        <v>1535</v>
      </c>
      <c r="E649" s="358">
        <f>VLOOKUP(A649,Data!C:I,7,FALSE)</f>
        <v>0</v>
      </c>
      <c r="F649" s="438" t="str">
        <f t="shared" si="44"/>
        <v>DE.AE-33</v>
      </c>
      <c r="G649" s="438" t="str">
        <f t="shared" si="45"/>
        <v>DE.AE-330</v>
      </c>
    </row>
    <row r="650" spans="1:7" x14ac:dyDescent="0.25">
      <c r="A650" t="s">
        <v>228</v>
      </c>
      <c r="B650" s="358">
        <v>3</v>
      </c>
      <c r="C650" t="s">
        <v>1462</v>
      </c>
      <c r="D650" t="s">
        <v>1533</v>
      </c>
      <c r="E650" s="358">
        <f>VLOOKUP(A650,Data!C:I,7,FALSE)</f>
        <v>0</v>
      </c>
      <c r="F650" s="438" t="str">
        <f t="shared" si="44"/>
        <v>RS.CO-33</v>
      </c>
      <c r="G650" s="438" t="str">
        <f t="shared" si="45"/>
        <v>RS.CO-330</v>
      </c>
    </row>
    <row r="651" spans="1:7" x14ac:dyDescent="0.25">
      <c r="A651" t="s">
        <v>228</v>
      </c>
      <c r="B651" s="358">
        <v>3</v>
      </c>
      <c r="C651" t="s">
        <v>1462</v>
      </c>
      <c r="D651" t="s">
        <v>1564</v>
      </c>
      <c r="E651" s="358">
        <f>VLOOKUP(A651,Data!C:I,7,FALSE)</f>
        <v>0</v>
      </c>
      <c r="F651" s="438" t="str">
        <f t="shared" si="44"/>
        <v>RS.CO-53</v>
      </c>
      <c r="G651" s="438" t="str">
        <f t="shared" si="45"/>
        <v>RS.CO-530</v>
      </c>
    </row>
    <row r="652" spans="1:7" x14ac:dyDescent="0.25">
      <c r="A652" t="s">
        <v>229</v>
      </c>
      <c r="B652" s="358">
        <v>3</v>
      </c>
      <c r="C652" t="s">
        <v>1462</v>
      </c>
      <c r="D652" t="s">
        <v>1564</v>
      </c>
      <c r="E652" s="358">
        <f>VLOOKUP(A652,Data!C:I,7,FALSE)</f>
        <v>0</v>
      </c>
      <c r="F652" s="438" t="str">
        <f t="shared" si="44"/>
        <v>RS.CO-53</v>
      </c>
      <c r="G652" s="438" t="str">
        <f t="shared" si="45"/>
        <v>RS.CO-530</v>
      </c>
    </row>
    <row r="653" spans="1:7" x14ac:dyDescent="0.25">
      <c r="A653" t="s">
        <v>231</v>
      </c>
      <c r="B653" s="358">
        <v>2</v>
      </c>
      <c r="C653" t="s">
        <v>1460</v>
      </c>
      <c r="D653" t="s">
        <v>1486</v>
      </c>
      <c r="E653" s="358">
        <f>VLOOKUP(A653,Data!C:I,7,FALSE)</f>
        <v>0</v>
      </c>
      <c r="F653" s="438" t="str">
        <f t="shared" si="44"/>
        <v>PR.PT-12</v>
      </c>
      <c r="G653" s="438" t="str">
        <f t="shared" si="45"/>
        <v>PR.PT-120</v>
      </c>
    </row>
    <row r="654" spans="1:7" x14ac:dyDescent="0.25">
      <c r="A654" t="s">
        <v>232</v>
      </c>
      <c r="B654" s="358">
        <v>2</v>
      </c>
      <c r="C654" t="s">
        <v>1460</v>
      </c>
      <c r="D654" t="s">
        <v>1486</v>
      </c>
      <c r="E654" s="358">
        <f>VLOOKUP(A654,Data!C:I,7,FALSE)</f>
        <v>0</v>
      </c>
      <c r="F654" s="438" t="str">
        <f t="shared" si="44"/>
        <v>PR.PT-12</v>
      </c>
      <c r="G654" s="438" t="str">
        <f t="shared" si="45"/>
        <v>PR.PT-120</v>
      </c>
    </row>
    <row r="655" spans="1:7" x14ac:dyDescent="0.25">
      <c r="A655" t="s">
        <v>233</v>
      </c>
      <c r="B655" s="358">
        <v>3</v>
      </c>
      <c r="C655" t="s">
        <v>1460</v>
      </c>
      <c r="D655" t="s">
        <v>1486</v>
      </c>
      <c r="E655" s="358">
        <f>VLOOKUP(A655,Data!C:I,7,FALSE)</f>
        <v>0</v>
      </c>
      <c r="F655" s="438" t="str">
        <f t="shared" si="44"/>
        <v>PR.PT-13</v>
      </c>
      <c r="G655" s="438" t="str">
        <f t="shared" si="45"/>
        <v>PR.PT-130</v>
      </c>
    </row>
    <row r="656" spans="1:7" x14ac:dyDescent="0.25">
      <c r="A656" t="s">
        <v>235</v>
      </c>
      <c r="B656" s="358">
        <v>3</v>
      </c>
      <c r="C656" t="s">
        <v>444</v>
      </c>
      <c r="D656" t="s">
        <v>1487</v>
      </c>
      <c r="E656" s="358">
        <f>VLOOKUP(A656,Data!C:I,7,FALSE)</f>
        <v>0</v>
      </c>
      <c r="F656" s="438" t="str">
        <f t="shared" si="44"/>
        <v>ID.AM-63</v>
      </c>
      <c r="G656" s="438" t="str">
        <f t="shared" si="45"/>
        <v>ID.AM-630</v>
      </c>
    </row>
    <row r="657" spans="1:7" x14ac:dyDescent="0.25">
      <c r="A657" t="s">
        <v>235</v>
      </c>
      <c r="B657" s="358">
        <v>3</v>
      </c>
      <c r="C657" t="s">
        <v>444</v>
      </c>
      <c r="D657" t="s">
        <v>1488</v>
      </c>
      <c r="E657" s="358">
        <f>VLOOKUP(A657,Data!C:I,7,FALSE)</f>
        <v>0</v>
      </c>
      <c r="F657" s="438" t="str">
        <f t="shared" si="44"/>
        <v>ID.GV-23</v>
      </c>
      <c r="G657" s="438" t="str">
        <f t="shared" si="45"/>
        <v>ID.GV-230</v>
      </c>
    </row>
    <row r="658" spans="1:7" x14ac:dyDescent="0.25">
      <c r="A658" t="s">
        <v>236</v>
      </c>
      <c r="B658" s="358">
        <v>3</v>
      </c>
      <c r="C658" t="s">
        <v>1460</v>
      </c>
      <c r="D658" t="s">
        <v>1489</v>
      </c>
      <c r="E658" s="358">
        <f>VLOOKUP(A658,Data!C:I,7,FALSE)</f>
        <v>0</v>
      </c>
      <c r="F658" s="438" t="str">
        <f t="shared" si="44"/>
        <v>PR.IP-83</v>
      </c>
      <c r="G658" s="438" t="str">
        <f t="shared" si="45"/>
        <v>PR.IP-830</v>
      </c>
    </row>
    <row r="659" spans="1:7" x14ac:dyDescent="0.25">
      <c r="A659" t="s">
        <v>1001</v>
      </c>
      <c r="B659" s="358">
        <v>1</v>
      </c>
      <c r="C659" t="s">
        <v>444</v>
      </c>
      <c r="D659" t="s">
        <v>1518</v>
      </c>
      <c r="E659" s="358" t="e">
        <f>VLOOKUP(A659,Data!C:I,7,FALSE)</f>
        <v>#N/A</v>
      </c>
      <c r="F659" s="438" t="str">
        <f t="shared" si="44"/>
        <v>ID.AM-41</v>
      </c>
      <c r="G659" s="438" t="e">
        <f t="shared" si="45"/>
        <v>#N/A</v>
      </c>
    </row>
    <row r="660" spans="1:7" x14ac:dyDescent="0.25">
      <c r="A660" t="s">
        <v>1001</v>
      </c>
      <c r="B660" s="358">
        <v>1</v>
      </c>
      <c r="C660" t="s">
        <v>444</v>
      </c>
      <c r="D660" t="s">
        <v>1519</v>
      </c>
      <c r="E660" s="358" t="e">
        <f>VLOOKUP(A660,Data!C:I,7,FALSE)</f>
        <v>#N/A</v>
      </c>
      <c r="F660" s="438" t="str">
        <f t="shared" si="44"/>
        <v>ID.BE-11</v>
      </c>
      <c r="G660" s="438" t="e">
        <f t="shared" si="45"/>
        <v>#N/A</v>
      </c>
    </row>
    <row r="661" spans="1:7" x14ac:dyDescent="0.25">
      <c r="A661" t="s">
        <v>1001</v>
      </c>
      <c r="B661" s="358">
        <v>1</v>
      </c>
      <c r="C661" t="s">
        <v>444</v>
      </c>
      <c r="D661" t="s">
        <v>1509</v>
      </c>
      <c r="E661" s="358" t="e">
        <f>VLOOKUP(A661,Data!C:I,7,FALSE)</f>
        <v>#N/A</v>
      </c>
      <c r="F661" s="438" t="str">
        <f t="shared" si="44"/>
        <v>ID.BE-41</v>
      </c>
      <c r="G661" s="438" t="e">
        <f t="shared" si="45"/>
        <v>#N/A</v>
      </c>
    </row>
    <row r="662" spans="1:7" x14ac:dyDescent="0.25">
      <c r="A662" t="s">
        <v>1001</v>
      </c>
      <c r="B662" s="358">
        <v>1</v>
      </c>
      <c r="C662" t="s">
        <v>444</v>
      </c>
      <c r="D662" t="s">
        <v>1501</v>
      </c>
      <c r="E662" s="358" t="e">
        <f>VLOOKUP(A662,Data!C:I,7,FALSE)</f>
        <v>#N/A</v>
      </c>
      <c r="F662" s="438" t="str">
        <f t="shared" si="44"/>
        <v>ID.SC-21</v>
      </c>
      <c r="G662" s="438" t="e">
        <f t="shared" si="45"/>
        <v>#N/A</v>
      </c>
    </row>
    <row r="663" spans="1:7" x14ac:dyDescent="0.25">
      <c r="A663" t="s">
        <v>1002</v>
      </c>
      <c r="B663" s="358">
        <v>1</v>
      </c>
      <c r="C663" t="s">
        <v>444</v>
      </c>
      <c r="D663" t="s">
        <v>1518</v>
      </c>
      <c r="E663" s="358" t="e">
        <f>VLOOKUP(A663,Data!C:I,7,FALSE)</f>
        <v>#N/A</v>
      </c>
      <c r="F663" s="438" t="str">
        <f t="shared" si="44"/>
        <v>ID.AM-41</v>
      </c>
      <c r="G663" s="438" t="e">
        <f t="shared" si="45"/>
        <v>#N/A</v>
      </c>
    </row>
    <row r="664" spans="1:7" x14ac:dyDescent="0.25">
      <c r="A664" t="s">
        <v>1002</v>
      </c>
      <c r="B664" s="358">
        <v>1</v>
      </c>
      <c r="C664" t="s">
        <v>444</v>
      </c>
      <c r="D664" t="s">
        <v>1519</v>
      </c>
      <c r="E664" s="358" t="e">
        <f>VLOOKUP(A664,Data!C:I,7,FALSE)</f>
        <v>#N/A</v>
      </c>
      <c r="F664" s="438" t="str">
        <f t="shared" si="44"/>
        <v>ID.BE-11</v>
      </c>
      <c r="G664" s="438" t="e">
        <f t="shared" si="45"/>
        <v>#N/A</v>
      </c>
    </row>
    <row r="665" spans="1:7" x14ac:dyDescent="0.25">
      <c r="A665" t="s">
        <v>1002</v>
      </c>
      <c r="B665" s="358">
        <v>1</v>
      </c>
      <c r="C665" t="s">
        <v>444</v>
      </c>
      <c r="D665" t="s">
        <v>1509</v>
      </c>
      <c r="E665" s="358" t="e">
        <f>VLOOKUP(A665,Data!C:I,7,FALSE)</f>
        <v>#N/A</v>
      </c>
      <c r="F665" s="438" t="str">
        <f t="shared" si="44"/>
        <v>ID.BE-41</v>
      </c>
      <c r="G665" s="438" t="e">
        <f t="shared" si="45"/>
        <v>#N/A</v>
      </c>
    </row>
    <row r="666" spans="1:7" x14ac:dyDescent="0.25">
      <c r="A666" t="s">
        <v>1002</v>
      </c>
      <c r="B666" s="358">
        <v>1</v>
      </c>
      <c r="C666" t="s">
        <v>444</v>
      </c>
      <c r="D666" t="s">
        <v>1501</v>
      </c>
      <c r="E666" s="358" t="e">
        <f>VLOOKUP(A666,Data!C:I,7,FALSE)</f>
        <v>#N/A</v>
      </c>
      <c r="F666" s="438" t="str">
        <f t="shared" si="44"/>
        <v>ID.SC-21</v>
      </c>
      <c r="G666" s="438" t="e">
        <f t="shared" si="45"/>
        <v>#N/A</v>
      </c>
    </row>
    <row r="667" spans="1:7" x14ac:dyDescent="0.25">
      <c r="A667" t="s">
        <v>1003</v>
      </c>
      <c r="B667" s="358">
        <v>2</v>
      </c>
      <c r="C667" t="s">
        <v>444</v>
      </c>
      <c r="D667" t="s">
        <v>1519</v>
      </c>
      <c r="E667" s="358" t="e">
        <f>VLOOKUP(A667,Data!C:I,7,FALSE)</f>
        <v>#N/A</v>
      </c>
      <c r="F667" s="438" t="str">
        <f t="shared" si="44"/>
        <v>ID.BE-12</v>
      </c>
      <c r="G667" s="438" t="e">
        <f t="shared" si="45"/>
        <v>#N/A</v>
      </c>
    </row>
    <row r="668" spans="1:7" x14ac:dyDescent="0.25">
      <c r="A668" t="s">
        <v>1003</v>
      </c>
      <c r="B668" s="358">
        <v>2</v>
      </c>
      <c r="C668" t="s">
        <v>444</v>
      </c>
      <c r="D668" t="s">
        <v>1509</v>
      </c>
      <c r="E668" s="358" t="e">
        <f>VLOOKUP(A668,Data!C:I,7,FALSE)</f>
        <v>#N/A</v>
      </c>
      <c r="F668" s="438" t="str">
        <f t="shared" si="44"/>
        <v>ID.BE-42</v>
      </c>
      <c r="G668" s="438" t="e">
        <f t="shared" si="45"/>
        <v>#N/A</v>
      </c>
    </row>
    <row r="669" spans="1:7" x14ac:dyDescent="0.25">
      <c r="A669" t="s">
        <v>1003</v>
      </c>
      <c r="B669" s="358">
        <v>2</v>
      </c>
      <c r="C669" t="s">
        <v>444</v>
      </c>
      <c r="D669" t="s">
        <v>1501</v>
      </c>
      <c r="E669" s="358" t="e">
        <f>VLOOKUP(A669,Data!C:I,7,FALSE)</f>
        <v>#N/A</v>
      </c>
      <c r="F669" s="438" t="str">
        <f t="shared" si="44"/>
        <v>ID.SC-22</v>
      </c>
      <c r="G669" s="438" t="e">
        <f t="shared" si="45"/>
        <v>#N/A</v>
      </c>
    </row>
    <row r="670" spans="1:7" x14ac:dyDescent="0.25">
      <c r="A670" t="s">
        <v>1004</v>
      </c>
      <c r="B670" s="358">
        <v>2</v>
      </c>
      <c r="C670" t="s">
        <v>444</v>
      </c>
      <c r="D670" t="s">
        <v>1509</v>
      </c>
      <c r="E670" s="358" t="e">
        <f>VLOOKUP(A670,Data!C:I,7,FALSE)</f>
        <v>#N/A</v>
      </c>
      <c r="F670" s="438" t="str">
        <f t="shared" si="44"/>
        <v>ID.BE-42</v>
      </c>
      <c r="G670" s="438" t="e">
        <f t="shared" si="45"/>
        <v>#N/A</v>
      </c>
    </row>
    <row r="671" spans="1:7" x14ac:dyDescent="0.25">
      <c r="A671" t="s">
        <v>1004</v>
      </c>
      <c r="B671" s="358">
        <v>2</v>
      </c>
      <c r="C671" t="s">
        <v>444</v>
      </c>
      <c r="D671" t="s">
        <v>1501</v>
      </c>
      <c r="E671" s="358" t="e">
        <f>VLOOKUP(A671,Data!C:I,7,FALSE)</f>
        <v>#N/A</v>
      </c>
      <c r="F671" s="438" t="str">
        <f t="shared" si="44"/>
        <v>ID.SC-22</v>
      </c>
      <c r="G671" s="438" t="e">
        <f t="shared" si="45"/>
        <v>#N/A</v>
      </c>
    </row>
    <row r="672" spans="1:7" x14ac:dyDescent="0.25">
      <c r="A672" t="s">
        <v>1005</v>
      </c>
      <c r="B672" s="358">
        <v>3</v>
      </c>
      <c r="C672" t="s">
        <v>444</v>
      </c>
      <c r="D672" t="s">
        <v>1509</v>
      </c>
      <c r="E672" s="358" t="e">
        <f>VLOOKUP(A672,Data!C:I,7,FALSE)</f>
        <v>#N/A</v>
      </c>
      <c r="F672" s="438" t="str">
        <f t="shared" si="44"/>
        <v>ID.BE-43</v>
      </c>
      <c r="G672" s="438" t="e">
        <f t="shared" si="45"/>
        <v>#N/A</v>
      </c>
    </row>
    <row r="673" spans="1:7" x14ac:dyDescent="0.25">
      <c r="A673" t="s">
        <v>1005</v>
      </c>
      <c r="B673" s="358">
        <v>3</v>
      </c>
      <c r="C673" t="s">
        <v>444</v>
      </c>
      <c r="D673" t="s">
        <v>1501</v>
      </c>
      <c r="E673" s="358" t="e">
        <f>VLOOKUP(A673,Data!C:I,7,FALSE)</f>
        <v>#N/A</v>
      </c>
      <c r="F673" s="438" t="str">
        <f t="shared" si="44"/>
        <v>ID.SC-23</v>
      </c>
      <c r="G673" s="438" t="e">
        <f t="shared" si="45"/>
        <v>#N/A</v>
      </c>
    </row>
    <row r="674" spans="1:7" x14ac:dyDescent="0.25">
      <c r="A674" t="s">
        <v>1006</v>
      </c>
      <c r="B674" s="358">
        <v>1</v>
      </c>
      <c r="C674" t="s">
        <v>444</v>
      </c>
      <c r="D674" t="s">
        <v>1521</v>
      </c>
      <c r="E674" s="358" t="e">
        <f>VLOOKUP(A674,Data!C:I,7,FALSE)</f>
        <v>#N/A</v>
      </c>
      <c r="F674" s="438" t="str">
        <f t="shared" si="44"/>
        <v>ID.SC-11</v>
      </c>
      <c r="G674" s="438" t="e">
        <f t="shared" si="45"/>
        <v>#N/A</v>
      </c>
    </row>
    <row r="675" spans="1:7" x14ac:dyDescent="0.25">
      <c r="A675" t="s">
        <v>1006</v>
      </c>
      <c r="B675" s="358">
        <v>1</v>
      </c>
      <c r="C675" t="s">
        <v>444</v>
      </c>
      <c r="D675" t="s">
        <v>1565</v>
      </c>
      <c r="E675" s="358" t="e">
        <f>VLOOKUP(A675,Data!C:I,7,FALSE)</f>
        <v>#N/A</v>
      </c>
      <c r="F675" s="438" t="str">
        <f t="shared" si="44"/>
        <v>ID.SC-31</v>
      </c>
      <c r="G675" s="438" t="e">
        <f t="shared" si="45"/>
        <v>#N/A</v>
      </c>
    </row>
    <row r="676" spans="1:7" x14ac:dyDescent="0.25">
      <c r="A676" t="s">
        <v>1007</v>
      </c>
      <c r="B676" s="358">
        <v>1</v>
      </c>
      <c r="C676" t="s">
        <v>444</v>
      </c>
      <c r="D676" t="s">
        <v>1521</v>
      </c>
      <c r="E676" s="358" t="e">
        <f>VLOOKUP(A676,Data!C:I,7,FALSE)</f>
        <v>#N/A</v>
      </c>
      <c r="F676" s="438" t="str">
        <f t="shared" si="44"/>
        <v>ID.SC-11</v>
      </c>
      <c r="G676" s="438" t="e">
        <f t="shared" si="45"/>
        <v>#N/A</v>
      </c>
    </row>
    <row r="677" spans="1:7" x14ac:dyDescent="0.25">
      <c r="A677" t="s">
        <v>1007</v>
      </c>
      <c r="B677" s="358">
        <v>1</v>
      </c>
      <c r="C677" t="s">
        <v>444</v>
      </c>
      <c r="D677" t="s">
        <v>1565</v>
      </c>
      <c r="E677" s="358" t="e">
        <f>VLOOKUP(A677,Data!C:I,7,FALSE)</f>
        <v>#N/A</v>
      </c>
      <c r="F677" s="438" t="str">
        <f t="shared" si="44"/>
        <v>ID.SC-31</v>
      </c>
      <c r="G677" s="438" t="e">
        <f t="shared" si="45"/>
        <v>#N/A</v>
      </c>
    </row>
    <row r="678" spans="1:7" x14ac:dyDescent="0.25">
      <c r="A678" t="s">
        <v>1008</v>
      </c>
      <c r="B678" s="358">
        <v>2</v>
      </c>
      <c r="C678" t="s">
        <v>444</v>
      </c>
      <c r="D678" t="s">
        <v>1521</v>
      </c>
      <c r="E678" s="358" t="e">
        <f>VLOOKUP(A678,Data!C:I,7,FALSE)</f>
        <v>#N/A</v>
      </c>
      <c r="F678" s="438" t="str">
        <f t="shared" si="44"/>
        <v>ID.SC-12</v>
      </c>
      <c r="G678" s="438" t="e">
        <f t="shared" si="45"/>
        <v>#N/A</v>
      </c>
    </row>
    <row r="679" spans="1:7" x14ac:dyDescent="0.25">
      <c r="A679" t="s">
        <v>1008</v>
      </c>
      <c r="B679" s="358">
        <v>2</v>
      </c>
      <c r="C679" t="s">
        <v>444</v>
      </c>
      <c r="D679" t="s">
        <v>1565</v>
      </c>
      <c r="E679" s="358" t="e">
        <f>VLOOKUP(A679,Data!C:I,7,FALSE)</f>
        <v>#N/A</v>
      </c>
      <c r="F679" s="438" t="str">
        <f t="shared" si="44"/>
        <v>ID.SC-32</v>
      </c>
      <c r="G679" s="438" t="e">
        <f t="shared" si="45"/>
        <v>#N/A</v>
      </c>
    </row>
    <row r="680" spans="1:7" x14ac:dyDescent="0.25">
      <c r="A680" t="s">
        <v>1009</v>
      </c>
      <c r="B680" s="358">
        <v>2</v>
      </c>
      <c r="C680" t="s">
        <v>444</v>
      </c>
      <c r="D680" t="s">
        <v>1521</v>
      </c>
      <c r="E680" s="358" t="e">
        <f>VLOOKUP(A680,Data!C:I,7,FALSE)</f>
        <v>#N/A</v>
      </c>
      <c r="F680" s="438" t="str">
        <f t="shared" si="44"/>
        <v>ID.SC-12</v>
      </c>
      <c r="G680" s="438" t="e">
        <f t="shared" si="45"/>
        <v>#N/A</v>
      </c>
    </row>
    <row r="681" spans="1:7" x14ac:dyDescent="0.25">
      <c r="A681" t="s">
        <v>1009</v>
      </c>
      <c r="B681" s="358">
        <v>2</v>
      </c>
      <c r="C681" t="s">
        <v>444</v>
      </c>
      <c r="D681" t="s">
        <v>1565</v>
      </c>
      <c r="E681" s="358" t="e">
        <f>VLOOKUP(A681,Data!C:I,7,FALSE)</f>
        <v>#N/A</v>
      </c>
      <c r="F681" s="438" t="str">
        <f t="shared" si="44"/>
        <v>ID.SC-32</v>
      </c>
      <c r="G681" s="438" t="e">
        <f t="shared" si="45"/>
        <v>#N/A</v>
      </c>
    </row>
    <row r="682" spans="1:7" x14ac:dyDescent="0.25">
      <c r="A682" t="s">
        <v>1009</v>
      </c>
      <c r="B682" s="358">
        <v>2</v>
      </c>
      <c r="C682" t="s">
        <v>444</v>
      </c>
      <c r="D682" t="s">
        <v>1566</v>
      </c>
      <c r="E682" s="358" t="e">
        <f>VLOOKUP(A682,Data!C:I,7,FALSE)</f>
        <v>#N/A</v>
      </c>
      <c r="F682" s="438" t="str">
        <f t="shared" si="44"/>
        <v>ID.SC-42</v>
      </c>
      <c r="G682" s="438" t="e">
        <f t="shared" si="45"/>
        <v>#N/A</v>
      </c>
    </row>
    <row r="683" spans="1:7" x14ac:dyDescent="0.25">
      <c r="A683" t="s">
        <v>1010</v>
      </c>
      <c r="B683" s="358">
        <v>2</v>
      </c>
      <c r="C683" t="s">
        <v>444</v>
      </c>
      <c r="D683" t="s">
        <v>1521</v>
      </c>
      <c r="E683" s="358" t="e">
        <f>VLOOKUP(A683,Data!C:I,7,FALSE)</f>
        <v>#N/A</v>
      </c>
      <c r="F683" s="438" t="str">
        <f t="shared" si="44"/>
        <v>ID.SC-12</v>
      </c>
      <c r="G683" s="438" t="e">
        <f t="shared" si="45"/>
        <v>#N/A</v>
      </c>
    </row>
    <row r="684" spans="1:7" x14ac:dyDescent="0.25">
      <c r="A684" t="s">
        <v>1011</v>
      </c>
      <c r="B684" s="358">
        <v>2</v>
      </c>
      <c r="C684" t="s">
        <v>444</v>
      </c>
      <c r="D684" t="s">
        <v>1521</v>
      </c>
      <c r="E684" s="358" t="e">
        <f>VLOOKUP(A684,Data!C:I,7,FALSE)</f>
        <v>#N/A</v>
      </c>
      <c r="F684" s="438" t="str">
        <f t="shared" si="44"/>
        <v>ID.SC-12</v>
      </c>
      <c r="G684" s="438" t="e">
        <f t="shared" si="45"/>
        <v>#N/A</v>
      </c>
    </row>
    <row r="685" spans="1:7" x14ac:dyDescent="0.25">
      <c r="A685" t="s">
        <v>1011</v>
      </c>
      <c r="B685" s="358">
        <v>2</v>
      </c>
      <c r="C685" t="s">
        <v>444</v>
      </c>
      <c r="D685" t="s">
        <v>1565</v>
      </c>
      <c r="E685" s="358" t="e">
        <f>VLOOKUP(A685,Data!C:I,7,FALSE)</f>
        <v>#N/A</v>
      </c>
      <c r="F685" s="438" t="str">
        <f t="shared" si="44"/>
        <v>ID.SC-32</v>
      </c>
      <c r="G685" s="438" t="e">
        <f t="shared" si="45"/>
        <v>#N/A</v>
      </c>
    </row>
    <row r="686" spans="1:7" x14ac:dyDescent="0.25">
      <c r="A686" t="s">
        <v>1012</v>
      </c>
      <c r="B686" s="358">
        <v>2</v>
      </c>
      <c r="C686" t="s">
        <v>444</v>
      </c>
      <c r="D686" t="s">
        <v>1521</v>
      </c>
      <c r="E686" s="358" t="e">
        <f>VLOOKUP(A686,Data!C:I,7,FALSE)</f>
        <v>#N/A</v>
      </c>
      <c r="F686" s="438" t="str">
        <f t="shared" si="44"/>
        <v>ID.SC-12</v>
      </c>
      <c r="G686" s="438" t="e">
        <f t="shared" si="45"/>
        <v>#N/A</v>
      </c>
    </row>
    <row r="687" spans="1:7" x14ac:dyDescent="0.25">
      <c r="A687" t="s">
        <v>1012</v>
      </c>
      <c r="B687" s="358">
        <v>2</v>
      </c>
      <c r="C687" t="s">
        <v>444</v>
      </c>
      <c r="D687" t="s">
        <v>1566</v>
      </c>
      <c r="E687" s="358" t="e">
        <f>VLOOKUP(A687,Data!C:I,7,FALSE)</f>
        <v>#N/A</v>
      </c>
      <c r="F687" s="438" t="str">
        <f t="shared" si="44"/>
        <v>ID.SC-42</v>
      </c>
      <c r="G687" s="438" t="e">
        <f t="shared" si="45"/>
        <v>#N/A</v>
      </c>
    </row>
    <row r="688" spans="1:7" x14ac:dyDescent="0.25">
      <c r="A688" t="s">
        <v>1013</v>
      </c>
      <c r="B688" s="358">
        <v>3</v>
      </c>
      <c r="C688" t="s">
        <v>444</v>
      </c>
      <c r="D688" t="s">
        <v>1521</v>
      </c>
      <c r="E688" s="358" t="e">
        <f>VLOOKUP(A688,Data!C:I,7,FALSE)</f>
        <v>#N/A</v>
      </c>
      <c r="F688" s="438" t="str">
        <f t="shared" si="44"/>
        <v>ID.SC-13</v>
      </c>
      <c r="G688" s="438" t="e">
        <f t="shared" si="45"/>
        <v>#N/A</v>
      </c>
    </row>
    <row r="689" spans="1:7" x14ac:dyDescent="0.25">
      <c r="A689" t="s">
        <v>1013</v>
      </c>
      <c r="B689" s="358">
        <v>3</v>
      </c>
      <c r="C689" t="s">
        <v>444</v>
      </c>
      <c r="D689" t="s">
        <v>1565</v>
      </c>
      <c r="E689" s="358" t="e">
        <f>VLOOKUP(A689,Data!C:I,7,FALSE)</f>
        <v>#N/A</v>
      </c>
      <c r="F689" s="438" t="str">
        <f t="shared" si="44"/>
        <v>ID.SC-33</v>
      </c>
      <c r="G689" s="438" t="e">
        <f t="shared" si="45"/>
        <v>#N/A</v>
      </c>
    </row>
    <row r="690" spans="1:7" x14ac:dyDescent="0.25">
      <c r="A690" t="s">
        <v>1014</v>
      </c>
      <c r="B690" s="358">
        <v>3</v>
      </c>
      <c r="C690" t="s">
        <v>444</v>
      </c>
      <c r="D690" t="s">
        <v>1521</v>
      </c>
      <c r="E690" s="358" t="e">
        <f>VLOOKUP(A690,Data!C:I,7,FALSE)</f>
        <v>#N/A</v>
      </c>
      <c r="F690" s="438" t="str">
        <f t="shared" si="44"/>
        <v>ID.SC-13</v>
      </c>
      <c r="G690" s="438" t="e">
        <f t="shared" si="45"/>
        <v>#N/A</v>
      </c>
    </row>
    <row r="691" spans="1:7" x14ac:dyDescent="0.25">
      <c r="A691" t="s">
        <v>1014</v>
      </c>
      <c r="B691" s="358">
        <v>3</v>
      </c>
      <c r="C691" t="s">
        <v>444</v>
      </c>
      <c r="D691" t="s">
        <v>1565</v>
      </c>
      <c r="E691" s="358" t="e">
        <f>VLOOKUP(A691,Data!C:I,7,FALSE)</f>
        <v>#N/A</v>
      </c>
      <c r="F691" s="438" t="str">
        <f t="shared" si="44"/>
        <v>ID.SC-33</v>
      </c>
      <c r="G691" s="438" t="e">
        <f t="shared" si="45"/>
        <v>#N/A</v>
      </c>
    </row>
    <row r="692" spans="1:7" x14ac:dyDescent="0.25">
      <c r="A692" t="s">
        <v>1015</v>
      </c>
      <c r="B692" s="358">
        <v>3</v>
      </c>
      <c r="C692" t="s">
        <v>1461</v>
      </c>
      <c r="D692" t="s">
        <v>1499</v>
      </c>
      <c r="E692" s="358" t="e">
        <f>VLOOKUP(A692,Data!C:I,7,FALSE)</f>
        <v>#N/A</v>
      </c>
      <c r="F692" s="438" t="str">
        <f t="shared" si="44"/>
        <v>DE.CM-43</v>
      </c>
      <c r="G692" s="438" t="e">
        <f t="shared" si="45"/>
        <v>#N/A</v>
      </c>
    </row>
    <row r="693" spans="1:7" x14ac:dyDescent="0.25">
      <c r="A693" t="s">
        <v>1015</v>
      </c>
      <c r="B693" s="358">
        <v>3</v>
      </c>
      <c r="C693" t="s">
        <v>1461</v>
      </c>
      <c r="D693" t="s">
        <v>1503</v>
      </c>
      <c r="E693" s="358" t="e">
        <f>VLOOKUP(A693,Data!C:I,7,FALSE)</f>
        <v>#N/A</v>
      </c>
      <c r="F693" s="438" t="str">
        <f t="shared" si="44"/>
        <v>DE.CM-53</v>
      </c>
      <c r="G693" s="438" t="e">
        <f t="shared" si="45"/>
        <v>#N/A</v>
      </c>
    </row>
    <row r="694" spans="1:7" x14ac:dyDescent="0.25">
      <c r="A694" t="s">
        <v>1015</v>
      </c>
      <c r="B694" s="358">
        <v>3</v>
      </c>
      <c r="C694" t="s">
        <v>444</v>
      </c>
      <c r="D694" t="s">
        <v>1521</v>
      </c>
      <c r="E694" s="358" t="e">
        <f>VLOOKUP(A694,Data!C:I,7,FALSE)</f>
        <v>#N/A</v>
      </c>
      <c r="F694" s="438" t="str">
        <f t="shared" si="44"/>
        <v>ID.SC-13</v>
      </c>
      <c r="G694" s="438" t="e">
        <f t="shared" si="45"/>
        <v>#N/A</v>
      </c>
    </row>
    <row r="695" spans="1:7" x14ac:dyDescent="0.25">
      <c r="A695" t="s">
        <v>1015</v>
      </c>
      <c r="B695" s="358">
        <v>3</v>
      </c>
      <c r="C695" t="s">
        <v>444</v>
      </c>
      <c r="D695" t="s">
        <v>1501</v>
      </c>
      <c r="E695" s="358" t="e">
        <f>VLOOKUP(A695,Data!C:I,7,FALSE)</f>
        <v>#N/A</v>
      </c>
      <c r="F695" s="438" t="str">
        <f t="shared" si="44"/>
        <v>ID.SC-23</v>
      </c>
      <c r="G695" s="438" t="e">
        <f t="shared" si="45"/>
        <v>#N/A</v>
      </c>
    </row>
    <row r="696" spans="1:7" x14ac:dyDescent="0.25">
      <c r="A696" t="s">
        <v>1015</v>
      </c>
      <c r="B696" s="358">
        <v>3</v>
      </c>
      <c r="C696" t="s">
        <v>444</v>
      </c>
      <c r="D696" t="s">
        <v>1565</v>
      </c>
      <c r="E696" s="358" t="e">
        <f>VLOOKUP(A696,Data!C:I,7,FALSE)</f>
        <v>#N/A</v>
      </c>
      <c r="F696" s="438" t="str">
        <f t="shared" si="44"/>
        <v>ID.SC-33</v>
      </c>
      <c r="G696" s="438" t="e">
        <f t="shared" si="45"/>
        <v>#N/A</v>
      </c>
    </row>
    <row r="697" spans="1:7" x14ac:dyDescent="0.25">
      <c r="A697" t="s">
        <v>1016</v>
      </c>
      <c r="B697" s="358">
        <v>3</v>
      </c>
      <c r="C697" t="s">
        <v>444</v>
      </c>
      <c r="D697" t="s">
        <v>1566</v>
      </c>
      <c r="E697" s="358" t="e">
        <f>VLOOKUP(A697,Data!C:I,7,FALSE)</f>
        <v>#N/A</v>
      </c>
      <c r="F697" s="438" t="str">
        <f t="shared" si="44"/>
        <v>ID.SC-43</v>
      </c>
      <c r="G697" s="438" t="e">
        <f t="shared" si="45"/>
        <v>#N/A</v>
      </c>
    </row>
    <row r="698" spans="1:7" x14ac:dyDescent="0.25">
      <c r="A698" t="s">
        <v>1017</v>
      </c>
      <c r="B698" s="358">
        <v>2</v>
      </c>
      <c r="C698" t="s">
        <v>444</v>
      </c>
      <c r="D698" t="s">
        <v>1521</v>
      </c>
      <c r="E698" s="358" t="e">
        <f>VLOOKUP(A698,Data!C:I,7,FALSE)</f>
        <v>#N/A</v>
      </c>
      <c r="F698" s="438" t="str">
        <f t="shared" si="44"/>
        <v>ID.SC-12</v>
      </c>
      <c r="G698" s="438" t="e">
        <f t="shared" si="45"/>
        <v>#N/A</v>
      </c>
    </row>
    <row r="699" spans="1:7" x14ac:dyDescent="0.25">
      <c r="A699" t="s">
        <v>1018</v>
      </c>
      <c r="B699" s="358">
        <v>2</v>
      </c>
      <c r="C699" t="s">
        <v>444</v>
      </c>
      <c r="D699" t="s">
        <v>1501</v>
      </c>
      <c r="E699" s="358" t="e">
        <f>VLOOKUP(A699,Data!C:I,7,FALSE)</f>
        <v>#N/A</v>
      </c>
      <c r="F699" s="438" t="str">
        <f t="shared" si="44"/>
        <v>ID.SC-22</v>
      </c>
      <c r="G699" s="438" t="e">
        <f t="shared" si="45"/>
        <v>#N/A</v>
      </c>
    </row>
    <row r="700" spans="1:7" x14ac:dyDescent="0.25">
      <c r="A700" t="s">
        <v>1019</v>
      </c>
      <c r="B700" s="358">
        <v>3</v>
      </c>
      <c r="C700" t="s">
        <v>444</v>
      </c>
      <c r="D700" t="s">
        <v>1521</v>
      </c>
      <c r="E700" s="358" t="e">
        <f>VLOOKUP(A700,Data!C:I,7,FALSE)</f>
        <v>#N/A</v>
      </c>
      <c r="F700" s="438" t="str">
        <f t="shared" si="44"/>
        <v>ID.SC-13</v>
      </c>
      <c r="G700" s="438" t="e">
        <f t="shared" si="45"/>
        <v>#N/A</v>
      </c>
    </row>
    <row r="701" spans="1:7" x14ac:dyDescent="0.25">
      <c r="A701" t="s">
        <v>1020</v>
      </c>
      <c r="B701" s="358">
        <v>3</v>
      </c>
      <c r="C701" t="s">
        <v>444</v>
      </c>
      <c r="D701" t="s">
        <v>1487</v>
      </c>
      <c r="E701" s="358" t="e">
        <f>VLOOKUP(A701,Data!C:I,7,FALSE)</f>
        <v>#N/A</v>
      </c>
      <c r="F701" s="438" t="str">
        <f t="shared" si="44"/>
        <v>ID.AM-63</v>
      </c>
      <c r="G701" s="438" t="e">
        <f t="shared" si="45"/>
        <v>#N/A</v>
      </c>
    </row>
    <row r="702" spans="1:7" x14ac:dyDescent="0.25">
      <c r="A702" t="s">
        <v>1020</v>
      </c>
      <c r="B702" s="358">
        <v>3</v>
      </c>
      <c r="C702" t="s">
        <v>444</v>
      </c>
      <c r="D702" t="s">
        <v>1488</v>
      </c>
      <c r="E702" s="358" t="e">
        <f>VLOOKUP(A702,Data!C:I,7,FALSE)</f>
        <v>#N/A</v>
      </c>
      <c r="F702" s="438" t="str">
        <f t="shared" si="44"/>
        <v>ID.GV-23</v>
      </c>
      <c r="G702" s="438" t="e">
        <f t="shared" si="45"/>
        <v>#N/A</v>
      </c>
    </row>
    <row r="703" spans="1:7" x14ac:dyDescent="0.25">
      <c r="A703" t="s">
        <v>1021</v>
      </c>
      <c r="B703" s="358">
        <v>3</v>
      </c>
      <c r="C703" t="s">
        <v>1460</v>
      </c>
      <c r="D703" t="s">
        <v>1489</v>
      </c>
      <c r="E703" s="358" t="e">
        <f>VLOOKUP(A703,Data!C:I,7,FALSE)</f>
        <v>#N/A</v>
      </c>
      <c r="F703" s="438" t="str">
        <f t="shared" si="44"/>
        <v>PR.IP-83</v>
      </c>
      <c r="G703" s="438" t="e">
        <f t="shared" si="45"/>
        <v>#N/A</v>
      </c>
    </row>
    <row r="704" spans="1:7" x14ac:dyDescent="0.25">
      <c r="A704" t="s">
        <v>173</v>
      </c>
      <c r="B704" s="358">
        <v>1</v>
      </c>
      <c r="C704" t="s">
        <v>444</v>
      </c>
      <c r="D704" t="s">
        <v>1567</v>
      </c>
      <c r="E704" s="358">
        <f>VLOOKUP(A704,Data!C:I,7,FALSE)</f>
        <v>0</v>
      </c>
      <c r="F704" s="438" t="str">
        <f t="shared" si="44"/>
        <v>ID.RA-11</v>
      </c>
      <c r="G704" s="438" t="str">
        <f t="shared" si="45"/>
        <v>ID.RA-110</v>
      </c>
    </row>
    <row r="705" spans="1:7" x14ac:dyDescent="0.25">
      <c r="A705" t="s">
        <v>173</v>
      </c>
      <c r="B705" s="358">
        <v>1</v>
      </c>
      <c r="C705" t="s">
        <v>444</v>
      </c>
      <c r="D705" t="s">
        <v>1568</v>
      </c>
      <c r="E705" s="358">
        <f>VLOOKUP(A705,Data!C:I,7,FALSE)</f>
        <v>0</v>
      </c>
      <c r="F705" s="438" t="str">
        <f t="shared" si="44"/>
        <v>ID.RA-21</v>
      </c>
      <c r="G705" s="438" t="str">
        <f t="shared" si="45"/>
        <v>ID.RA-210</v>
      </c>
    </row>
    <row r="706" spans="1:7" x14ac:dyDescent="0.25">
      <c r="A706" t="s">
        <v>173</v>
      </c>
      <c r="B706" s="358">
        <v>1</v>
      </c>
      <c r="C706" t="s">
        <v>1460</v>
      </c>
      <c r="D706" t="s">
        <v>1489</v>
      </c>
      <c r="E706" s="358">
        <f>VLOOKUP(A706,Data!C:I,7,FALSE)</f>
        <v>0</v>
      </c>
      <c r="F706" s="438" t="str">
        <f t="shared" si="44"/>
        <v>PR.IP-81</v>
      </c>
      <c r="G706" s="438" t="str">
        <f t="shared" si="45"/>
        <v>PR.IP-810</v>
      </c>
    </row>
    <row r="707" spans="1:7" x14ac:dyDescent="0.25">
      <c r="A707" t="s">
        <v>173</v>
      </c>
      <c r="B707" s="358">
        <v>1</v>
      </c>
      <c r="C707" t="s">
        <v>1462</v>
      </c>
      <c r="D707" t="s">
        <v>1569</v>
      </c>
      <c r="E707" s="358">
        <f>VLOOKUP(A707,Data!C:I,7,FALSE)</f>
        <v>0</v>
      </c>
      <c r="F707" s="438" t="str">
        <f t="shared" ref="F707:F770" si="46">CONCATENATE($D707,$B707)</f>
        <v>RS.AN-51</v>
      </c>
      <c r="G707" s="438" t="str">
        <f t="shared" ref="G707:G770" si="47">_xlfn.IFNA(CONCATENATE(F707,$E707),CONCATENATE(F707,$E707,0))</f>
        <v>RS.AN-510</v>
      </c>
    </row>
    <row r="708" spans="1:7" x14ac:dyDescent="0.25">
      <c r="A708" t="s">
        <v>173</v>
      </c>
      <c r="B708" s="358">
        <v>1</v>
      </c>
      <c r="C708" t="s">
        <v>1462</v>
      </c>
      <c r="D708" t="s">
        <v>1564</v>
      </c>
      <c r="E708" s="358">
        <f>VLOOKUP(A708,Data!C:I,7,FALSE)</f>
        <v>0</v>
      </c>
      <c r="F708" s="438" t="str">
        <f t="shared" si="46"/>
        <v>RS.CO-51</v>
      </c>
      <c r="G708" s="438" t="str">
        <f t="shared" si="47"/>
        <v>RS.CO-510</v>
      </c>
    </row>
    <row r="709" spans="1:7" x14ac:dyDescent="0.25">
      <c r="A709" t="s">
        <v>174</v>
      </c>
      <c r="B709" s="358">
        <v>1</v>
      </c>
      <c r="C709" t="s">
        <v>444</v>
      </c>
      <c r="D709" t="s">
        <v>1567</v>
      </c>
      <c r="E709" s="358">
        <f>VLOOKUP(A709,Data!C:I,7,FALSE)</f>
        <v>0</v>
      </c>
      <c r="F709" s="438" t="str">
        <f t="shared" si="46"/>
        <v>ID.RA-11</v>
      </c>
      <c r="G709" s="438" t="str">
        <f t="shared" si="47"/>
        <v>ID.RA-110</v>
      </c>
    </row>
    <row r="710" spans="1:7" x14ac:dyDescent="0.25">
      <c r="A710" t="s">
        <v>174</v>
      </c>
      <c r="B710" s="358">
        <v>1</v>
      </c>
      <c r="C710" t="s">
        <v>444</v>
      </c>
      <c r="D710" t="s">
        <v>1568</v>
      </c>
      <c r="E710" s="358">
        <f>VLOOKUP(A710,Data!C:I,7,FALSE)</f>
        <v>0</v>
      </c>
      <c r="F710" s="438" t="str">
        <f t="shared" si="46"/>
        <v>ID.RA-21</v>
      </c>
      <c r="G710" s="438" t="str">
        <f t="shared" si="47"/>
        <v>ID.RA-210</v>
      </c>
    </row>
    <row r="711" spans="1:7" x14ac:dyDescent="0.25">
      <c r="A711" t="s">
        <v>174</v>
      </c>
      <c r="B711" s="358">
        <v>1</v>
      </c>
      <c r="C711" t="s">
        <v>1462</v>
      </c>
      <c r="D711" t="s">
        <v>1569</v>
      </c>
      <c r="E711" s="358">
        <f>VLOOKUP(A711,Data!C:I,7,FALSE)</f>
        <v>0</v>
      </c>
      <c r="F711" s="438" t="str">
        <f t="shared" si="46"/>
        <v>RS.AN-51</v>
      </c>
      <c r="G711" s="438" t="str">
        <f t="shared" si="47"/>
        <v>RS.AN-510</v>
      </c>
    </row>
    <row r="712" spans="1:7" x14ac:dyDescent="0.25">
      <c r="A712" t="s">
        <v>175</v>
      </c>
      <c r="B712" s="358">
        <v>1</v>
      </c>
      <c r="C712" t="s">
        <v>1461</v>
      </c>
      <c r="D712" t="s">
        <v>1561</v>
      </c>
      <c r="E712" s="358">
        <f>VLOOKUP(A712,Data!C:I,7,FALSE)</f>
        <v>0</v>
      </c>
      <c r="F712" s="438" t="str">
        <f t="shared" si="46"/>
        <v>DE.CM-81</v>
      </c>
      <c r="G712" s="438" t="str">
        <f t="shared" si="47"/>
        <v>DE.CM-810</v>
      </c>
    </row>
    <row r="713" spans="1:7" x14ac:dyDescent="0.25">
      <c r="A713" t="s">
        <v>175</v>
      </c>
      <c r="B713" s="358">
        <v>1</v>
      </c>
      <c r="C713" t="s">
        <v>444</v>
      </c>
      <c r="D713" t="s">
        <v>1567</v>
      </c>
      <c r="E713" s="358">
        <f>VLOOKUP(A713,Data!C:I,7,FALSE)</f>
        <v>0</v>
      </c>
      <c r="F713" s="438" t="str">
        <f t="shared" si="46"/>
        <v>ID.RA-11</v>
      </c>
      <c r="G713" s="438" t="str">
        <f t="shared" si="47"/>
        <v>ID.RA-110</v>
      </c>
    </row>
    <row r="714" spans="1:7" x14ac:dyDescent="0.25">
      <c r="A714" t="s">
        <v>175</v>
      </c>
      <c r="B714" s="358">
        <v>1</v>
      </c>
      <c r="C714" t="s">
        <v>1462</v>
      </c>
      <c r="D714" t="s">
        <v>1569</v>
      </c>
      <c r="E714" s="358">
        <f>VLOOKUP(A714,Data!C:I,7,FALSE)</f>
        <v>0</v>
      </c>
      <c r="F714" s="438" t="str">
        <f t="shared" si="46"/>
        <v>RS.AN-51</v>
      </c>
      <c r="G714" s="438" t="str">
        <f t="shared" si="47"/>
        <v>RS.AN-510</v>
      </c>
    </row>
    <row r="715" spans="1:7" x14ac:dyDescent="0.25">
      <c r="A715" t="s">
        <v>176</v>
      </c>
      <c r="B715" s="358">
        <v>1</v>
      </c>
      <c r="C715" t="s">
        <v>1460</v>
      </c>
      <c r="D715" t="s">
        <v>1504</v>
      </c>
      <c r="E715" s="358">
        <f>VLOOKUP(A715,Data!C:I,7,FALSE)</f>
        <v>0</v>
      </c>
      <c r="F715" s="438" t="str">
        <f t="shared" si="46"/>
        <v>PR.DS-11</v>
      </c>
      <c r="G715" s="438" t="str">
        <f t="shared" si="47"/>
        <v>PR.DS-110</v>
      </c>
    </row>
    <row r="716" spans="1:7" x14ac:dyDescent="0.25">
      <c r="A716" t="s">
        <v>176</v>
      </c>
      <c r="B716" s="358">
        <v>1</v>
      </c>
      <c r="C716" t="s">
        <v>1460</v>
      </c>
      <c r="D716" t="s">
        <v>1505</v>
      </c>
      <c r="E716" s="358">
        <f>VLOOKUP(A716,Data!C:I,7,FALSE)</f>
        <v>0</v>
      </c>
      <c r="F716" s="438" t="str">
        <f t="shared" si="46"/>
        <v>PR.DS-21</v>
      </c>
      <c r="G716" s="438" t="str">
        <f t="shared" si="47"/>
        <v>PR.DS-210</v>
      </c>
    </row>
    <row r="717" spans="1:7" x14ac:dyDescent="0.25">
      <c r="A717" t="s">
        <v>176</v>
      </c>
      <c r="B717" s="358">
        <v>1</v>
      </c>
      <c r="C717" t="s">
        <v>1460</v>
      </c>
      <c r="D717" t="s">
        <v>1492</v>
      </c>
      <c r="E717" s="358">
        <f>VLOOKUP(A717,Data!C:I,7,FALSE)</f>
        <v>0</v>
      </c>
      <c r="F717" s="438" t="str">
        <f t="shared" si="46"/>
        <v>PR.DS-41</v>
      </c>
      <c r="G717" s="438" t="str">
        <f t="shared" si="47"/>
        <v>PR.DS-410</v>
      </c>
    </row>
    <row r="718" spans="1:7" x14ac:dyDescent="0.25">
      <c r="A718" t="s">
        <v>176</v>
      </c>
      <c r="B718" s="358">
        <v>1</v>
      </c>
      <c r="C718" t="s">
        <v>1460</v>
      </c>
      <c r="D718" t="s">
        <v>1493</v>
      </c>
      <c r="E718" s="358">
        <f>VLOOKUP(A718,Data!C:I,7,FALSE)</f>
        <v>0</v>
      </c>
      <c r="F718" s="438" t="str">
        <f t="shared" si="46"/>
        <v>PR.DS-51</v>
      </c>
      <c r="G718" s="438" t="str">
        <f t="shared" si="47"/>
        <v>PR.DS-510</v>
      </c>
    </row>
    <row r="719" spans="1:7" x14ac:dyDescent="0.25">
      <c r="A719" t="s">
        <v>176</v>
      </c>
      <c r="B719" s="358">
        <v>1</v>
      </c>
      <c r="C719" t="s">
        <v>1462</v>
      </c>
      <c r="D719" t="s">
        <v>1569</v>
      </c>
      <c r="E719" s="358">
        <f>VLOOKUP(A719,Data!C:I,7,FALSE)</f>
        <v>0</v>
      </c>
      <c r="F719" s="438" t="str">
        <f t="shared" si="46"/>
        <v>RS.AN-51</v>
      </c>
      <c r="G719" s="438" t="str">
        <f t="shared" si="47"/>
        <v>RS.AN-510</v>
      </c>
    </row>
    <row r="720" spans="1:7" x14ac:dyDescent="0.25">
      <c r="A720" t="s">
        <v>176</v>
      </c>
      <c r="B720" s="358">
        <v>1</v>
      </c>
      <c r="C720" t="s">
        <v>1462</v>
      </c>
      <c r="D720" t="s">
        <v>1559</v>
      </c>
      <c r="E720" s="358">
        <f>VLOOKUP(A720,Data!C:I,7,FALSE)</f>
        <v>0</v>
      </c>
      <c r="F720" s="438" t="str">
        <f t="shared" si="46"/>
        <v>RS.MI-31</v>
      </c>
      <c r="G720" s="438" t="str">
        <f t="shared" si="47"/>
        <v>RS.MI-310</v>
      </c>
    </row>
    <row r="721" spans="1:7" x14ac:dyDescent="0.25">
      <c r="A721" t="s">
        <v>177</v>
      </c>
      <c r="B721" s="358">
        <v>2</v>
      </c>
      <c r="C721" t="s">
        <v>444</v>
      </c>
      <c r="D721" t="s">
        <v>1567</v>
      </c>
      <c r="E721" s="358">
        <f>VLOOKUP(A721,Data!C:I,7,FALSE)</f>
        <v>0</v>
      </c>
      <c r="F721" s="438" t="str">
        <f t="shared" si="46"/>
        <v>ID.RA-12</v>
      </c>
      <c r="G721" s="438" t="str">
        <f t="shared" si="47"/>
        <v>ID.RA-120</v>
      </c>
    </row>
    <row r="722" spans="1:7" x14ac:dyDescent="0.25">
      <c r="A722" t="s">
        <v>177</v>
      </c>
      <c r="B722" s="358">
        <v>2</v>
      </c>
      <c r="C722" t="s">
        <v>444</v>
      </c>
      <c r="D722" t="s">
        <v>1568</v>
      </c>
      <c r="E722" s="358">
        <f>VLOOKUP(A722,Data!C:I,7,FALSE)</f>
        <v>0</v>
      </c>
      <c r="F722" s="438" t="str">
        <f t="shared" si="46"/>
        <v>ID.RA-22</v>
      </c>
      <c r="G722" s="438" t="str">
        <f t="shared" si="47"/>
        <v>ID.RA-220</v>
      </c>
    </row>
    <row r="723" spans="1:7" x14ac:dyDescent="0.25">
      <c r="A723" t="s">
        <v>177</v>
      </c>
      <c r="B723" s="358">
        <v>2</v>
      </c>
      <c r="C723" t="s">
        <v>1462</v>
      </c>
      <c r="D723" t="s">
        <v>1569</v>
      </c>
      <c r="E723" s="358">
        <f>VLOOKUP(A723,Data!C:I,7,FALSE)</f>
        <v>0</v>
      </c>
      <c r="F723" s="438" t="str">
        <f t="shared" si="46"/>
        <v>RS.AN-52</v>
      </c>
      <c r="G723" s="438" t="str">
        <f t="shared" si="47"/>
        <v>RS.AN-520</v>
      </c>
    </row>
    <row r="724" spans="1:7" x14ac:dyDescent="0.25">
      <c r="A724" t="s">
        <v>178</v>
      </c>
      <c r="B724" s="358">
        <v>2</v>
      </c>
      <c r="C724" t="s">
        <v>1461</v>
      </c>
      <c r="D724" t="s">
        <v>1561</v>
      </c>
      <c r="E724" s="358">
        <f>VLOOKUP(A724,Data!C:I,7,FALSE)</f>
        <v>0</v>
      </c>
      <c r="F724" s="438" t="str">
        <f t="shared" si="46"/>
        <v>DE.CM-82</v>
      </c>
      <c r="G724" s="438" t="str">
        <f t="shared" si="47"/>
        <v>DE.CM-820</v>
      </c>
    </row>
    <row r="725" spans="1:7" x14ac:dyDescent="0.25">
      <c r="A725" t="s">
        <v>178</v>
      </c>
      <c r="B725" s="358">
        <v>2</v>
      </c>
      <c r="C725" t="s">
        <v>444</v>
      </c>
      <c r="D725" t="s">
        <v>1567</v>
      </c>
      <c r="E725" s="358">
        <f>VLOOKUP(A725,Data!C:I,7,FALSE)</f>
        <v>0</v>
      </c>
      <c r="F725" s="438" t="str">
        <f t="shared" si="46"/>
        <v>ID.RA-12</v>
      </c>
      <c r="G725" s="438" t="str">
        <f t="shared" si="47"/>
        <v>ID.RA-120</v>
      </c>
    </row>
    <row r="726" spans="1:7" x14ac:dyDescent="0.25">
      <c r="A726" t="s">
        <v>178</v>
      </c>
      <c r="B726" s="358">
        <v>2</v>
      </c>
      <c r="C726" t="s">
        <v>444</v>
      </c>
      <c r="D726" t="s">
        <v>1570</v>
      </c>
      <c r="E726" s="358">
        <f>VLOOKUP(A726,Data!C:I,7,FALSE)</f>
        <v>0</v>
      </c>
      <c r="F726" s="438" t="str">
        <f t="shared" si="46"/>
        <v>ID.RA-32</v>
      </c>
      <c r="G726" s="438" t="str">
        <f t="shared" si="47"/>
        <v>ID.RA-320</v>
      </c>
    </row>
    <row r="727" spans="1:7" x14ac:dyDescent="0.25">
      <c r="A727" t="s">
        <v>178</v>
      </c>
      <c r="B727" s="358">
        <v>2</v>
      </c>
      <c r="C727" t="s">
        <v>444</v>
      </c>
      <c r="D727" t="s">
        <v>1571</v>
      </c>
      <c r="E727" s="358">
        <f>VLOOKUP(A727,Data!C:I,7,FALSE)</f>
        <v>0</v>
      </c>
      <c r="F727" s="438" t="str">
        <f t="shared" si="46"/>
        <v>ID.RA-42</v>
      </c>
      <c r="G727" s="438" t="str">
        <f t="shared" si="47"/>
        <v>ID.RA-420</v>
      </c>
    </row>
    <row r="728" spans="1:7" x14ac:dyDescent="0.25">
      <c r="A728" t="s">
        <v>179</v>
      </c>
      <c r="B728" s="358">
        <v>2</v>
      </c>
      <c r="C728" t="s">
        <v>444</v>
      </c>
      <c r="D728" t="s">
        <v>1567</v>
      </c>
      <c r="E728" s="358">
        <f>VLOOKUP(A728,Data!C:I,7,FALSE)</f>
        <v>0</v>
      </c>
      <c r="F728" s="438" t="str">
        <f t="shared" si="46"/>
        <v>ID.RA-12</v>
      </c>
      <c r="G728" s="438" t="str">
        <f t="shared" si="47"/>
        <v>ID.RA-120</v>
      </c>
    </row>
    <row r="729" spans="1:7" x14ac:dyDescent="0.25">
      <c r="A729" t="s">
        <v>179</v>
      </c>
      <c r="B729" s="358">
        <v>2</v>
      </c>
      <c r="C729" t="s">
        <v>1462</v>
      </c>
      <c r="D729" t="s">
        <v>1569</v>
      </c>
      <c r="E729" s="358">
        <f>VLOOKUP(A729,Data!C:I,7,FALSE)</f>
        <v>0</v>
      </c>
      <c r="F729" s="438" t="str">
        <f t="shared" si="46"/>
        <v>RS.AN-52</v>
      </c>
      <c r="G729" s="438" t="str">
        <f t="shared" si="47"/>
        <v>RS.AN-520</v>
      </c>
    </row>
    <row r="730" spans="1:7" x14ac:dyDescent="0.25">
      <c r="A730" t="s">
        <v>179</v>
      </c>
      <c r="B730" s="358">
        <v>2</v>
      </c>
      <c r="C730" t="s">
        <v>1462</v>
      </c>
      <c r="D730" t="s">
        <v>1559</v>
      </c>
      <c r="E730" s="358">
        <f>VLOOKUP(A730,Data!C:I,7,FALSE)</f>
        <v>0</v>
      </c>
      <c r="F730" s="438" t="str">
        <f t="shared" si="46"/>
        <v>RS.MI-32</v>
      </c>
      <c r="G730" s="438" t="str">
        <f t="shared" si="47"/>
        <v>RS.MI-320</v>
      </c>
    </row>
    <row r="731" spans="1:7" x14ac:dyDescent="0.25">
      <c r="A731" t="s">
        <v>180</v>
      </c>
      <c r="B731" s="358">
        <v>2</v>
      </c>
      <c r="C731" t="s">
        <v>444</v>
      </c>
      <c r="D731" t="s">
        <v>1571</v>
      </c>
      <c r="E731" s="358">
        <f>VLOOKUP(A731,Data!C:I,7,FALSE)</f>
        <v>0</v>
      </c>
      <c r="F731" s="438" t="str">
        <f t="shared" si="46"/>
        <v>ID.RA-42</v>
      </c>
      <c r="G731" s="438" t="str">
        <f t="shared" si="47"/>
        <v>ID.RA-420</v>
      </c>
    </row>
    <row r="732" spans="1:7" x14ac:dyDescent="0.25">
      <c r="A732" t="s">
        <v>180</v>
      </c>
      <c r="B732" s="358">
        <v>2</v>
      </c>
      <c r="C732" t="s">
        <v>1462</v>
      </c>
      <c r="D732" t="s">
        <v>1569</v>
      </c>
      <c r="E732" s="358">
        <f>VLOOKUP(A732,Data!C:I,7,FALSE)</f>
        <v>0</v>
      </c>
      <c r="F732" s="438" t="str">
        <f t="shared" si="46"/>
        <v>RS.AN-52</v>
      </c>
      <c r="G732" s="438" t="str">
        <f t="shared" si="47"/>
        <v>RS.AN-520</v>
      </c>
    </row>
    <row r="733" spans="1:7" x14ac:dyDescent="0.25">
      <c r="A733" t="s">
        <v>181</v>
      </c>
      <c r="B733" s="358">
        <v>2</v>
      </c>
      <c r="C733" t="s">
        <v>1461</v>
      </c>
      <c r="D733" t="s">
        <v>1537</v>
      </c>
      <c r="E733" s="358">
        <f>VLOOKUP(A733,Data!C:I,7,FALSE)</f>
        <v>0</v>
      </c>
      <c r="F733" s="438" t="str">
        <f t="shared" si="46"/>
        <v>DE.DP-42</v>
      </c>
      <c r="G733" s="438" t="str">
        <f t="shared" si="47"/>
        <v>DE.DP-420</v>
      </c>
    </row>
    <row r="734" spans="1:7" x14ac:dyDescent="0.25">
      <c r="A734" t="s">
        <v>181</v>
      </c>
      <c r="B734" s="358">
        <v>2</v>
      </c>
      <c r="C734" t="s">
        <v>1460</v>
      </c>
      <c r="D734" t="s">
        <v>1489</v>
      </c>
      <c r="E734" s="358">
        <f>VLOOKUP(A734,Data!C:I,7,FALSE)</f>
        <v>0</v>
      </c>
      <c r="F734" s="438" t="str">
        <f t="shared" si="46"/>
        <v>PR.IP-82</v>
      </c>
      <c r="G734" s="438" t="str">
        <f t="shared" si="47"/>
        <v>PR.IP-820</v>
      </c>
    </row>
    <row r="735" spans="1:7" x14ac:dyDescent="0.25">
      <c r="A735" t="s">
        <v>181</v>
      </c>
      <c r="B735" s="358">
        <v>2</v>
      </c>
      <c r="C735" t="s">
        <v>1462</v>
      </c>
      <c r="D735" t="s">
        <v>1533</v>
      </c>
      <c r="E735" s="358">
        <f>VLOOKUP(A735,Data!C:I,7,FALSE)</f>
        <v>0</v>
      </c>
      <c r="F735" s="438" t="str">
        <f t="shared" si="46"/>
        <v>RS.CO-32</v>
      </c>
      <c r="G735" s="438" t="str">
        <f t="shared" si="47"/>
        <v>RS.CO-320</v>
      </c>
    </row>
    <row r="736" spans="1:7" x14ac:dyDescent="0.25">
      <c r="A736" t="s">
        <v>181</v>
      </c>
      <c r="B736" s="358">
        <v>2</v>
      </c>
      <c r="C736" t="s">
        <v>1462</v>
      </c>
      <c r="D736" t="s">
        <v>1564</v>
      </c>
      <c r="E736" s="358">
        <f>VLOOKUP(A736,Data!C:I,7,FALSE)</f>
        <v>0</v>
      </c>
      <c r="F736" s="438" t="str">
        <f t="shared" si="46"/>
        <v>RS.CO-52</v>
      </c>
      <c r="G736" s="438" t="str">
        <f t="shared" si="47"/>
        <v>RS.CO-520</v>
      </c>
    </row>
    <row r="737" spans="1:7" x14ac:dyDescent="0.25">
      <c r="A737" t="s">
        <v>182</v>
      </c>
      <c r="B737" s="358">
        <v>3</v>
      </c>
      <c r="C737" t="s">
        <v>1461</v>
      </c>
      <c r="D737" t="s">
        <v>1561</v>
      </c>
      <c r="E737" s="358">
        <f>VLOOKUP(A737,Data!C:I,7,FALSE)</f>
        <v>0</v>
      </c>
      <c r="F737" s="438" t="str">
        <f t="shared" si="46"/>
        <v>DE.CM-83</v>
      </c>
      <c r="G737" s="438" t="str">
        <f t="shared" si="47"/>
        <v>DE.CM-830</v>
      </c>
    </row>
    <row r="738" spans="1:7" x14ac:dyDescent="0.25">
      <c r="A738" t="s">
        <v>182</v>
      </c>
      <c r="B738" s="358">
        <v>3</v>
      </c>
      <c r="C738" t="s">
        <v>444</v>
      </c>
      <c r="D738" t="s">
        <v>1567</v>
      </c>
      <c r="E738" s="358">
        <f>VLOOKUP(A738,Data!C:I,7,FALSE)</f>
        <v>0</v>
      </c>
      <c r="F738" s="438" t="str">
        <f t="shared" si="46"/>
        <v>ID.RA-13</v>
      </c>
      <c r="G738" s="438" t="str">
        <f t="shared" si="47"/>
        <v>ID.RA-130</v>
      </c>
    </row>
    <row r="739" spans="1:7" x14ac:dyDescent="0.25">
      <c r="A739" t="s">
        <v>182</v>
      </c>
      <c r="B739" s="358">
        <v>3</v>
      </c>
      <c r="C739" t="s">
        <v>1462</v>
      </c>
      <c r="D739" t="s">
        <v>1569</v>
      </c>
      <c r="E739" s="358">
        <f>VLOOKUP(A739,Data!C:I,7,FALSE)</f>
        <v>0</v>
      </c>
      <c r="F739" s="438" t="str">
        <f t="shared" si="46"/>
        <v>RS.AN-53</v>
      </c>
      <c r="G739" s="438" t="str">
        <f t="shared" si="47"/>
        <v>RS.AN-530</v>
      </c>
    </row>
    <row r="740" spans="1:7" x14ac:dyDescent="0.25">
      <c r="A740" t="s">
        <v>183</v>
      </c>
      <c r="B740" s="358">
        <v>3</v>
      </c>
      <c r="C740" t="s">
        <v>1461</v>
      </c>
      <c r="D740" t="s">
        <v>1537</v>
      </c>
      <c r="E740" s="358">
        <f>VLOOKUP(A740,Data!C:I,7,FALSE)</f>
        <v>0</v>
      </c>
      <c r="F740" s="438" t="str">
        <f t="shared" si="46"/>
        <v>DE.DP-43</v>
      </c>
      <c r="G740" s="438" t="str">
        <f t="shared" si="47"/>
        <v>DE.DP-430</v>
      </c>
    </row>
    <row r="741" spans="1:7" x14ac:dyDescent="0.25">
      <c r="A741" t="s">
        <v>183</v>
      </c>
      <c r="B741" s="358">
        <v>3</v>
      </c>
      <c r="C741" t="s">
        <v>444</v>
      </c>
      <c r="D741" t="s">
        <v>1567</v>
      </c>
      <c r="E741" s="358">
        <f>VLOOKUP(A741,Data!C:I,7,FALSE)</f>
        <v>0</v>
      </c>
      <c r="F741" s="438" t="str">
        <f t="shared" si="46"/>
        <v>ID.RA-13</v>
      </c>
      <c r="G741" s="438" t="str">
        <f t="shared" si="47"/>
        <v>ID.RA-130</v>
      </c>
    </row>
    <row r="742" spans="1:7" x14ac:dyDescent="0.25">
      <c r="A742" t="s">
        <v>183</v>
      </c>
      <c r="B742" s="358">
        <v>3</v>
      </c>
      <c r="C742" t="s">
        <v>444</v>
      </c>
      <c r="D742" t="s">
        <v>1571</v>
      </c>
      <c r="E742" s="358">
        <f>VLOOKUP(A742,Data!C:I,7,FALSE)</f>
        <v>0</v>
      </c>
      <c r="F742" s="438" t="str">
        <f t="shared" si="46"/>
        <v>ID.RA-43</v>
      </c>
      <c r="G742" s="438" t="str">
        <f t="shared" si="47"/>
        <v>ID.RA-430</v>
      </c>
    </row>
    <row r="743" spans="1:7" x14ac:dyDescent="0.25">
      <c r="A743" t="s">
        <v>183</v>
      </c>
      <c r="B743" s="358">
        <v>3</v>
      </c>
      <c r="C743" t="s">
        <v>444</v>
      </c>
      <c r="D743" t="s">
        <v>1510</v>
      </c>
      <c r="E743" s="358">
        <f>VLOOKUP(A743,Data!C:I,7,FALSE)</f>
        <v>0</v>
      </c>
      <c r="F743" s="438" t="str">
        <f t="shared" si="46"/>
        <v>ID.RA-53</v>
      </c>
      <c r="G743" s="438" t="str">
        <f t="shared" si="47"/>
        <v>ID.RA-530</v>
      </c>
    </row>
    <row r="744" spans="1:7" x14ac:dyDescent="0.25">
      <c r="A744" t="s">
        <v>183</v>
      </c>
      <c r="B744" s="358">
        <v>3</v>
      </c>
      <c r="C744" t="s">
        <v>1462</v>
      </c>
      <c r="D744" t="s">
        <v>1569</v>
      </c>
      <c r="E744" s="358">
        <f>VLOOKUP(A744,Data!C:I,7,FALSE)</f>
        <v>0</v>
      </c>
      <c r="F744" s="438" t="str">
        <f t="shared" si="46"/>
        <v>RS.AN-53</v>
      </c>
      <c r="G744" s="438" t="str">
        <f t="shared" si="47"/>
        <v>RS.AN-530</v>
      </c>
    </row>
    <row r="745" spans="1:7" x14ac:dyDescent="0.25">
      <c r="A745" t="s">
        <v>183</v>
      </c>
      <c r="B745" s="358">
        <v>3</v>
      </c>
      <c r="C745" t="s">
        <v>1462</v>
      </c>
      <c r="D745" t="s">
        <v>1533</v>
      </c>
      <c r="E745" s="358">
        <f>VLOOKUP(A745,Data!C:I,7,FALSE)</f>
        <v>0</v>
      </c>
      <c r="F745" s="438" t="str">
        <f t="shared" si="46"/>
        <v>RS.CO-33</v>
      </c>
      <c r="G745" s="438" t="str">
        <f t="shared" si="47"/>
        <v>RS.CO-330</v>
      </c>
    </row>
    <row r="746" spans="1:7" x14ac:dyDescent="0.25">
      <c r="A746" t="s">
        <v>183</v>
      </c>
      <c r="B746" s="358">
        <v>3</v>
      </c>
      <c r="C746" t="s">
        <v>1462</v>
      </c>
      <c r="D746" t="s">
        <v>1559</v>
      </c>
      <c r="E746" s="358">
        <f>VLOOKUP(A746,Data!C:I,7,FALSE)</f>
        <v>0</v>
      </c>
      <c r="F746" s="438" t="str">
        <f t="shared" si="46"/>
        <v>RS.MI-33</v>
      </c>
      <c r="G746" s="438" t="str">
        <f t="shared" si="47"/>
        <v>RS.MI-330</v>
      </c>
    </row>
    <row r="747" spans="1:7" x14ac:dyDescent="0.25">
      <c r="A747" t="s">
        <v>185</v>
      </c>
      <c r="B747" s="358">
        <v>3</v>
      </c>
      <c r="C747" t="s">
        <v>1462</v>
      </c>
      <c r="D747" t="s">
        <v>1569</v>
      </c>
      <c r="E747" s="358">
        <f>VLOOKUP(A747,Data!C:I,7,FALSE)</f>
        <v>0</v>
      </c>
      <c r="F747" s="438" t="str">
        <f t="shared" si="46"/>
        <v>RS.AN-53</v>
      </c>
      <c r="G747" s="438" t="str">
        <f t="shared" si="47"/>
        <v>RS.AN-530</v>
      </c>
    </row>
    <row r="748" spans="1:7" x14ac:dyDescent="0.25">
      <c r="A748" t="s">
        <v>185</v>
      </c>
      <c r="B748" s="358">
        <v>3</v>
      </c>
      <c r="C748" t="s">
        <v>1462</v>
      </c>
      <c r="D748" t="s">
        <v>1559</v>
      </c>
      <c r="E748" s="358">
        <f>VLOOKUP(A748,Data!C:I,7,FALSE)</f>
        <v>0</v>
      </c>
      <c r="F748" s="438" t="str">
        <f t="shared" si="46"/>
        <v>RS.MI-33</v>
      </c>
      <c r="G748" s="438" t="str">
        <f t="shared" si="47"/>
        <v>RS.MI-330</v>
      </c>
    </row>
    <row r="749" spans="1:7" x14ac:dyDescent="0.25">
      <c r="A749" t="s">
        <v>187</v>
      </c>
      <c r="B749" s="358">
        <v>1</v>
      </c>
      <c r="C749" t="s">
        <v>444</v>
      </c>
      <c r="D749" t="s">
        <v>1568</v>
      </c>
      <c r="E749" s="358">
        <f>VLOOKUP(A749,Data!C:I,7,FALSE)</f>
        <v>0</v>
      </c>
      <c r="F749" s="438" t="str">
        <f t="shared" si="46"/>
        <v>ID.RA-21</v>
      </c>
      <c r="G749" s="438" t="str">
        <f t="shared" si="47"/>
        <v>ID.RA-210</v>
      </c>
    </row>
    <row r="750" spans="1:7" x14ac:dyDescent="0.25">
      <c r="A750" t="s">
        <v>187</v>
      </c>
      <c r="B750" s="358">
        <v>1</v>
      </c>
      <c r="C750" t="s">
        <v>444</v>
      </c>
      <c r="D750" t="s">
        <v>1570</v>
      </c>
      <c r="E750" s="358">
        <f>VLOOKUP(A750,Data!C:I,7,FALSE)</f>
        <v>0</v>
      </c>
      <c r="F750" s="438" t="str">
        <f t="shared" si="46"/>
        <v>ID.RA-31</v>
      </c>
      <c r="G750" s="438" t="str">
        <f t="shared" si="47"/>
        <v>ID.RA-310</v>
      </c>
    </row>
    <row r="751" spans="1:7" x14ac:dyDescent="0.25">
      <c r="A751" t="s">
        <v>188</v>
      </c>
      <c r="B751" s="358">
        <v>1</v>
      </c>
      <c r="C751" t="s">
        <v>444</v>
      </c>
      <c r="D751" t="s">
        <v>1568</v>
      </c>
      <c r="E751" s="358">
        <f>VLOOKUP(A751,Data!C:I,7,FALSE)</f>
        <v>0</v>
      </c>
      <c r="F751" s="438" t="str">
        <f t="shared" si="46"/>
        <v>ID.RA-21</v>
      </c>
      <c r="G751" s="438" t="str">
        <f t="shared" si="47"/>
        <v>ID.RA-210</v>
      </c>
    </row>
    <row r="752" spans="1:7" x14ac:dyDescent="0.25">
      <c r="A752" t="s">
        <v>188</v>
      </c>
      <c r="B752" s="358">
        <v>1</v>
      </c>
      <c r="C752" t="s">
        <v>444</v>
      </c>
      <c r="D752" t="s">
        <v>1570</v>
      </c>
      <c r="E752" s="358">
        <f>VLOOKUP(A752,Data!C:I,7,FALSE)</f>
        <v>0</v>
      </c>
      <c r="F752" s="438" t="str">
        <f t="shared" si="46"/>
        <v>ID.RA-31</v>
      </c>
      <c r="G752" s="438" t="str">
        <f t="shared" si="47"/>
        <v>ID.RA-310</v>
      </c>
    </row>
    <row r="753" spans="1:7" x14ac:dyDescent="0.25">
      <c r="A753" t="s">
        <v>189</v>
      </c>
      <c r="B753" s="358">
        <v>1</v>
      </c>
      <c r="C753" t="s">
        <v>1460</v>
      </c>
      <c r="D753" t="s">
        <v>1504</v>
      </c>
      <c r="E753" s="358">
        <f>VLOOKUP(A753,Data!C:I,7,FALSE)</f>
        <v>0</v>
      </c>
      <c r="F753" s="438" t="str">
        <f t="shared" si="46"/>
        <v>PR.DS-11</v>
      </c>
      <c r="G753" s="438" t="str">
        <f t="shared" si="47"/>
        <v>PR.DS-110</v>
      </c>
    </row>
    <row r="754" spans="1:7" x14ac:dyDescent="0.25">
      <c r="A754" t="s">
        <v>189</v>
      </c>
      <c r="B754" s="358">
        <v>1</v>
      </c>
      <c r="C754" t="s">
        <v>1460</v>
      </c>
      <c r="D754" t="s">
        <v>1505</v>
      </c>
      <c r="E754" s="358">
        <f>VLOOKUP(A754,Data!C:I,7,FALSE)</f>
        <v>0</v>
      </c>
      <c r="F754" s="438" t="str">
        <f t="shared" si="46"/>
        <v>PR.DS-21</v>
      </c>
      <c r="G754" s="438" t="str">
        <f t="shared" si="47"/>
        <v>PR.DS-210</v>
      </c>
    </row>
    <row r="755" spans="1:7" x14ac:dyDescent="0.25">
      <c r="A755" t="s">
        <v>189</v>
      </c>
      <c r="B755" s="358">
        <v>1</v>
      </c>
      <c r="C755" t="s">
        <v>1460</v>
      </c>
      <c r="D755" t="s">
        <v>1492</v>
      </c>
      <c r="E755" s="358">
        <f>VLOOKUP(A755,Data!C:I,7,FALSE)</f>
        <v>0</v>
      </c>
      <c r="F755" s="438" t="str">
        <f t="shared" si="46"/>
        <v>PR.DS-41</v>
      </c>
      <c r="G755" s="438" t="str">
        <f t="shared" si="47"/>
        <v>PR.DS-410</v>
      </c>
    </row>
    <row r="756" spans="1:7" x14ac:dyDescent="0.25">
      <c r="A756" t="s">
        <v>189</v>
      </c>
      <c r="B756" s="358">
        <v>1</v>
      </c>
      <c r="C756" t="s">
        <v>1460</v>
      </c>
      <c r="D756" t="s">
        <v>1493</v>
      </c>
      <c r="E756" s="358">
        <f>VLOOKUP(A756,Data!C:I,7,FALSE)</f>
        <v>0</v>
      </c>
      <c r="F756" s="438" t="str">
        <f t="shared" si="46"/>
        <v>PR.DS-51</v>
      </c>
      <c r="G756" s="438" t="str">
        <f t="shared" si="47"/>
        <v>PR.DS-510</v>
      </c>
    </row>
    <row r="757" spans="1:7" x14ac:dyDescent="0.25">
      <c r="A757" t="s">
        <v>190</v>
      </c>
      <c r="B757" s="358">
        <v>2</v>
      </c>
      <c r="C757" t="s">
        <v>444</v>
      </c>
      <c r="D757" t="s">
        <v>1570</v>
      </c>
      <c r="E757" s="358">
        <f>VLOOKUP(A757,Data!C:I,7,FALSE)</f>
        <v>0</v>
      </c>
      <c r="F757" s="438" t="str">
        <f t="shared" si="46"/>
        <v>ID.RA-32</v>
      </c>
      <c r="G757" s="438" t="str">
        <f t="shared" si="47"/>
        <v>ID.RA-320</v>
      </c>
    </row>
    <row r="758" spans="1:7" x14ac:dyDescent="0.25">
      <c r="A758" t="s">
        <v>190</v>
      </c>
      <c r="B758" s="358">
        <v>2</v>
      </c>
      <c r="C758" t="s">
        <v>444</v>
      </c>
      <c r="D758" t="s">
        <v>1571</v>
      </c>
      <c r="E758" s="358">
        <f>VLOOKUP(A758,Data!C:I,7,FALSE)</f>
        <v>0</v>
      </c>
      <c r="F758" s="438" t="str">
        <f t="shared" si="46"/>
        <v>ID.RA-42</v>
      </c>
      <c r="G758" s="438" t="str">
        <f t="shared" si="47"/>
        <v>ID.RA-420</v>
      </c>
    </row>
    <row r="759" spans="1:7" x14ac:dyDescent="0.25">
      <c r="A759" t="s">
        <v>190</v>
      </c>
      <c r="B759" s="358">
        <v>2</v>
      </c>
      <c r="C759" t="s">
        <v>444</v>
      </c>
      <c r="D759" t="s">
        <v>1560</v>
      </c>
      <c r="E759" s="358">
        <f>VLOOKUP(A759,Data!C:I,7,FALSE)</f>
        <v>0</v>
      </c>
      <c r="F759" s="438" t="str">
        <f t="shared" si="46"/>
        <v>ID.RA-62</v>
      </c>
      <c r="G759" s="438" t="str">
        <f t="shared" si="47"/>
        <v>ID.RA-620</v>
      </c>
    </row>
    <row r="760" spans="1:7" x14ac:dyDescent="0.25">
      <c r="A760" t="s">
        <v>191</v>
      </c>
      <c r="B760" s="358">
        <v>2</v>
      </c>
      <c r="C760" t="s">
        <v>444</v>
      </c>
      <c r="D760" t="s">
        <v>1568</v>
      </c>
      <c r="E760" s="358">
        <f>VLOOKUP(A760,Data!C:I,7,FALSE)</f>
        <v>0</v>
      </c>
      <c r="F760" s="438" t="str">
        <f t="shared" si="46"/>
        <v>ID.RA-22</v>
      </c>
      <c r="G760" s="438" t="str">
        <f t="shared" si="47"/>
        <v>ID.RA-220</v>
      </c>
    </row>
    <row r="761" spans="1:7" x14ac:dyDescent="0.25">
      <c r="A761" t="s">
        <v>191</v>
      </c>
      <c r="B761" s="358">
        <v>2</v>
      </c>
      <c r="C761" t="s">
        <v>444</v>
      </c>
      <c r="D761" t="s">
        <v>1570</v>
      </c>
      <c r="E761" s="358">
        <f>VLOOKUP(A761,Data!C:I,7,FALSE)</f>
        <v>0</v>
      </c>
      <c r="F761" s="438" t="str">
        <f t="shared" si="46"/>
        <v>ID.RA-32</v>
      </c>
      <c r="G761" s="438" t="str">
        <f t="shared" si="47"/>
        <v>ID.RA-320</v>
      </c>
    </row>
    <row r="762" spans="1:7" x14ac:dyDescent="0.25">
      <c r="A762" t="s">
        <v>192</v>
      </c>
      <c r="B762" s="358">
        <v>2</v>
      </c>
      <c r="C762" t="s">
        <v>444</v>
      </c>
      <c r="D762" t="s">
        <v>1570</v>
      </c>
      <c r="E762" s="358">
        <f>VLOOKUP(A762,Data!C:I,7,FALSE)</f>
        <v>0</v>
      </c>
      <c r="F762" s="438" t="str">
        <f t="shared" si="46"/>
        <v>ID.RA-32</v>
      </c>
      <c r="G762" s="438" t="str">
        <f t="shared" si="47"/>
        <v>ID.RA-320</v>
      </c>
    </row>
    <row r="763" spans="1:7" x14ac:dyDescent="0.25">
      <c r="A763" t="s">
        <v>192</v>
      </c>
      <c r="B763" s="358">
        <v>2</v>
      </c>
      <c r="C763" t="s">
        <v>444</v>
      </c>
      <c r="D763" t="s">
        <v>1571</v>
      </c>
      <c r="E763" s="358">
        <f>VLOOKUP(A763,Data!C:I,7,FALSE)</f>
        <v>0</v>
      </c>
      <c r="F763" s="438" t="str">
        <f t="shared" si="46"/>
        <v>ID.RA-42</v>
      </c>
      <c r="G763" s="438" t="str">
        <f t="shared" si="47"/>
        <v>ID.RA-420</v>
      </c>
    </row>
    <row r="764" spans="1:7" x14ac:dyDescent="0.25">
      <c r="A764" t="s">
        <v>194</v>
      </c>
      <c r="B764" s="358">
        <v>3</v>
      </c>
      <c r="C764" t="s">
        <v>444</v>
      </c>
      <c r="D764" t="s">
        <v>1570</v>
      </c>
      <c r="E764" s="358">
        <f>VLOOKUP(A764,Data!C:I,7,FALSE)</f>
        <v>0</v>
      </c>
      <c r="F764" s="438" t="str">
        <f t="shared" si="46"/>
        <v>ID.RA-33</v>
      </c>
      <c r="G764" s="438" t="str">
        <f t="shared" si="47"/>
        <v>ID.RA-330</v>
      </c>
    </row>
    <row r="765" spans="1:7" x14ac:dyDescent="0.25">
      <c r="A765" t="s">
        <v>194</v>
      </c>
      <c r="B765" s="358">
        <v>3</v>
      </c>
      <c r="C765" t="s">
        <v>444</v>
      </c>
      <c r="D765" t="s">
        <v>1571</v>
      </c>
      <c r="E765" s="358">
        <f>VLOOKUP(A765,Data!C:I,7,FALSE)</f>
        <v>0</v>
      </c>
      <c r="F765" s="438" t="str">
        <f t="shared" si="46"/>
        <v>ID.RA-43</v>
      </c>
      <c r="G765" s="438" t="str">
        <f t="shared" si="47"/>
        <v>ID.RA-430</v>
      </c>
    </row>
    <row r="766" spans="1:7" x14ac:dyDescent="0.25">
      <c r="A766" t="s">
        <v>194</v>
      </c>
      <c r="B766" s="358">
        <v>3</v>
      </c>
      <c r="C766" t="s">
        <v>444</v>
      </c>
      <c r="D766" t="s">
        <v>1560</v>
      </c>
      <c r="E766" s="358">
        <f>VLOOKUP(A766,Data!C:I,7,FALSE)</f>
        <v>0</v>
      </c>
      <c r="F766" s="438" t="str">
        <f t="shared" si="46"/>
        <v>ID.RA-63</v>
      </c>
      <c r="G766" s="438" t="str">
        <f t="shared" si="47"/>
        <v>ID.RA-630</v>
      </c>
    </row>
    <row r="767" spans="1:7" x14ac:dyDescent="0.25">
      <c r="A767" t="s">
        <v>195</v>
      </c>
      <c r="B767" s="358">
        <v>3</v>
      </c>
      <c r="C767" t="s">
        <v>1461</v>
      </c>
      <c r="D767" t="s">
        <v>1537</v>
      </c>
      <c r="E767" s="358">
        <f>VLOOKUP(A767,Data!C:I,7,FALSE)</f>
        <v>0</v>
      </c>
      <c r="F767" s="438" t="str">
        <f t="shared" si="46"/>
        <v>DE.DP-43</v>
      </c>
      <c r="G767" s="438" t="str">
        <f t="shared" si="47"/>
        <v>DE.DP-430</v>
      </c>
    </row>
    <row r="768" spans="1:7" x14ac:dyDescent="0.25">
      <c r="A768" t="s">
        <v>195</v>
      </c>
      <c r="B768" s="358">
        <v>3</v>
      </c>
      <c r="C768" t="s">
        <v>444</v>
      </c>
      <c r="D768" t="s">
        <v>1570</v>
      </c>
      <c r="E768" s="358">
        <f>VLOOKUP(A768,Data!C:I,7,FALSE)</f>
        <v>0</v>
      </c>
      <c r="F768" s="438" t="str">
        <f t="shared" si="46"/>
        <v>ID.RA-33</v>
      </c>
      <c r="G768" s="438" t="str">
        <f t="shared" si="47"/>
        <v>ID.RA-330</v>
      </c>
    </row>
    <row r="769" spans="1:7" x14ac:dyDescent="0.25">
      <c r="A769" t="s">
        <v>195</v>
      </c>
      <c r="B769" s="358">
        <v>3</v>
      </c>
      <c r="C769" t="s">
        <v>444</v>
      </c>
      <c r="D769" t="s">
        <v>1571</v>
      </c>
      <c r="E769" s="358">
        <f>VLOOKUP(A769,Data!C:I,7,FALSE)</f>
        <v>0</v>
      </c>
      <c r="F769" s="438" t="str">
        <f t="shared" si="46"/>
        <v>ID.RA-43</v>
      </c>
      <c r="G769" s="438" t="str">
        <f t="shared" si="47"/>
        <v>ID.RA-430</v>
      </c>
    </row>
    <row r="770" spans="1:7" x14ac:dyDescent="0.25">
      <c r="A770" t="s">
        <v>195</v>
      </c>
      <c r="B770" s="358">
        <v>3</v>
      </c>
      <c r="C770" t="s">
        <v>444</v>
      </c>
      <c r="D770" t="s">
        <v>1560</v>
      </c>
      <c r="E770" s="358">
        <f>VLOOKUP(A770,Data!C:I,7,FALSE)</f>
        <v>0</v>
      </c>
      <c r="F770" s="438" t="str">
        <f t="shared" si="46"/>
        <v>ID.RA-63</v>
      </c>
      <c r="G770" s="438" t="str">
        <f t="shared" si="47"/>
        <v>ID.RA-630</v>
      </c>
    </row>
    <row r="771" spans="1:7" x14ac:dyDescent="0.25">
      <c r="A771" t="s">
        <v>195</v>
      </c>
      <c r="B771" s="358">
        <v>3</v>
      </c>
      <c r="C771" t="s">
        <v>1462</v>
      </c>
      <c r="D771" t="s">
        <v>1533</v>
      </c>
      <c r="E771" s="358">
        <f>VLOOKUP(A771,Data!C:I,7,FALSE)</f>
        <v>0</v>
      </c>
      <c r="F771" s="438" t="str">
        <f t="shared" ref="F771:F834" si="48">CONCATENATE($D771,$B771)</f>
        <v>RS.CO-33</v>
      </c>
      <c r="G771" s="438" t="str">
        <f t="shared" ref="G771:G834" si="49">_xlfn.IFNA(CONCATENATE(F771,$E771),CONCATENATE(F771,$E771,0))</f>
        <v>RS.CO-330</v>
      </c>
    </row>
    <row r="772" spans="1:7" x14ac:dyDescent="0.25">
      <c r="A772" t="s">
        <v>197</v>
      </c>
      <c r="B772" s="358">
        <v>3</v>
      </c>
      <c r="C772" t="s">
        <v>1461</v>
      </c>
      <c r="D772" t="s">
        <v>1542</v>
      </c>
      <c r="E772" s="358">
        <f>VLOOKUP(A772,Data!C:I,7,FALSE)</f>
        <v>0</v>
      </c>
      <c r="F772" s="438" t="str">
        <f t="shared" si="48"/>
        <v>DE.AE-53</v>
      </c>
      <c r="G772" s="438" t="str">
        <f t="shared" si="49"/>
        <v>DE.AE-530</v>
      </c>
    </row>
    <row r="773" spans="1:7" x14ac:dyDescent="0.25">
      <c r="A773" t="s">
        <v>197</v>
      </c>
      <c r="B773" s="358">
        <v>3</v>
      </c>
      <c r="C773" t="s">
        <v>1460</v>
      </c>
      <c r="D773" t="s">
        <v>1572</v>
      </c>
      <c r="E773" s="358">
        <f>VLOOKUP(A773,Data!C:I,7,FALSE)</f>
        <v>0</v>
      </c>
      <c r="F773" s="438" t="str">
        <f t="shared" si="48"/>
        <v>PR.IP-123</v>
      </c>
      <c r="G773" s="438" t="str">
        <f t="shared" si="49"/>
        <v>PR.IP-1230</v>
      </c>
    </row>
    <row r="774" spans="1:7" x14ac:dyDescent="0.25">
      <c r="A774" t="s">
        <v>199</v>
      </c>
      <c r="B774" s="358">
        <v>3</v>
      </c>
      <c r="C774" t="s">
        <v>1461</v>
      </c>
      <c r="D774" t="s">
        <v>1537</v>
      </c>
      <c r="E774" s="358">
        <f>VLOOKUP(A774,Data!C:I,7,FALSE)</f>
        <v>0</v>
      </c>
      <c r="F774" s="438" t="str">
        <f t="shared" si="48"/>
        <v>DE.DP-43</v>
      </c>
      <c r="G774" s="438" t="str">
        <f t="shared" si="49"/>
        <v>DE.DP-430</v>
      </c>
    </row>
    <row r="775" spans="1:7" x14ac:dyDescent="0.25">
      <c r="A775" t="s">
        <v>199</v>
      </c>
      <c r="B775" s="358">
        <v>3</v>
      </c>
      <c r="C775" t="s">
        <v>444</v>
      </c>
      <c r="D775" t="s">
        <v>1568</v>
      </c>
      <c r="E775" s="358">
        <f>VLOOKUP(A775,Data!C:I,7,FALSE)</f>
        <v>0</v>
      </c>
      <c r="F775" s="438" t="str">
        <f t="shared" si="48"/>
        <v>ID.RA-23</v>
      </c>
      <c r="G775" s="438" t="str">
        <f t="shared" si="49"/>
        <v>ID.RA-230</v>
      </c>
    </row>
    <row r="776" spans="1:7" x14ac:dyDescent="0.25">
      <c r="A776" t="s">
        <v>199</v>
      </c>
      <c r="B776" s="358">
        <v>3</v>
      </c>
      <c r="C776" t="s">
        <v>444</v>
      </c>
      <c r="D776" t="s">
        <v>1570</v>
      </c>
      <c r="E776" s="358">
        <f>VLOOKUP(A776,Data!C:I,7,FALSE)</f>
        <v>0</v>
      </c>
      <c r="F776" s="438" t="str">
        <f t="shared" si="48"/>
        <v>ID.RA-33</v>
      </c>
      <c r="G776" s="438" t="str">
        <f t="shared" si="49"/>
        <v>ID.RA-330</v>
      </c>
    </row>
    <row r="777" spans="1:7" x14ac:dyDescent="0.25">
      <c r="A777" t="s">
        <v>199</v>
      </c>
      <c r="B777" s="358">
        <v>3</v>
      </c>
      <c r="C777" t="s">
        <v>1462</v>
      </c>
      <c r="D777" t="s">
        <v>1569</v>
      </c>
      <c r="E777" s="358">
        <f>VLOOKUP(A777,Data!C:I,7,FALSE)</f>
        <v>0</v>
      </c>
      <c r="F777" s="438" t="str">
        <f t="shared" si="48"/>
        <v>RS.AN-53</v>
      </c>
      <c r="G777" s="438" t="str">
        <f t="shared" si="49"/>
        <v>RS.AN-530</v>
      </c>
    </row>
    <row r="778" spans="1:7" x14ac:dyDescent="0.25">
      <c r="A778" t="s">
        <v>199</v>
      </c>
      <c r="B778" s="358">
        <v>3</v>
      </c>
      <c r="C778" t="s">
        <v>1462</v>
      </c>
      <c r="D778" t="s">
        <v>1533</v>
      </c>
      <c r="E778" s="358">
        <f>VLOOKUP(A778,Data!C:I,7,FALSE)</f>
        <v>0</v>
      </c>
      <c r="F778" s="438" t="str">
        <f t="shared" si="48"/>
        <v>RS.CO-33</v>
      </c>
      <c r="G778" s="438" t="str">
        <f t="shared" si="49"/>
        <v>RS.CO-330</v>
      </c>
    </row>
    <row r="779" spans="1:7" x14ac:dyDescent="0.25">
      <c r="A779" t="s">
        <v>199</v>
      </c>
      <c r="B779" s="358">
        <v>3</v>
      </c>
      <c r="C779" t="s">
        <v>1462</v>
      </c>
      <c r="D779" t="s">
        <v>1564</v>
      </c>
      <c r="E779" s="358">
        <f>VLOOKUP(A779,Data!C:I,7,FALSE)</f>
        <v>0</v>
      </c>
      <c r="F779" s="438" t="str">
        <f t="shared" si="48"/>
        <v>RS.CO-53</v>
      </c>
      <c r="G779" s="438" t="str">
        <f t="shared" si="49"/>
        <v>RS.CO-530</v>
      </c>
    </row>
    <row r="780" spans="1:7" x14ac:dyDescent="0.25">
      <c r="A780" t="s">
        <v>203</v>
      </c>
      <c r="B780" s="358">
        <v>2</v>
      </c>
      <c r="C780" t="s">
        <v>1460</v>
      </c>
      <c r="D780" t="s">
        <v>1572</v>
      </c>
      <c r="E780" s="358">
        <f>VLOOKUP(A780,Data!C:I,7,FALSE)</f>
        <v>0</v>
      </c>
      <c r="F780" s="438" t="str">
        <f t="shared" si="48"/>
        <v>PR.IP-122</v>
      </c>
      <c r="G780" s="438" t="str">
        <f t="shared" si="49"/>
        <v>PR.IP-1220</v>
      </c>
    </row>
    <row r="781" spans="1:7" x14ac:dyDescent="0.25">
      <c r="A781" t="s">
        <v>204</v>
      </c>
      <c r="B781" s="358">
        <v>2</v>
      </c>
      <c r="C781" t="s">
        <v>1460</v>
      </c>
      <c r="D781" t="s">
        <v>1572</v>
      </c>
      <c r="E781" s="358">
        <f>VLOOKUP(A781,Data!C:I,7,FALSE)</f>
        <v>0</v>
      </c>
      <c r="F781" s="438" t="str">
        <f t="shared" si="48"/>
        <v>PR.IP-122</v>
      </c>
      <c r="G781" s="438" t="str">
        <f t="shared" si="49"/>
        <v>PR.IP-1220</v>
      </c>
    </row>
    <row r="782" spans="1:7" x14ac:dyDescent="0.25">
      <c r="A782" t="s">
        <v>205</v>
      </c>
      <c r="B782" s="358">
        <v>3</v>
      </c>
      <c r="C782" t="s">
        <v>1460</v>
      </c>
      <c r="D782" t="s">
        <v>1572</v>
      </c>
      <c r="E782" s="358">
        <f>VLOOKUP(A782,Data!C:I,7,FALSE)</f>
        <v>0</v>
      </c>
      <c r="F782" s="438" t="str">
        <f t="shared" si="48"/>
        <v>PR.IP-123</v>
      </c>
      <c r="G782" s="438" t="str">
        <f t="shared" si="49"/>
        <v>PR.IP-1230</v>
      </c>
    </row>
    <row r="783" spans="1:7" x14ac:dyDescent="0.25">
      <c r="A783" t="s">
        <v>207</v>
      </c>
      <c r="B783" s="358">
        <v>3</v>
      </c>
      <c r="C783" t="s">
        <v>444</v>
      </c>
      <c r="D783" t="s">
        <v>1487</v>
      </c>
      <c r="E783" s="358">
        <f>VLOOKUP(A783,Data!C:I,7,FALSE)</f>
        <v>0</v>
      </c>
      <c r="F783" s="438" t="str">
        <f t="shared" si="48"/>
        <v>ID.AM-63</v>
      </c>
      <c r="G783" s="438" t="str">
        <f t="shared" si="49"/>
        <v>ID.AM-630</v>
      </c>
    </row>
    <row r="784" spans="1:7" x14ac:dyDescent="0.25">
      <c r="A784" t="s">
        <v>207</v>
      </c>
      <c r="B784" s="358">
        <v>3</v>
      </c>
      <c r="C784" t="s">
        <v>444</v>
      </c>
      <c r="D784" t="s">
        <v>1488</v>
      </c>
      <c r="E784" s="358">
        <f>VLOOKUP(A784,Data!C:I,7,FALSE)</f>
        <v>0</v>
      </c>
      <c r="F784" s="438" t="str">
        <f t="shared" si="48"/>
        <v>ID.GV-23</v>
      </c>
      <c r="G784" s="438" t="str">
        <f t="shared" si="49"/>
        <v>ID.GV-230</v>
      </c>
    </row>
    <row r="785" spans="1:7" x14ac:dyDescent="0.25">
      <c r="A785" t="s">
        <v>208</v>
      </c>
      <c r="B785" s="358">
        <v>3</v>
      </c>
      <c r="C785" t="s">
        <v>1460</v>
      </c>
      <c r="D785" t="s">
        <v>1489</v>
      </c>
      <c r="E785" s="358">
        <f>VLOOKUP(A785,Data!C:I,7,FALSE)</f>
        <v>0</v>
      </c>
      <c r="F785" s="438" t="str">
        <f t="shared" si="48"/>
        <v>PR.IP-83</v>
      </c>
      <c r="G785" s="438" t="str">
        <f t="shared" si="49"/>
        <v>PR.IP-830</v>
      </c>
    </row>
    <row r="786" spans="1:7" x14ac:dyDescent="0.25">
      <c r="A786" t="s">
        <v>272</v>
      </c>
      <c r="B786" s="358">
        <v>1</v>
      </c>
      <c r="C786" t="s">
        <v>1461</v>
      </c>
      <c r="D786" t="s">
        <v>1536</v>
      </c>
      <c r="E786" s="358">
        <f>VLOOKUP(A786,Data!C:I,7,FALSE)</f>
        <v>0</v>
      </c>
      <c r="F786" s="438" t="str">
        <f t="shared" si="48"/>
        <v>DE.DP-11</v>
      </c>
      <c r="G786" s="438" t="str">
        <f t="shared" si="49"/>
        <v>DE.DP-110</v>
      </c>
    </row>
    <row r="787" spans="1:7" x14ac:dyDescent="0.25">
      <c r="A787" t="s">
        <v>272</v>
      </c>
      <c r="B787" s="358">
        <v>1</v>
      </c>
      <c r="C787" t="s">
        <v>444</v>
      </c>
      <c r="D787" t="s">
        <v>1487</v>
      </c>
      <c r="E787" s="358">
        <f>VLOOKUP(A787,Data!C:I,7,FALSE)</f>
        <v>0</v>
      </c>
      <c r="F787" s="438" t="str">
        <f t="shared" si="48"/>
        <v>ID.AM-61</v>
      </c>
      <c r="G787" s="438" t="str">
        <f t="shared" si="49"/>
        <v>ID.AM-610</v>
      </c>
    </row>
    <row r="788" spans="1:7" x14ac:dyDescent="0.25">
      <c r="A788" t="s">
        <v>272</v>
      </c>
      <c r="B788" s="358">
        <v>1</v>
      </c>
      <c r="C788" t="s">
        <v>444</v>
      </c>
      <c r="D788" t="s">
        <v>1488</v>
      </c>
      <c r="E788" s="358">
        <f>VLOOKUP(A788,Data!C:I,7,FALSE)</f>
        <v>0</v>
      </c>
      <c r="F788" s="438" t="str">
        <f t="shared" si="48"/>
        <v>ID.GV-21</v>
      </c>
      <c r="G788" s="438" t="str">
        <f t="shared" si="49"/>
        <v>ID.GV-210</v>
      </c>
    </row>
    <row r="789" spans="1:7" x14ac:dyDescent="0.25">
      <c r="A789" t="s">
        <v>272</v>
      </c>
      <c r="B789" s="358">
        <v>1</v>
      </c>
      <c r="C789" t="s">
        <v>1460</v>
      </c>
      <c r="D789" t="s">
        <v>1573</v>
      </c>
      <c r="E789" s="358">
        <f>VLOOKUP(A789,Data!C:I,7,FALSE)</f>
        <v>0</v>
      </c>
      <c r="F789" s="438" t="str">
        <f t="shared" si="48"/>
        <v>PR.AT-21</v>
      </c>
      <c r="G789" s="438" t="str">
        <f t="shared" si="49"/>
        <v>PR.AT-210</v>
      </c>
    </row>
    <row r="790" spans="1:7" x14ac:dyDescent="0.25">
      <c r="A790" t="s">
        <v>272</v>
      </c>
      <c r="B790" s="358">
        <v>1</v>
      </c>
      <c r="C790" t="s">
        <v>1460</v>
      </c>
      <c r="D790" t="s">
        <v>1574</v>
      </c>
      <c r="E790" s="358">
        <f>VLOOKUP(A790,Data!C:I,7,FALSE)</f>
        <v>0</v>
      </c>
      <c r="F790" s="438" t="str">
        <f t="shared" si="48"/>
        <v>PR.AT-31</v>
      </c>
      <c r="G790" s="438" t="str">
        <f t="shared" si="49"/>
        <v>PR.AT-310</v>
      </c>
    </row>
    <row r="791" spans="1:7" x14ac:dyDescent="0.25">
      <c r="A791" t="s">
        <v>272</v>
      </c>
      <c r="B791" s="358">
        <v>1</v>
      </c>
      <c r="C791" t="s">
        <v>1460</v>
      </c>
      <c r="D791" t="s">
        <v>1523</v>
      </c>
      <c r="E791" s="358">
        <f>VLOOKUP(A791,Data!C:I,7,FALSE)</f>
        <v>0</v>
      </c>
      <c r="F791" s="438" t="str">
        <f t="shared" si="48"/>
        <v>PR.AT-41</v>
      </c>
      <c r="G791" s="438" t="str">
        <f t="shared" si="49"/>
        <v>PR.AT-410</v>
      </c>
    </row>
    <row r="792" spans="1:7" x14ac:dyDescent="0.25">
      <c r="A792" t="s">
        <v>272</v>
      </c>
      <c r="B792" s="358">
        <v>1</v>
      </c>
      <c r="C792" t="s">
        <v>1460</v>
      </c>
      <c r="D792" t="s">
        <v>1575</v>
      </c>
      <c r="E792" s="358">
        <f>VLOOKUP(A792,Data!C:I,7,FALSE)</f>
        <v>0</v>
      </c>
      <c r="F792" s="438" t="str">
        <f t="shared" si="48"/>
        <v>PR.AT-51</v>
      </c>
      <c r="G792" s="438" t="str">
        <f t="shared" si="49"/>
        <v>PR.AT-510</v>
      </c>
    </row>
    <row r="793" spans="1:7" x14ac:dyDescent="0.25">
      <c r="A793" t="s">
        <v>273</v>
      </c>
      <c r="B793" s="358">
        <v>1</v>
      </c>
      <c r="C793" t="s">
        <v>1461</v>
      </c>
      <c r="D793" t="s">
        <v>1536</v>
      </c>
      <c r="E793" s="358">
        <f>VLOOKUP(A793,Data!C:I,7,FALSE)</f>
        <v>0</v>
      </c>
      <c r="F793" s="438" t="str">
        <f t="shared" si="48"/>
        <v>DE.DP-11</v>
      </c>
      <c r="G793" s="438" t="str">
        <f t="shared" si="49"/>
        <v>DE.DP-110</v>
      </c>
    </row>
    <row r="794" spans="1:7" x14ac:dyDescent="0.25">
      <c r="A794" t="s">
        <v>273</v>
      </c>
      <c r="B794" s="358">
        <v>1</v>
      </c>
      <c r="C794" t="s">
        <v>444</v>
      </c>
      <c r="D794" t="s">
        <v>1487</v>
      </c>
      <c r="E794" s="358">
        <f>VLOOKUP(A794,Data!C:I,7,FALSE)</f>
        <v>0</v>
      </c>
      <c r="F794" s="438" t="str">
        <f t="shared" si="48"/>
        <v>ID.AM-61</v>
      </c>
      <c r="G794" s="438" t="str">
        <f t="shared" si="49"/>
        <v>ID.AM-610</v>
      </c>
    </row>
    <row r="795" spans="1:7" x14ac:dyDescent="0.25">
      <c r="A795" t="s">
        <v>273</v>
      </c>
      <c r="B795" s="358">
        <v>1</v>
      </c>
      <c r="C795" t="s">
        <v>444</v>
      </c>
      <c r="D795" t="s">
        <v>1488</v>
      </c>
      <c r="E795" s="358">
        <f>VLOOKUP(A795,Data!C:I,7,FALSE)</f>
        <v>0</v>
      </c>
      <c r="F795" s="438" t="str">
        <f t="shared" si="48"/>
        <v>ID.GV-21</v>
      </c>
      <c r="G795" s="438" t="str">
        <f t="shared" si="49"/>
        <v>ID.GV-210</v>
      </c>
    </row>
    <row r="796" spans="1:7" x14ac:dyDescent="0.25">
      <c r="A796" t="s">
        <v>273</v>
      </c>
      <c r="B796" s="358">
        <v>1</v>
      </c>
      <c r="C796" t="s">
        <v>1460</v>
      </c>
      <c r="D796" t="s">
        <v>1573</v>
      </c>
      <c r="E796" s="358">
        <f>VLOOKUP(A796,Data!C:I,7,FALSE)</f>
        <v>0</v>
      </c>
      <c r="F796" s="438" t="str">
        <f t="shared" si="48"/>
        <v>PR.AT-21</v>
      </c>
      <c r="G796" s="438" t="str">
        <f t="shared" si="49"/>
        <v>PR.AT-210</v>
      </c>
    </row>
    <row r="797" spans="1:7" x14ac:dyDescent="0.25">
      <c r="A797" t="s">
        <v>273</v>
      </c>
      <c r="B797" s="358">
        <v>1</v>
      </c>
      <c r="C797" t="s">
        <v>1460</v>
      </c>
      <c r="D797" t="s">
        <v>1574</v>
      </c>
      <c r="E797" s="358">
        <f>VLOOKUP(A797,Data!C:I,7,FALSE)</f>
        <v>0</v>
      </c>
      <c r="F797" s="438" t="str">
        <f t="shared" si="48"/>
        <v>PR.AT-31</v>
      </c>
      <c r="G797" s="438" t="str">
        <f t="shared" si="49"/>
        <v>PR.AT-310</v>
      </c>
    </row>
    <row r="798" spans="1:7" x14ac:dyDescent="0.25">
      <c r="A798" t="s">
        <v>273</v>
      </c>
      <c r="B798" s="358">
        <v>1</v>
      </c>
      <c r="C798" t="s">
        <v>1460</v>
      </c>
      <c r="D798" t="s">
        <v>1523</v>
      </c>
      <c r="E798" s="358">
        <f>VLOOKUP(A798,Data!C:I,7,FALSE)</f>
        <v>0</v>
      </c>
      <c r="F798" s="438" t="str">
        <f t="shared" si="48"/>
        <v>PR.AT-41</v>
      </c>
      <c r="G798" s="438" t="str">
        <f t="shared" si="49"/>
        <v>PR.AT-410</v>
      </c>
    </row>
    <row r="799" spans="1:7" x14ac:dyDescent="0.25">
      <c r="A799" t="s">
        <v>273</v>
      </c>
      <c r="B799" s="358">
        <v>1</v>
      </c>
      <c r="C799" t="s">
        <v>1460</v>
      </c>
      <c r="D799" t="s">
        <v>1575</v>
      </c>
      <c r="E799" s="358">
        <f>VLOOKUP(A799,Data!C:I,7,FALSE)</f>
        <v>0</v>
      </c>
      <c r="F799" s="438" t="str">
        <f t="shared" si="48"/>
        <v>PR.AT-51</v>
      </c>
      <c r="G799" s="438" t="str">
        <f t="shared" si="49"/>
        <v>PR.AT-510</v>
      </c>
    </row>
    <row r="800" spans="1:7" x14ac:dyDescent="0.25">
      <c r="A800" t="s">
        <v>274</v>
      </c>
      <c r="B800" s="358">
        <v>2</v>
      </c>
      <c r="C800" t="s">
        <v>1461</v>
      </c>
      <c r="D800" t="s">
        <v>1536</v>
      </c>
      <c r="E800" s="358">
        <f>VLOOKUP(A800,Data!C:I,7,FALSE)</f>
        <v>0</v>
      </c>
      <c r="F800" s="438" t="str">
        <f t="shared" si="48"/>
        <v>DE.DP-12</v>
      </c>
      <c r="G800" s="438" t="str">
        <f t="shared" si="49"/>
        <v>DE.DP-120</v>
      </c>
    </row>
    <row r="801" spans="1:7" x14ac:dyDescent="0.25">
      <c r="A801" t="s">
        <v>274</v>
      </c>
      <c r="B801" s="358">
        <v>2</v>
      </c>
      <c r="C801" t="s">
        <v>444</v>
      </c>
      <c r="D801" t="s">
        <v>1487</v>
      </c>
      <c r="E801" s="358">
        <f>VLOOKUP(A801,Data!C:I,7,FALSE)</f>
        <v>0</v>
      </c>
      <c r="F801" s="438" t="str">
        <f t="shared" si="48"/>
        <v>ID.AM-62</v>
      </c>
      <c r="G801" s="438" t="str">
        <f t="shared" si="49"/>
        <v>ID.AM-620</v>
      </c>
    </row>
    <row r="802" spans="1:7" x14ac:dyDescent="0.25">
      <c r="A802" t="s">
        <v>274</v>
      </c>
      <c r="B802" s="358">
        <v>2</v>
      </c>
      <c r="C802" t="s">
        <v>444</v>
      </c>
      <c r="D802" t="s">
        <v>1488</v>
      </c>
      <c r="E802" s="358">
        <f>VLOOKUP(A802,Data!C:I,7,FALSE)</f>
        <v>0</v>
      </c>
      <c r="F802" s="438" t="str">
        <f t="shared" si="48"/>
        <v>ID.GV-22</v>
      </c>
      <c r="G802" s="438" t="str">
        <f t="shared" si="49"/>
        <v>ID.GV-220</v>
      </c>
    </row>
    <row r="803" spans="1:7" x14ac:dyDescent="0.25">
      <c r="A803" t="s">
        <v>274</v>
      </c>
      <c r="B803" s="358">
        <v>2</v>
      </c>
      <c r="C803" t="s">
        <v>1460</v>
      </c>
      <c r="D803" t="s">
        <v>1573</v>
      </c>
      <c r="E803" s="358">
        <f>VLOOKUP(A803,Data!C:I,7,FALSE)</f>
        <v>0</v>
      </c>
      <c r="F803" s="438" t="str">
        <f t="shared" si="48"/>
        <v>PR.AT-22</v>
      </c>
      <c r="G803" s="438" t="str">
        <f t="shared" si="49"/>
        <v>PR.AT-220</v>
      </c>
    </row>
    <row r="804" spans="1:7" x14ac:dyDescent="0.25">
      <c r="A804" t="s">
        <v>274</v>
      </c>
      <c r="B804" s="358">
        <v>2</v>
      </c>
      <c r="C804" t="s">
        <v>1460</v>
      </c>
      <c r="D804" t="s">
        <v>1574</v>
      </c>
      <c r="E804" s="358">
        <f>VLOOKUP(A804,Data!C:I,7,FALSE)</f>
        <v>0</v>
      </c>
      <c r="F804" s="438" t="str">
        <f t="shared" si="48"/>
        <v>PR.AT-32</v>
      </c>
      <c r="G804" s="438" t="str">
        <f t="shared" si="49"/>
        <v>PR.AT-320</v>
      </c>
    </row>
    <row r="805" spans="1:7" x14ac:dyDescent="0.25">
      <c r="A805" t="s">
        <v>274</v>
      </c>
      <c r="B805" s="358">
        <v>2</v>
      </c>
      <c r="C805" t="s">
        <v>1460</v>
      </c>
      <c r="D805" t="s">
        <v>1523</v>
      </c>
      <c r="E805" s="358">
        <f>VLOOKUP(A805,Data!C:I,7,FALSE)</f>
        <v>0</v>
      </c>
      <c r="F805" s="438" t="str">
        <f t="shared" si="48"/>
        <v>PR.AT-42</v>
      </c>
      <c r="G805" s="438" t="str">
        <f t="shared" si="49"/>
        <v>PR.AT-420</v>
      </c>
    </row>
    <row r="806" spans="1:7" x14ac:dyDescent="0.25">
      <c r="A806" t="s">
        <v>274</v>
      </c>
      <c r="B806" s="358">
        <v>2</v>
      </c>
      <c r="C806" t="s">
        <v>1460</v>
      </c>
      <c r="D806" t="s">
        <v>1575</v>
      </c>
      <c r="E806" s="358">
        <f>VLOOKUP(A806,Data!C:I,7,FALSE)</f>
        <v>0</v>
      </c>
      <c r="F806" s="438" t="str">
        <f t="shared" si="48"/>
        <v>PR.AT-52</v>
      </c>
      <c r="G806" s="438" t="str">
        <f t="shared" si="49"/>
        <v>PR.AT-520</v>
      </c>
    </row>
    <row r="807" spans="1:7" x14ac:dyDescent="0.25">
      <c r="A807" t="s">
        <v>275</v>
      </c>
      <c r="B807" s="358">
        <v>2</v>
      </c>
      <c r="C807" t="s">
        <v>1461</v>
      </c>
      <c r="D807" t="s">
        <v>1536</v>
      </c>
      <c r="E807" s="358">
        <f>VLOOKUP(A807,Data!C:I,7,FALSE)</f>
        <v>0</v>
      </c>
      <c r="F807" s="438" t="str">
        <f t="shared" si="48"/>
        <v>DE.DP-12</v>
      </c>
      <c r="G807" s="438" t="str">
        <f t="shared" si="49"/>
        <v>DE.DP-120</v>
      </c>
    </row>
    <row r="808" spans="1:7" x14ac:dyDescent="0.25">
      <c r="A808" t="s">
        <v>275</v>
      </c>
      <c r="B808" s="358">
        <v>2</v>
      </c>
      <c r="C808" t="s">
        <v>444</v>
      </c>
      <c r="D808" t="s">
        <v>1487</v>
      </c>
      <c r="E808" s="358">
        <f>VLOOKUP(A808,Data!C:I,7,FALSE)</f>
        <v>0</v>
      </c>
      <c r="F808" s="438" t="str">
        <f t="shared" si="48"/>
        <v>ID.AM-62</v>
      </c>
      <c r="G808" s="438" t="str">
        <f t="shared" si="49"/>
        <v>ID.AM-620</v>
      </c>
    </row>
    <row r="809" spans="1:7" x14ac:dyDescent="0.25">
      <c r="A809" t="s">
        <v>275</v>
      </c>
      <c r="B809" s="358">
        <v>2</v>
      </c>
      <c r="C809" t="s">
        <v>1460</v>
      </c>
      <c r="D809" t="s">
        <v>1573</v>
      </c>
      <c r="E809" s="358">
        <f>VLOOKUP(A809,Data!C:I,7,FALSE)</f>
        <v>0</v>
      </c>
      <c r="F809" s="438" t="str">
        <f t="shared" si="48"/>
        <v>PR.AT-22</v>
      </c>
      <c r="G809" s="438" t="str">
        <f t="shared" si="49"/>
        <v>PR.AT-220</v>
      </c>
    </row>
    <row r="810" spans="1:7" x14ac:dyDescent="0.25">
      <c r="A810" t="s">
        <v>275</v>
      </c>
      <c r="B810" s="358">
        <v>2</v>
      </c>
      <c r="C810" t="s">
        <v>1460</v>
      </c>
      <c r="D810" t="s">
        <v>1574</v>
      </c>
      <c r="E810" s="358">
        <f>VLOOKUP(A810,Data!C:I,7,FALSE)</f>
        <v>0</v>
      </c>
      <c r="F810" s="438" t="str">
        <f t="shared" si="48"/>
        <v>PR.AT-32</v>
      </c>
      <c r="G810" s="438" t="str">
        <f t="shared" si="49"/>
        <v>PR.AT-320</v>
      </c>
    </row>
    <row r="811" spans="1:7" x14ac:dyDescent="0.25">
      <c r="A811" t="s">
        <v>275</v>
      </c>
      <c r="B811" s="358">
        <v>2</v>
      </c>
      <c r="C811" t="s">
        <v>1460</v>
      </c>
      <c r="D811" t="s">
        <v>1523</v>
      </c>
      <c r="E811" s="358">
        <f>VLOOKUP(A811,Data!C:I,7,FALSE)</f>
        <v>0</v>
      </c>
      <c r="F811" s="438" t="str">
        <f t="shared" si="48"/>
        <v>PR.AT-42</v>
      </c>
      <c r="G811" s="438" t="str">
        <f t="shared" si="49"/>
        <v>PR.AT-420</v>
      </c>
    </row>
    <row r="812" spans="1:7" x14ac:dyDescent="0.25">
      <c r="A812" t="s">
        <v>275</v>
      </c>
      <c r="B812" s="358">
        <v>2</v>
      </c>
      <c r="C812" t="s">
        <v>1460</v>
      </c>
      <c r="D812" t="s">
        <v>1575</v>
      </c>
      <c r="E812" s="358">
        <f>VLOOKUP(A812,Data!C:I,7,FALSE)</f>
        <v>0</v>
      </c>
      <c r="F812" s="438" t="str">
        <f t="shared" si="48"/>
        <v>PR.AT-52</v>
      </c>
      <c r="G812" s="438" t="str">
        <f t="shared" si="49"/>
        <v>PR.AT-520</v>
      </c>
    </row>
    <row r="813" spans="1:7" x14ac:dyDescent="0.25">
      <c r="A813" t="s">
        <v>276</v>
      </c>
      <c r="B813" s="358">
        <v>3</v>
      </c>
      <c r="C813" t="s">
        <v>1461</v>
      </c>
      <c r="D813" t="s">
        <v>1536</v>
      </c>
      <c r="E813" s="358">
        <f>VLOOKUP(A813,Data!C:I,7,FALSE)</f>
        <v>0</v>
      </c>
      <c r="F813" s="438" t="str">
        <f t="shared" si="48"/>
        <v>DE.DP-13</v>
      </c>
      <c r="G813" s="438" t="str">
        <f t="shared" si="49"/>
        <v>DE.DP-130</v>
      </c>
    </row>
    <row r="814" spans="1:7" x14ac:dyDescent="0.25">
      <c r="A814" t="s">
        <v>276</v>
      </c>
      <c r="B814" s="358">
        <v>3</v>
      </c>
      <c r="C814" t="s">
        <v>444</v>
      </c>
      <c r="D814" t="s">
        <v>1488</v>
      </c>
      <c r="E814" s="358">
        <f>VLOOKUP(A814,Data!C:I,7,FALSE)</f>
        <v>0</v>
      </c>
      <c r="F814" s="438" t="str">
        <f t="shared" si="48"/>
        <v>ID.GV-23</v>
      </c>
      <c r="G814" s="438" t="str">
        <f t="shared" si="49"/>
        <v>ID.GV-230</v>
      </c>
    </row>
    <row r="815" spans="1:7" x14ac:dyDescent="0.25">
      <c r="A815" t="s">
        <v>276</v>
      </c>
      <c r="B815" s="358">
        <v>3</v>
      </c>
      <c r="C815" t="s">
        <v>1460</v>
      </c>
      <c r="D815" t="s">
        <v>1573</v>
      </c>
      <c r="E815" s="358">
        <f>VLOOKUP(A815,Data!C:I,7,FALSE)</f>
        <v>0</v>
      </c>
      <c r="F815" s="438" t="str">
        <f t="shared" si="48"/>
        <v>PR.AT-23</v>
      </c>
      <c r="G815" s="438" t="str">
        <f t="shared" si="49"/>
        <v>PR.AT-230</v>
      </c>
    </row>
    <row r="816" spans="1:7" x14ac:dyDescent="0.25">
      <c r="A816" t="s">
        <v>276</v>
      </c>
      <c r="B816" s="358">
        <v>3</v>
      </c>
      <c r="C816" t="s">
        <v>1460</v>
      </c>
      <c r="D816" t="s">
        <v>1574</v>
      </c>
      <c r="E816" s="358">
        <f>VLOOKUP(A816,Data!C:I,7,FALSE)</f>
        <v>0</v>
      </c>
      <c r="F816" s="438" t="str">
        <f t="shared" si="48"/>
        <v>PR.AT-33</v>
      </c>
      <c r="G816" s="438" t="str">
        <f t="shared" si="49"/>
        <v>PR.AT-330</v>
      </c>
    </row>
    <row r="817" spans="1:7" x14ac:dyDescent="0.25">
      <c r="A817" t="s">
        <v>276</v>
      </c>
      <c r="B817" s="358">
        <v>3</v>
      </c>
      <c r="C817" t="s">
        <v>1460</v>
      </c>
      <c r="D817" t="s">
        <v>1523</v>
      </c>
      <c r="E817" s="358">
        <f>VLOOKUP(A817,Data!C:I,7,FALSE)</f>
        <v>0</v>
      </c>
      <c r="F817" s="438" t="str">
        <f t="shared" si="48"/>
        <v>PR.AT-43</v>
      </c>
      <c r="G817" s="438" t="str">
        <f t="shared" si="49"/>
        <v>PR.AT-430</v>
      </c>
    </row>
    <row r="818" spans="1:7" x14ac:dyDescent="0.25">
      <c r="A818" t="s">
        <v>276</v>
      </c>
      <c r="B818" s="358">
        <v>3</v>
      </c>
      <c r="C818" t="s">
        <v>1460</v>
      </c>
      <c r="D818" t="s">
        <v>1575</v>
      </c>
      <c r="E818" s="358">
        <f>VLOOKUP(A818,Data!C:I,7,FALSE)</f>
        <v>0</v>
      </c>
      <c r="F818" s="438" t="str">
        <f t="shared" si="48"/>
        <v>PR.AT-53</v>
      </c>
      <c r="G818" s="438" t="str">
        <f t="shared" si="49"/>
        <v>PR.AT-530</v>
      </c>
    </row>
    <row r="819" spans="1:7" x14ac:dyDescent="0.25">
      <c r="A819" t="s">
        <v>277</v>
      </c>
      <c r="B819" s="358">
        <v>3</v>
      </c>
      <c r="C819" t="s">
        <v>1461</v>
      </c>
      <c r="D819" t="s">
        <v>1536</v>
      </c>
      <c r="E819" s="358">
        <f>VLOOKUP(A819,Data!C:I,7,FALSE)</f>
        <v>0</v>
      </c>
      <c r="F819" s="438" t="str">
        <f t="shared" si="48"/>
        <v>DE.DP-13</v>
      </c>
      <c r="G819" s="438" t="str">
        <f t="shared" si="49"/>
        <v>DE.DP-130</v>
      </c>
    </row>
    <row r="820" spans="1:7" x14ac:dyDescent="0.25">
      <c r="A820" t="s">
        <v>277</v>
      </c>
      <c r="B820" s="358">
        <v>3</v>
      </c>
      <c r="C820" t="s">
        <v>444</v>
      </c>
      <c r="D820" t="s">
        <v>1488</v>
      </c>
      <c r="E820" s="358">
        <f>VLOOKUP(A820,Data!C:I,7,FALSE)</f>
        <v>0</v>
      </c>
      <c r="F820" s="438" t="str">
        <f t="shared" si="48"/>
        <v>ID.GV-23</v>
      </c>
      <c r="G820" s="438" t="str">
        <f t="shared" si="49"/>
        <v>ID.GV-230</v>
      </c>
    </row>
    <row r="821" spans="1:7" x14ac:dyDescent="0.25">
      <c r="A821" t="s">
        <v>277</v>
      </c>
      <c r="B821" s="358">
        <v>3</v>
      </c>
      <c r="C821" t="s">
        <v>1460</v>
      </c>
      <c r="D821" t="s">
        <v>1573</v>
      </c>
      <c r="E821" s="358">
        <f>VLOOKUP(A821,Data!C:I,7,FALSE)</f>
        <v>0</v>
      </c>
      <c r="F821" s="438" t="str">
        <f t="shared" si="48"/>
        <v>PR.AT-23</v>
      </c>
      <c r="G821" s="438" t="str">
        <f t="shared" si="49"/>
        <v>PR.AT-230</v>
      </c>
    </row>
    <row r="822" spans="1:7" x14ac:dyDescent="0.25">
      <c r="A822" t="s">
        <v>277</v>
      </c>
      <c r="B822" s="358">
        <v>3</v>
      </c>
      <c r="C822" t="s">
        <v>1460</v>
      </c>
      <c r="D822" t="s">
        <v>1574</v>
      </c>
      <c r="E822" s="358">
        <f>VLOOKUP(A822,Data!C:I,7,FALSE)</f>
        <v>0</v>
      </c>
      <c r="F822" s="438" t="str">
        <f t="shared" si="48"/>
        <v>PR.AT-33</v>
      </c>
      <c r="G822" s="438" t="str">
        <f t="shared" si="49"/>
        <v>PR.AT-330</v>
      </c>
    </row>
    <row r="823" spans="1:7" x14ac:dyDescent="0.25">
      <c r="A823" t="s">
        <v>277</v>
      </c>
      <c r="B823" s="358">
        <v>3</v>
      </c>
      <c r="C823" t="s">
        <v>1460</v>
      </c>
      <c r="D823" t="s">
        <v>1523</v>
      </c>
      <c r="E823" s="358">
        <f>VLOOKUP(A823,Data!C:I,7,FALSE)</f>
        <v>0</v>
      </c>
      <c r="F823" s="438" t="str">
        <f t="shared" si="48"/>
        <v>PR.AT-43</v>
      </c>
      <c r="G823" s="438" t="str">
        <f t="shared" si="49"/>
        <v>PR.AT-430</v>
      </c>
    </row>
    <row r="824" spans="1:7" x14ac:dyDescent="0.25">
      <c r="A824" t="s">
        <v>277</v>
      </c>
      <c r="B824" s="358">
        <v>3</v>
      </c>
      <c r="C824" t="s">
        <v>1460</v>
      </c>
      <c r="D824" t="s">
        <v>1575</v>
      </c>
      <c r="E824" s="358">
        <f>VLOOKUP(A824,Data!C:I,7,FALSE)</f>
        <v>0</v>
      </c>
      <c r="F824" s="438" t="str">
        <f t="shared" si="48"/>
        <v>PR.AT-53</v>
      </c>
      <c r="G824" s="438" t="str">
        <f t="shared" si="49"/>
        <v>PR.AT-530</v>
      </c>
    </row>
    <row r="825" spans="1:7" x14ac:dyDescent="0.25">
      <c r="A825" t="s">
        <v>277</v>
      </c>
      <c r="B825" s="358">
        <v>3</v>
      </c>
      <c r="C825" t="s">
        <v>1460</v>
      </c>
      <c r="D825" t="s">
        <v>1576</v>
      </c>
      <c r="E825" s="358">
        <f>VLOOKUP(A825,Data!C:I,7,FALSE)</f>
        <v>0</v>
      </c>
      <c r="F825" s="438" t="str">
        <f t="shared" si="48"/>
        <v>PR.IP-113</v>
      </c>
      <c r="G825" s="438" t="str">
        <f t="shared" si="49"/>
        <v>PR.IP-1130</v>
      </c>
    </row>
    <row r="826" spans="1:7" x14ac:dyDescent="0.25">
      <c r="A826" t="s">
        <v>278</v>
      </c>
      <c r="B826" s="358">
        <v>1</v>
      </c>
      <c r="C826" t="s">
        <v>1460</v>
      </c>
      <c r="D826" t="s">
        <v>1577</v>
      </c>
      <c r="E826" s="358">
        <f>VLOOKUP(A826,Data!C:I,7,FALSE)</f>
        <v>0</v>
      </c>
      <c r="F826" s="438" t="str">
        <f t="shared" si="48"/>
        <v>PR.AT-11</v>
      </c>
      <c r="G826" s="438" t="str">
        <f t="shared" si="49"/>
        <v>PR.AT-110</v>
      </c>
    </row>
    <row r="827" spans="1:7" x14ac:dyDescent="0.25">
      <c r="A827" t="s">
        <v>279</v>
      </c>
      <c r="B827" s="358">
        <v>1</v>
      </c>
      <c r="C827" t="s">
        <v>1460</v>
      </c>
      <c r="D827" t="s">
        <v>1577</v>
      </c>
      <c r="E827" s="358">
        <f>VLOOKUP(A827,Data!C:I,7,FALSE)</f>
        <v>0</v>
      </c>
      <c r="F827" s="438" t="str">
        <f t="shared" si="48"/>
        <v>PR.AT-11</v>
      </c>
      <c r="G827" s="438" t="str">
        <f t="shared" si="49"/>
        <v>PR.AT-110</v>
      </c>
    </row>
    <row r="828" spans="1:7" x14ac:dyDescent="0.25">
      <c r="A828" t="s">
        <v>280</v>
      </c>
      <c r="B828" s="358">
        <v>2</v>
      </c>
      <c r="C828" t="s">
        <v>1460</v>
      </c>
      <c r="D828" t="s">
        <v>1577</v>
      </c>
      <c r="E828" s="358">
        <f>VLOOKUP(A828,Data!C:I,7,FALSE)</f>
        <v>0</v>
      </c>
      <c r="F828" s="438" t="str">
        <f t="shared" si="48"/>
        <v>PR.AT-12</v>
      </c>
      <c r="G828" s="438" t="str">
        <f t="shared" si="49"/>
        <v>PR.AT-120</v>
      </c>
    </row>
    <row r="829" spans="1:7" x14ac:dyDescent="0.25">
      <c r="A829" t="s">
        <v>281</v>
      </c>
      <c r="B829" s="358">
        <v>2</v>
      </c>
      <c r="C829" t="s">
        <v>1460</v>
      </c>
      <c r="D829" t="s">
        <v>1577</v>
      </c>
      <c r="E829" s="358">
        <f>VLOOKUP(A829,Data!C:I,7,FALSE)</f>
        <v>0</v>
      </c>
      <c r="F829" s="438" t="str">
        <f t="shared" si="48"/>
        <v>PR.AT-12</v>
      </c>
      <c r="G829" s="438" t="str">
        <f t="shared" si="49"/>
        <v>PR.AT-120</v>
      </c>
    </row>
    <row r="830" spans="1:7" x14ac:dyDescent="0.25">
      <c r="A830" t="s">
        <v>282</v>
      </c>
      <c r="B830" s="358">
        <v>3</v>
      </c>
      <c r="C830" t="s">
        <v>1460</v>
      </c>
      <c r="D830" t="s">
        <v>1577</v>
      </c>
      <c r="E830" s="358">
        <f>VLOOKUP(A830,Data!C:I,7,FALSE)</f>
        <v>0</v>
      </c>
      <c r="F830" s="438" t="str">
        <f t="shared" si="48"/>
        <v>PR.AT-13</v>
      </c>
      <c r="G830" s="438" t="str">
        <f t="shared" si="49"/>
        <v>PR.AT-130</v>
      </c>
    </row>
    <row r="831" spans="1:7" x14ac:dyDescent="0.25">
      <c r="A831" t="s">
        <v>283</v>
      </c>
      <c r="B831" s="358">
        <v>3</v>
      </c>
      <c r="C831" t="s">
        <v>1460</v>
      </c>
      <c r="D831" t="s">
        <v>1577</v>
      </c>
      <c r="E831" s="358">
        <f>VLOOKUP(A831,Data!C:I,7,FALSE)</f>
        <v>0</v>
      </c>
      <c r="F831" s="438" t="str">
        <f t="shared" si="48"/>
        <v>PR.AT-13</v>
      </c>
      <c r="G831" s="438" t="str">
        <f t="shared" si="49"/>
        <v>PR.AT-130</v>
      </c>
    </row>
    <row r="832" spans="1:7" x14ac:dyDescent="0.25">
      <c r="A832" t="s">
        <v>284</v>
      </c>
      <c r="B832" s="358">
        <v>1</v>
      </c>
      <c r="C832" t="s">
        <v>1460</v>
      </c>
      <c r="D832" t="s">
        <v>1576</v>
      </c>
      <c r="E832" s="358">
        <f>VLOOKUP(A832,Data!C:I,7,FALSE)</f>
        <v>0</v>
      </c>
      <c r="F832" s="438" t="str">
        <f t="shared" si="48"/>
        <v>PR.IP-111</v>
      </c>
      <c r="G832" s="438" t="str">
        <f t="shared" si="49"/>
        <v>PR.IP-1110</v>
      </c>
    </row>
    <row r="833" spans="1:7" x14ac:dyDescent="0.25">
      <c r="A833" t="s">
        <v>285</v>
      </c>
      <c r="B833" s="358">
        <v>1</v>
      </c>
      <c r="C833" t="s">
        <v>1460</v>
      </c>
      <c r="D833" t="s">
        <v>1576</v>
      </c>
      <c r="E833" s="358">
        <f>VLOOKUP(A833,Data!C:I,7,FALSE)</f>
        <v>0</v>
      </c>
      <c r="F833" s="438" t="str">
        <f t="shared" si="48"/>
        <v>PR.IP-111</v>
      </c>
      <c r="G833" s="438" t="str">
        <f t="shared" si="49"/>
        <v>PR.IP-1110</v>
      </c>
    </row>
    <row r="834" spans="1:7" x14ac:dyDescent="0.25">
      <c r="A834" t="s">
        <v>286</v>
      </c>
      <c r="B834" s="358">
        <v>2</v>
      </c>
      <c r="C834" t="s">
        <v>1460</v>
      </c>
      <c r="D834" t="s">
        <v>1576</v>
      </c>
      <c r="E834" s="358">
        <f>VLOOKUP(A834,Data!C:I,7,FALSE)</f>
        <v>0</v>
      </c>
      <c r="F834" s="438" t="str">
        <f t="shared" si="48"/>
        <v>PR.IP-112</v>
      </c>
      <c r="G834" s="438" t="str">
        <f t="shared" si="49"/>
        <v>PR.IP-1120</v>
      </c>
    </row>
    <row r="835" spans="1:7" x14ac:dyDescent="0.25">
      <c r="A835" t="s">
        <v>287</v>
      </c>
      <c r="B835" s="358">
        <v>2</v>
      </c>
      <c r="C835" t="s">
        <v>1460</v>
      </c>
      <c r="D835" t="s">
        <v>1576</v>
      </c>
      <c r="E835" s="358">
        <f>VLOOKUP(A835,Data!C:I,7,FALSE)</f>
        <v>0</v>
      </c>
      <c r="F835" s="438" t="str">
        <f t="shared" ref="F835:F846" si="50">CONCATENATE($D835,$B835)</f>
        <v>PR.IP-112</v>
      </c>
      <c r="G835" s="438" t="str">
        <f t="shared" ref="G835:G846" si="51">_xlfn.IFNA(CONCATENATE(F835,$E835),CONCATENATE(F835,$E835,0))</f>
        <v>PR.IP-1120</v>
      </c>
    </row>
    <row r="836" spans="1:7" x14ac:dyDescent="0.25">
      <c r="A836" t="s">
        <v>288</v>
      </c>
      <c r="B836" s="358">
        <v>2</v>
      </c>
      <c r="C836" t="s">
        <v>1460</v>
      </c>
      <c r="D836" t="s">
        <v>1576</v>
      </c>
      <c r="E836" s="358">
        <f>VLOOKUP(A836,Data!C:I,7,FALSE)</f>
        <v>0</v>
      </c>
      <c r="F836" s="438" t="str">
        <f t="shared" si="50"/>
        <v>PR.IP-112</v>
      </c>
      <c r="G836" s="438" t="str">
        <f t="shared" si="51"/>
        <v>PR.IP-1120</v>
      </c>
    </row>
    <row r="837" spans="1:7" x14ac:dyDescent="0.25">
      <c r="A837" t="s">
        <v>289</v>
      </c>
      <c r="B837" s="358">
        <v>3</v>
      </c>
      <c r="C837" t="s">
        <v>1460</v>
      </c>
      <c r="D837" t="s">
        <v>1576</v>
      </c>
      <c r="E837" s="358">
        <f>VLOOKUP(A837,Data!C:I,7,FALSE)</f>
        <v>0</v>
      </c>
      <c r="F837" s="438" t="str">
        <f t="shared" si="50"/>
        <v>PR.IP-113</v>
      </c>
      <c r="G837" s="438" t="str">
        <f t="shared" si="51"/>
        <v>PR.IP-1130</v>
      </c>
    </row>
    <row r="838" spans="1:7" x14ac:dyDescent="0.25">
      <c r="A838" t="s">
        <v>958</v>
      </c>
      <c r="B838" s="358">
        <v>3</v>
      </c>
      <c r="C838" t="s">
        <v>1460</v>
      </c>
      <c r="D838" t="s">
        <v>1576</v>
      </c>
      <c r="E838" s="358" t="e">
        <f>VLOOKUP(A838,Data!C:I,7,FALSE)</f>
        <v>#N/A</v>
      </c>
      <c r="F838" s="438" t="str">
        <f t="shared" si="50"/>
        <v>PR.IP-113</v>
      </c>
      <c r="G838" s="438" t="e">
        <f t="shared" si="51"/>
        <v>#N/A</v>
      </c>
    </row>
    <row r="839" spans="1:7" x14ac:dyDescent="0.25">
      <c r="A839" t="s">
        <v>290</v>
      </c>
      <c r="B839" s="358">
        <v>1</v>
      </c>
      <c r="C839" t="s">
        <v>1460</v>
      </c>
      <c r="D839" t="s">
        <v>1577</v>
      </c>
      <c r="E839" s="358">
        <f>VLOOKUP(A839,Data!C:I,7,FALSE)</f>
        <v>0</v>
      </c>
      <c r="F839" s="438" t="str">
        <f t="shared" si="50"/>
        <v>PR.AT-11</v>
      </c>
      <c r="G839" s="438" t="str">
        <f t="shared" si="51"/>
        <v>PR.AT-110</v>
      </c>
    </row>
    <row r="840" spans="1:7" x14ac:dyDescent="0.25">
      <c r="A840" t="s">
        <v>291</v>
      </c>
      <c r="B840" s="358">
        <v>2</v>
      </c>
      <c r="C840" t="s">
        <v>1460</v>
      </c>
      <c r="D840" t="s">
        <v>1577</v>
      </c>
      <c r="E840" s="358">
        <f>VLOOKUP(A840,Data!C:I,7,FALSE)</f>
        <v>0</v>
      </c>
      <c r="F840" s="438" t="str">
        <f t="shared" si="50"/>
        <v>PR.AT-12</v>
      </c>
      <c r="G840" s="438" t="str">
        <f t="shared" si="51"/>
        <v>PR.AT-120</v>
      </c>
    </row>
    <row r="841" spans="1:7" x14ac:dyDescent="0.25">
      <c r="A841" t="s">
        <v>292</v>
      </c>
      <c r="B841" s="358">
        <v>2</v>
      </c>
      <c r="C841" t="s">
        <v>1460</v>
      </c>
      <c r="D841" t="s">
        <v>1577</v>
      </c>
      <c r="E841" s="358">
        <f>VLOOKUP(A841,Data!C:I,7,FALSE)</f>
        <v>0</v>
      </c>
      <c r="F841" s="438" t="str">
        <f t="shared" si="50"/>
        <v>PR.AT-12</v>
      </c>
      <c r="G841" s="438" t="str">
        <f t="shared" si="51"/>
        <v>PR.AT-120</v>
      </c>
    </row>
    <row r="842" spans="1:7" x14ac:dyDescent="0.25">
      <c r="A842" t="s">
        <v>293</v>
      </c>
      <c r="B842" s="358">
        <v>3</v>
      </c>
      <c r="C842" t="s">
        <v>1460</v>
      </c>
      <c r="D842" t="s">
        <v>1577</v>
      </c>
      <c r="E842" s="358">
        <f>VLOOKUP(A842,Data!C:I,7,FALSE)</f>
        <v>0</v>
      </c>
      <c r="F842" s="438" t="str">
        <f t="shared" si="50"/>
        <v>PR.AT-13</v>
      </c>
      <c r="G842" s="438" t="str">
        <f t="shared" si="51"/>
        <v>PR.AT-130</v>
      </c>
    </row>
    <row r="843" spans="1:7" x14ac:dyDescent="0.25">
      <c r="A843" t="s">
        <v>294</v>
      </c>
      <c r="B843" s="358">
        <v>3</v>
      </c>
      <c r="C843" t="s">
        <v>1460</v>
      </c>
      <c r="D843" t="s">
        <v>1577</v>
      </c>
      <c r="E843" s="358">
        <f>VLOOKUP(A843,Data!C:I,7,FALSE)</f>
        <v>0</v>
      </c>
      <c r="F843" s="438" t="str">
        <f t="shared" si="50"/>
        <v>PR.AT-13</v>
      </c>
      <c r="G843" s="438" t="str">
        <f t="shared" si="51"/>
        <v>PR.AT-130</v>
      </c>
    </row>
    <row r="844" spans="1:7" x14ac:dyDescent="0.25">
      <c r="A844" t="s">
        <v>299</v>
      </c>
      <c r="B844" s="358">
        <v>3</v>
      </c>
      <c r="C844" t="s">
        <v>444</v>
      </c>
      <c r="D844" t="s">
        <v>1487</v>
      </c>
      <c r="E844" s="358">
        <f>VLOOKUP(A844,Data!C:I,7,FALSE)</f>
        <v>0</v>
      </c>
      <c r="F844" s="438" t="str">
        <f t="shared" si="50"/>
        <v>ID.AM-63</v>
      </c>
      <c r="G844" s="438" t="str">
        <f t="shared" si="51"/>
        <v>ID.AM-630</v>
      </c>
    </row>
    <row r="845" spans="1:7" x14ac:dyDescent="0.25">
      <c r="A845" t="s">
        <v>299</v>
      </c>
      <c r="B845" s="358">
        <v>3</v>
      </c>
      <c r="C845" t="s">
        <v>444</v>
      </c>
      <c r="D845" t="s">
        <v>1488</v>
      </c>
      <c r="E845" s="358">
        <f>VLOOKUP(A845,Data!C:I,7,FALSE)</f>
        <v>0</v>
      </c>
      <c r="F845" s="438" t="str">
        <f t="shared" si="50"/>
        <v>ID.GV-23</v>
      </c>
      <c r="G845" s="438" t="str">
        <f t="shared" si="51"/>
        <v>ID.GV-230</v>
      </c>
    </row>
    <row r="846" spans="1:7" x14ac:dyDescent="0.25">
      <c r="A846" t="s">
        <v>300</v>
      </c>
      <c r="B846" s="358">
        <v>3</v>
      </c>
      <c r="C846" t="s">
        <v>1460</v>
      </c>
      <c r="D846" t="s">
        <v>1489</v>
      </c>
      <c r="E846" s="358">
        <f>VLOOKUP(A846,Data!C:I,7,FALSE)</f>
        <v>0</v>
      </c>
      <c r="F846" s="438" t="str">
        <f t="shared" si="50"/>
        <v>PR.IP-83</v>
      </c>
      <c r="G846" s="438" t="str">
        <f t="shared" si="51"/>
        <v>PR.IP-830</v>
      </c>
    </row>
  </sheetData>
  <sheetProtection autoFilter="0"/>
  <autoFilter ref="A1:G1" xr:uid="{00000000-0009-0000-0000-00001B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0058B1"/>
  </sheetPr>
  <dimension ref="A1:W48"/>
  <sheetViews>
    <sheetView showGridLines="0" zoomScale="80" zoomScaleNormal="80" workbookViewId="0">
      <selection activeCell="I12" sqref="I12:J12"/>
    </sheetView>
  </sheetViews>
  <sheetFormatPr defaultColWidth="9.1796875" defaultRowHeight="13.8" x14ac:dyDescent="0.25"/>
  <cols>
    <col min="1" max="2" width="1.6328125" style="245" customWidth="1"/>
    <col min="3" max="3" width="2.6328125" style="246" customWidth="1"/>
    <col min="4" max="4" width="14.6328125" style="245" customWidth="1"/>
    <col min="5" max="5" width="30.6328125" style="245" customWidth="1"/>
    <col min="6" max="6" width="6.6328125" style="245" customWidth="1"/>
    <col min="7" max="7" width="3.6328125" style="247" customWidth="1"/>
    <col min="8" max="8" width="14.6328125" style="245" customWidth="1"/>
    <col min="9" max="9" width="30.6328125" style="245" customWidth="1"/>
    <col min="10" max="10" width="6.6328125" style="245" customWidth="1"/>
    <col min="11" max="11" width="3.6328125" style="245" customWidth="1"/>
    <col min="12" max="15" width="1.6328125" style="245" customWidth="1"/>
    <col min="16" max="16" width="25.6328125" style="245" customWidth="1"/>
    <col min="17" max="21" width="25.6328125" style="248" customWidth="1"/>
    <col min="22" max="22" width="1.6328125" style="248" customWidth="1"/>
    <col min="23" max="23" width="1.6328125" style="245" customWidth="1"/>
    <col min="24" max="16384" width="9.1796875" style="245"/>
  </cols>
  <sheetData>
    <row r="1" spans="1:23" s="139" customFormat="1" ht="11.4" x14ac:dyDescent="0.25">
      <c r="A1" s="134"/>
      <c r="B1" s="134"/>
      <c r="C1" s="135"/>
      <c r="D1" s="134"/>
      <c r="E1" s="134"/>
      <c r="F1" s="134"/>
      <c r="G1" s="136"/>
      <c r="H1" s="134"/>
      <c r="I1" s="136"/>
      <c r="J1" s="136"/>
      <c r="K1" s="136"/>
      <c r="L1" s="134"/>
      <c r="M1" s="134"/>
      <c r="N1" s="134"/>
      <c r="O1" s="134"/>
      <c r="P1" s="134"/>
      <c r="Q1" s="134"/>
      <c r="R1" s="134"/>
      <c r="S1" s="134"/>
      <c r="T1" s="134"/>
      <c r="U1" s="134"/>
      <c r="V1" s="134"/>
      <c r="W1" s="134"/>
    </row>
    <row r="2" spans="1:23" s="147" customFormat="1" ht="10.050000000000001" customHeight="1" x14ac:dyDescent="0.2">
      <c r="A2" s="140"/>
      <c r="B2" s="141"/>
      <c r="C2" s="142"/>
      <c r="D2" s="143"/>
      <c r="E2" s="143"/>
      <c r="F2" s="144"/>
      <c r="G2" s="145"/>
      <c r="H2" s="144"/>
      <c r="I2" s="144"/>
      <c r="J2" s="144"/>
      <c r="K2" s="144"/>
      <c r="L2" s="146"/>
      <c r="M2" s="140"/>
      <c r="N2" s="134"/>
      <c r="O2" s="569"/>
      <c r="P2" s="1218" t="str">
        <f>IF(VLOOKUP(CONCATENATE($C$3,"-",41),Languages!$A:$D,1,TRUE)=CONCATENATE($C$3,"-",41),VLOOKUP(CONCATENATE($C$3,"-",41),Languages!$A:$D,Summary!$C$7,TRUE),NA())</f>
        <v>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v>
      </c>
      <c r="Q2" s="1218"/>
      <c r="R2" s="1218"/>
      <c r="S2" s="1218"/>
      <c r="T2" s="1218"/>
      <c r="U2" s="1218"/>
      <c r="V2" s="1218"/>
      <c r="W2" s="134"/>
    </row>
    <row r="3" spans="1:23" s="147" customFormat="1" ht="18" customHeight="1" x14ac:dyDescent="0.2">
      <c r="A3" s="140"/>
      <c r="B3" s="148"/>
      <c r="C3" s="149" t="s">
        <v>418</v>
      </c>
      <c r="E3" s="730" t="s">
        <v>3857</v>
      </c>
      <c r="F3" s="150"/>
      <c r="G3" s="151"/>
      <c r="H3" s="152" t="str">
        <f>IF(VLOOKUP("GEN-SEC",Languages!$A:$D,1,TRUE)="GEN-SEC",VLOOKUP("GEN-SEC",Languages!$A:$D,Summary!$C$7,TRUE),NA())</f>
        <v>Tiedon luokittelu</v>
      </c>
      <c r="I3" s="150"/>
      <c r="J3" s="150"/>
      <c r="K3" s="150"/>
      <c r="L3" s="153"/>
      <c r="M3" s="140"/>
      <c r="N3" s="134"/>
      <c r="O3" s="569"/>
      <c r="P3" s="1218"/>
      <c r="Q3" s="1218"/>
      <c r="R3" s="1218"/>
      <c r="S3" s="1218"/>
      <c r="T3" s="1218"/>
      <c r="U3" s="1218"/>
      <c r="V3" s="1218"/>
      <c r="W3" s="134"/>
    </row>
    <row r="4" spans="1:23" s="147" customFormat="1" ht="19.95" customHeight="1" x14ac:dyDescent="0.3">
      <c r="A4" s="140"/>
      <c r="B4" s="148"/>
      <c r="C4" s="154" t="str">
        <f>IF(VLOOKUP($C$3,Languages!$A:$D,1,TRUE)=$C$3,VLOOKUP($C$3,Languages!$A:$D,Summary!$C$7,TRUE),NA())</f>
        <v>Kyberturvallisuuden arviointityökalu</v>
      </c>
      <c r="E4" s="155"/>
      <c r="F4" s="150"/>
      <c r="G4" s="151"/>
      <c r="H4" s="678"/>
      <c r="I4" s="150"/>
      <c r="J4" s="150"/>
      <c r="K4" s="150"/>
      <c r="L4" s="153"/>
      <c r="M4" s="140"/>
      <c r="N4" s="134"/>
      <c r="O4" s="569"/>
      <c r="P4" s="1218"/>
      <c r="Q4" s="1218"/>
      <c r="R4" s="1218"/>
      <c r="S4" s="1218"/>
      <c r="T4" s="1218"/>
      <c r="U4" s="1218"/>
      <c r="V4" s="1218"/>
      <c r="W4" s="134"/>
    </row>
    <row r="5" spans="1:23" s="139" customFormat="1" ht="10.050000000000001" customHeight="1" x14ac:dyDescent="0.25">
      <c r="A5" s="134"/>
      <c r="B5" s="156"/>
      <c r="C5" s="157"/>
      <c r="D5" s="158"/>
      <c r="E5" s="158"/>
      <c r="F5" s="158"/>
      <c r="G5" s="159"/>
      <c r="H5" s="158"/>
      <c r="I5" s="159"/>
      <c r="J5" s="159"/>
      <c r="K5" s="159"/>
      <c r="L5" s="160"/>
      <c r="M5" s="249"/>
      <c r="N5" s="134"/>
      <c r="O5" s="570"/>
      <c r="P5" s="1218"/>
      <c r="Q5" s="1218"/>
      <c r="R5" s="1218"/>
      <c r="S5" s="1218"/>
      <c r="T5" s="1218"/>
      <c r="U5" s="1218"/>
      <c r="V5" s="1218"/>
      <c r="W5" s="134"/>
    </row>
    <row r="6" spans="1:23" s="139" customFormat="1" ht="101.4" customHeight="1" thickBot="1" x14ac:dyDescent="0.3">
      <c r="A6" s="134"/>
      <c r="B6" s="156"/>
      <c r="C6" s="1225" t="str">
        <f>IF(VLOOKUP(CONCATENATE(C3,"-0"),Languages!$A:$D,1,TRUE)=CONCATENATE(C3,"-0"),VLOOKUP(CONCATENATE(C3,"-0"),Languages!$A:$D,Summary!$C$7,TRUE),NA())</f>
        <v xml:space="preserve">Kybermittari versio 2.1, 07.11.2024
https://www.kybermittari.fi 
Palaute ja kysymykset: kybermittari(at)traficom.fi
Materiaali on käytettävissä Creative Commons Nimeä 4.0 / CC BY 4.0 lisenssiehtojen mukaisesti. 
Kybermittari on rekisteröity tavaramerkki (sanamerkki). </v>
      </c>
      <c r="D6" s="1225"/>
      <c r="E6" s="1225"/>
      <c r="F6" s="1225"/>
      <c r="G6" s="1225"/>
      <c r="H6" s="1225"/>
      <c r="I6" s="1225"/>
      <c r="J6" s="1225"/>
      <c r="K6" s="161"/>
      <c r="L6" s="160"/>
      <c r="M6" s="249"/>
      <c r="N6" s="134"/>
      <c r="O6" s="570"/>
      <c r="P6" s="1218"/>
      <c r="Q6" s="1218"/>
      <c r="R6" s="1218"/>
      <c r="S6" s="1218"/>
      <c r="T6" s="1218"/>
      <c r="U6" s="1218"/>
      <c r="V6" s="1218"/>
      <c r="W6" s="134"/>
    </row>
    <row r="7" spans="1:23" s="139" customFormat="1" ht="18" customHeight="1" thickBot="1" x14ac:dyDescent="0.3">
      <c r="A7" s="134"/>
      <c r="B7" s="156"/>
      <c r="C7" s="162">
        <f>MATCH(H7,Languages!1:1,0)</f>
        <v>3</v>
      </c>
      <c r="E7" s="1224" t="s">
        <v>3532</v>
      </c>
      <c r="F7" s="1224"/>
      <c r="G7" s="163"/>
      <c r="H7" s="679" t="s">
        <v>588</v>
      </c>
      <c r="I7" s="164"/>
      <c r="J7" s="164"/>
      <c r="K7" s="164"/>
      <c r="L7" s="160"/>
      <c r="M7" s="249"/>
      <c r="N7" s="134"/>
      <c r="O7" s="570"/>
      <c r="P7" s="1218"/>
      <c r="Q7" s="1218"/>
      <c r="R7" s="1218"/>
      <c r="S7" s="1218"/>
      <c r="T7" s="1218"/>
      <c r="U7" s="1218"/>
      <c r="V7" s="1218"/>
      <c r="W7" s="134"/>
    </row>
    <row r="8" spans="1:23" s="139" customFormat="1" ht="10.050000000000001" customHeight="1" x14ac:dyDescent="0.25">
      <c r="A8" s="134"/>
      <c r="B8" s="156"/>
      <c r="C8" s="162"/>
      <c r="D8" s="152"/>
      <c r="E8" s="152"/>
      <c r="F8" s="152"/>
      <c r="G8" s="163"/>
      <c r="H8" s="164"/>
      <c r="I8" s="164"/>
      <c r="J8" s="164"/>
      <c r="K8" s="164"/>
      <c r="L8" s="160"/>
      <c r="M8" s="249"/>
      <c r="N8" s="134"/>
      <c r="O8" s="570"/>
      <c r="P8" s="1218"/>
      <c r="Q8" s="1218"/>
      <c r="R8" s="1218"/>
      <c r="S8" s="1218"/>
      <c r="T8" s="1218"/>
      <c r="U8" s="1218"/>
      <c r="V8" s="1218"/>
      <c r="W8" s="134"/>
    </row>
    <row r="9" spans="1:23" s="176" customFormat="1" ht="25.05" customHeight="1" x14ac:dyDescent="0.25">
      <c r="A9" s="165"/>
      <c r="B9" s="166"/>
      <c r="C9" s="167">
        <v>10</v>
      </c>
      <c r="D9" s="168" t="str">
        <f>IF(VLOOKUP(CONCATENATE($C$3,"-",C9),Languages!$A:$D,1,TRUE)=CONCATENATE($C$3,"-",C9),VLOOKUP(CONCATENATE($C$3,"-",C9),Languages!$A:$D,Summary!$C$7,TRUE),NA())</f>
        <v>Organisaatio</v>
      </c>
      <c r="E9" s="169"/>
      <c r="F9" s="169"/>
      <c r="G9" s="170"/>
      <c r="H9" s="169"/>
      <c r="I9" s="169" t="str">
        <f>IFERROR(INT(LEFT(#REF!,1)),"")</f>
        <v/>
      </c>
      <c r="J9" s="169"/>
      <c r="K9" s="171"/>
      <c r="L9" s="172"/>
      <c r="M9" s="173"/>
      <c r="N9" s="134"/>
      <c r="O9" s="571"/>
      <c r="P9" s="1218"/>
      <c r="Q9" s="1218"/>
      <c r="R9" s="1218"/>
      <c r="S9" s="1218"/>
      <c r="T9" s="1218"/>
      <c r="U9" s="1218"/>
      <c r="V9" s="1218"/>
      <c r="W9" s="134"/>
    </row>
    <row r="10" spans="1:23" s="183" customFormat="1" ht="10.050000000000001" customHeight="1" x14ac:dyDescent="0.25">
      <c r="A10" s="177"/>
      <c r="B10" s="178"/>
      <c r="C10" s="1223"/>
      <c r="D10" s="1223"/>
      <c r="E10" s="1223"/>
      <c r="F10" s="1223"/>
      <c r="G10" s="1223"/>
      <c r="H10" s="1223"/>
      <c r="I10" s="1223"/>
      <c r="J10" s="1223"/>
      <c r="K10" s="164"/>
      <c r="L10" s="179"/>
      <c r="M10" s="180"/>
      <c r="N10" s="134"/>
      <c r="O10" s="572"/>
      <c r="P10" s="1218"/>
      <c r="Q10" s="1218"/>
      <c r="R10" s="1218"/>
      <c r="S10" s="1218"/>
      <c r="T10" s="1218"/>
      <c r="U10" s="1218"/>
      <c r="V10" s="1218"/>
      <c r="W10" s="134"/>
    </row>
    <row r="11" spans="1:23" s="183" customFormat="1" ht="28.8" customHeight="1" x14ac:dyDescent="0.25">
      <c r="A11" s="177"/>
      <c r="B11" s="184">
        <v>11</v>
      </c>
      <c r="C11" s="185"/>
      <c r="D11" s="164" t="str">
        <f>IF(VLOOKUP(CONCATENATE($C$3,"-",B11),Languages!$A:$D,1,TRUE)=CONCATENATE($C$3,"-",B11),VLOOKUP(CONCATENATE($C$3,"-",B11),Languages!$A:$D,Summary!$C$7,TRUE),NA())</f>
        <v>Nimi</v>
      </c>
      <c r="E11" s="1238"/>
      <c r="F11" s="1238"/>
      <c r="G11" s="186"/>
      <c r="H11" s="164" t="str">
        <f>IF(VLOOKUP(CONCATENATE($C$3,"-",L11),Languages!$A:$D,1,TRUE)=CONCATENATE($C$3,"-",L11),VLOOKUP(CONCATENATE($C$3,"-",L11),Languages!$A:$D,Summary!$C$7,TRUE),NA())</f>
        <v>Yhteyshenkilön sähköposti</v>
      </c>
      <c r="I11" s="1239"/>
      <c r="J11" s="1238"/>
      <c r="K11" s="187"/>
      <c r="L11" s="188">
        <v>14</v>
      </c>
      <c r="M11" s="272"/>
      <c r="N11" s="134"/>
      <c r="O11" s="573"/>
      <c r="P11" s="1218"/>
      <c r="Q11" s="1218"/>
      <c r="R11" s="1218"/>
      <c r="S11" s="1218"/>
      <c r="T11" s="1218"/>
      <c r="U11" s="1218"/>
      <c r="V11" s="1218"/>
      <c r="W11" s="134"/>
    </row>
    <row r="12" spans="1:23" s="183" customFormat="1" ht="18" customHeight="1" x14ac:dyDescent="0.25">
      <c r="A12" s="177"/>
      <c r="B12" s="184">
        <v>12</v>
      </c>
      <c r="C12" s="185"/>
      <c r="D12" s="164" t="str">
        <f>IF(VLOOKUP(CONCATENATE($C$3,"-",B12),Languages!$A:$D,1,TRUE)=CONCATENATE($C$3,"-",B12),VLOOKUP(CONCATENATE($C$3,"-",B12),Languages!$A:$D,Summary!$C$7,TRUE),NA())</f>
        <v>Toimiala</v>
      </c>
      <c r="E12" s="1212"/>
      <c r="F12" s="1212"/>
      <c r="G12" s="189"/>
      <c r="H12" s="677" t="str">
        <f>IF(VLOOKUP(CONCATENATE($C$3,"-",L12),Languages!$A:$D,1,TRUE)=CONCATENATE($C$3,"-",L12),VLOOKUP(CONCATENATE($C$3,"-",L12),Languages!$A:$D,Summary!$C$7,TRUE),NA())</f>
        <v>Y-tunnus</v>
      </c>
      <c r="I12" s="1212"/>
      <c r="J12" s="1212"/>
      <c r="K12" s="187"/>
      <c r="L12" s="188">
        <v>24</v>
      </c>
      <c r="M12" s="272"/>
      <c r="N12" s="134"/>
      <c r="O12" s="573"/>
      <c r="P12" s="1218"/>
      <c r="Q12" s="1218"/>
      <c r="R12" s="1218"/>
      <c r="S12" s="1218"/>
      <c r="T12" s="1218"/>
      <c r="U12" s="1218"/>
      <c r="V12" s="1218"/>
      <c r="W12" s="134"/>
    </row>
    <row r="13" spans="1:23" s="183" customFormat="1" ht="26.4" customHeight="1" x14ac:dyDescent="0.25">
      <c r="A13" s="177"/>
      <c r="B13" s="184">
        <v>13</v>
      </c>
      <c r="C13" s="185"/>
      <c r="D13" s="164" t="str">
        <f>IF(VLOOKUP(CONCATENATE($C$3,"-",B13),Languages!$A:$D,1,TRUE)=CONCATENATE($C$3,"-",B13),VLOOKUP(CONCATENATE($C$3,"-",B13),Languages!$A:$D,Summary!$C$7,TRUE),NA())</f>
        <v>Toiminto</v>
      </c>
      <c r="E13" s="1212"/>
      <c r="F13" s="1212"/>
      <c r="G13" s="189"/>
      <c r="H13" s="164" t="str">
        <f>IF(VLOOKUP(CONCATENATE($C$3,"-",L13),Languages!$A:$D,1,TRUE)=CONCATENATE($C$3,"-",L13),VLOOKUP(CONCATENATE($C$3,"-",L13),Languages!$A:$D,Summary!$C$7,TRUE),NA())</f>
        <v>Arvioinnin vetäjä</v>
      </c>
      <c r="I13" s="1212"/>
      <c r="J13" s="1212"/>
      <c r="K13" s="187"/>
      <c r="L13" s="188">
        <v>15</v>
      </c>
      <c r="M13" s="329"/>
      <c r="N13" s="134"/>
      <c r="O13" s="573"/>
      <c r="P13" s="1218"/>
      <c r="Q13" s="1218"/>
      <c r="R13" s="1218"/>
      <c r="S13" s="1218"/>
      <c r="T13" s="1218"/>
      <c r="U13" s="1218"/>
      <c r="V13" s="1218"/>
      <c r="W13" s="177"/>
    </row>
    <row r="14" spans="1:23" s="183" customFormat="1" ht="18" customHeight="1" x14ac:dyDescent="0.25">
      <c r="A14" s="177"/>
      <c r="B14" s="184">
        <v>18</v>
      </c>
      <c r="C14" s="185"/>
      <c r="D14" s="320" t="str">
        <f>IF(VLOOKUP(CONCATENATE($C$3,"-",B14),Languages!$A:$D,1,TRUE)=CONCATENATE($C$3,"-",B14),VLOOKUP(CONCATENATE($C$3,"-",B14),Languages!$A:$D,Summary!$C$7,TRUE),NA())</f>
        <v>Aloitus pvm.</v>
      </c>
      <c r="E14" s="1214"/>
      <c r="F14" s="1214"/>
      <c r="G14" s="189"/>
      <c r="H14" s="320"/>
      <c r="I14" s="1240"/>
      <c r="J14" s="1240"/>
      <c r="K14" s="187"/>
      <c r="L14" s="204"/>
      <c r="M14" s="329"/>
      <c r="N14" s="134"/>
      <c r="O14" s="573"/>
      <c r="P14" s="1218"/>
      <c r="Q14" s="1218"/>
      <c r="R14" s="1218"/>
      <c r="S14" s="1218"/>
      <c r="T14" s="1218"/>
      <c r="U14" s="1218"/>
      <c r="V14" s="1218"/>
      <c r="W14" s="177"/>
    </row>
    <row r="15" spans="1:23" s="183" customFormat="1" ht="24" customHeight="1" x14ac:dyDescent="0.25">
      <c r="A15" s="177"/>
      <c r="B15" s="184">
        <v>19</v>
      </c>
      <c r="C15" s="185"/>
      <c r="D15" s="320" t="str">
        <f>IF(VLOOKUP(CONCATENATE($C$3,"-",B15),Languages!$A:$D,1,TRUE)=CONCATENATE($C$3,"-",B15),VLOOKUP(CONCATENATE($C$3,"-",B15),Languages!$A:$D,Summary!$C$7,TRUE),NA())</f>
        <v>Viimeinen muutos</v>
      </c>
      <c r="E15" s="1214">
        <v>45658</v>
      </c>
      <c r="F15" s="1214"/>
      <c r="G15" s="189"/>
      <c r="H15" s="320" t="str">
        <f>IF(VLOOKUP(CONCATENATE($C$3,"-",L15),Languages!$A:$D,1,TRUE)=CONCATENATE($C$3,"-",L15),VLOOKUP(CONCATENATE($C$3,"-",L15),Languages!$A:$D,Summary!$C$7,TRUE),NA())</f>
        <v>Seuraava arviointi</v>
      </c>
      <c r="I15" s="1215"/>
      <c r="J15" s="1215"/>
      <c r="K15" s="187"/>
      <c r="L15" s="204">
        <v>42</v>
      </c>
      <c r="M15" s="329"/>
      <c r="N15" s="134"/>
      <c r="O15" s="573"/>
      <c r="P15" s="1218"/>
      <c r="Q15" s="1218"/>
      <c r="R15" s="1218"/>
      <c r="S15" s="1218"/>
      <c r="T15" s="1218"/>
      <c r="U15" s="1218"/>
      <c r="V15" s="1218"/>
      <c r="W15" s="177"/>
    </row>
    <row r="16" spans="1:23" s="176" customFormat="1" ht="10.050000000000001" customHeight="1" x14ac:dyDescent="0.25">
      <c r="A16" s="165"/>
      <c r="B16" s="190"/>
      <c r="C16" s="191"/>
      <c r="D16" s="192"/>
      <c r="E16" s="192"/>
      <c r="F16" s="193"/>
      <c r="G16" s="189"/>
      <c r="H16" s="164"/>
      <c r="I16" s="192"/>
      <c r="J16" s="192"/>
      <c r="K16" s="192"/>
      <c r="L16" s="204">
        <v>42</v>
      </c>
      <c r="M16" s="329"/>
      <c r="N16" s="134"/>
      <c r="O16" s="558"/>
      <c r="P16" s="346"/>
      <c r="Q16" s="347"/>
      <c r="R16" s="347"/>
      <c r="S16" s="347"/>
      <c r="T16" s="347"/>
      <c r="U16" s="347"/>
      <c r="V16" s="347"/>
      <c r="W16" s="272"/>
    </row>
    <row r="17" spans="1:23" s="202" customFormat="1" ht="19.95" customHeight="1" x14ac:dyDescent="0.25">
      <c r="A17" s="180"/>
      <c r="B17" s="194">
        <v>16</v>
      </c>
      <c r="C17" s="185"/>
      <c r="D17" s="195" t="str">
        <f>IF(VLOOKUP(CONCATENATE($C$3,"-",B17),Languages!$A:$D,1,TRUE)=CONCATENATE($C$3,"-",B17),VLOOKUP(CONCATENATE($C$3,"-",B17),Languages!$A:$D,Summary!$C$7,TRUE),NA())</f>
        <v>Kuvaus arvioitavasta toiminnosta</v>
      </c>
      <c r="E17" s="196"/>
      <c r="F17" s="196"/>
      <c r="G17" s="197"/>
      <c r="H17" s="196"/>
      <c r="I17" s="198"/>
      <c r="J17" s="198"/>
      <c r="K17" s="198"/>
      <c r="L17" s="204">
        <v>42</v>
      </c>
      <c r="M17" s="329"/>
      <c r="N17" s="134"/>
      <c r="O17" s="559"/>
      <c r="P17" s="563" t="str">
        <f>IF(VLOOKUP("KM100",Languages!$A:$D,1,TRUE)="KM100",VLOOKUP("KM100",Languages!$A:$D,Summary!$C$7,TRUE),NA())</f>
        <v>Toiminto</v>
      </c>
      <c r="Q17" s="563" t="str">
        <f>IF(VLOOKUP("KM101",Languages!$A:$D,1,TRUE)="KM101",VLOOKUP("KM101",Languages!$A:$D,Summary!$C$7,TRUE),NA())</f>
        <v>Prosessit</v>
      </c>
      <c r="R17" s="563" t="str">
        <f>IF(VLOOKUP("KM102",Languages!$A:$D,1,TRUE)="KM102",VLOOKUP("KM102",Languages!$A:$D,Summary!$C$7,TRUE),NA())</f>
        <v>Järjestelmät</v>
      </c>
      <c r="S17" s="563" t="str">
        <f>IF(VLOOKUP("KM103",Languages!$A:$D,1,TRUE)="KM103",VLOOKUP("KM103",Languages!$A:$D,Summary!$C$7,TRUE),NA())</f>
        <v>Vaikutus muihin organisaatioihin</v>
      </c>
      <c r="T17" s="563" t="str">
        <f>IF(VLOOKUP("KM104",Languages!$A:$D,1,TRUE)="KM104",VLOOKUP("KM104",Languages!$A:$D,Summary!$C$7,TRUE),NA())</f>
        <v>Toimittajat</v>
      </c>
      <c r="U17" s="563" t="str">
        <f>IF(VLOOKUP("KM105",Languages!$A:$D,1,TRUE)="KM105",VLOOKUP("KM105",Languages!$A:$D,Summary!$C$7,TRUE),NA())</f>
        <v>Sisäiset riippuvuudet</v>
      </c>
      <c r="V17" s="564"/>
      <c r="W17" s="329"/>
    </row>
    <row r="18" spans="1:23" s="202" customFormat="1" ht="30" customHeight="1" x14ac:dyDescent="0.25">
      <c r="A18" s="180"/>
      <c r="B18" s="203"/>
      <c r="C18" s="185"/>
      <c r="D18" s="1229"/>
      <c r="E18" s="1230"/>
      <c r="F18" s="1230"/>
      <c r="G18" s="1230"/>
      <c r="H18" s="1230"/>
      <c r="I18" s="1230"/>
      <c r="J18" s="1231"/>
      <c r="K18" s="326"/>
      <c r="L18" s="204">
        <v>42</v>
      </c>
      <c r="M18" s="329"/>
      <c r="N18" s="134"/>
      <c r="O18" s="560"/>
      <c r="P18" s="578"/>
      <c r="Q18" s="579"/>
      <c r="R18" s="579"/>
      <c r="S18" s="579"/>
      <c r="T18" s="579"/>
      <c r="U18" s="579"/>
      <c r="V18" s="565"/>
      <c r="W18" s="329"/>
    </row>
    <row r="19" spans="1:23" s="202" customFormat="1" ht="30" customHeight="1" x14ac:dyDescent="0.25">
      <c r="A19" s="180"/>
      <c r="B19" s="203"/>
      <c r="C19" s="185"/>
      <c r="D19" s="1232"/>
      <c r="E19" s="1233"/>
      <c r="F19" s="1233"/>
      <c r="G19" s="1233"/>
      <c r="H19" s="1233"/>
      <c r="I19" s="1233"/>
      <c r="J19" s="1234"/>
      <c r="K19" s="327"/>
      <c r="L19" s="204">
        <v>42</v>
      </c>
      <c r="M19" s="329"/>
      <c r="N19" s="134"/>
      <c r="O19" s="560"/>
      <c r="P19" s="578"/>
      <c r="Q19" s="579"/>
      <c r="R19" s="579"/>
      <c r="S19" s="579"/>
      <c r="T19" s="579"/>
      <c r="U19" s="579"/>
      <c r="V19" s="565"/>
      <c r="W19" s="329"/>
    </row>
    <row r="20" spans="1:23" s="202" customFormat="1" ht="30" customHeight="1" x14ac:dyDescent="0.25">
      <c r="A20" s="180"/>
      <c r="B20" s="203"/>
      <c r="C20" s="185"/>
      <c r="D20" s="1235"/>
      <c r="E20" s="1236"/>
      <c r="F20" s="1236"/>
      <c r="G20" s="1236"/>
      <c r="H20" s="1236"/>
      <c r="I20" s="1236"/>
      <c r="J20" s="1237"/>
      <c r="K20" s="327"/>
      <c r="L20" s="204">
        <v>42</v>
      </c>
      <c r="M20" s="329"/>
      <c r="N20" s="134"/>
      <c r="O20" s="560"/>
      <c r="P20" s="580"/>
      <c r="Q20" s="580"/>
      <c r="R20" s="580"/>
      <c r="S20" s="579"/>
      <c r="T20" s="579"/>
      <c r="U20" s="579"/>
      <c r="V20" s="565"/>
      <c r="W20" s="329"/>
    </row>
    <row r="21" spans="1:23" s="202" customFormat="1" ht="30" customHeight="1" x14ac:dyDescent="0.25">
      <c r="A21" s="180"/>
      <c r="B21" s="194">
        <v>17</v>
      </c>
      <c r="C21" s="208"/>
      <c r="D21" s="171" t="str">
        <f>IF(VLOOKUP(CONCATENATE($C$3,"-",B21),Languages!$A:$D,1,TRUE)=CONCATENATE($C$3,"-",B21),VLOOKUP(CONCATENATE($C$3,"-",B21),Languages!$A:$D,Summary!$C$7,TRUE),NA())</f>
        <v>Toiminnon yhteiskunnallinen vaikuttavuus</v>
      </c>
      <c r="E21" s="171"/>
      <c r="F21" s="205"/>
      <c r="G21" s="198"/>
      <c r="H21" s="206"/>
      <c r="I21" s="206"/>
      <c r="J21" s="206"/>
      <c r="K21" s="327"/>
      <c r="L21" s="204">
        <v>42</v>
      </c>
      <c r="M21" s="329"/>
      <c r="N21" s="134"/>
      <c r="O21" s="560"/>
      <c r="P21" s="580"/>
      <c r="Q21" s="580"/>
      <c r="R21" s="580"/>
      <c r="S21" s="579"/>
      <c r="T21" s="579"/>
      <c r="U21" s="579"/>
      <c r="V21" s="565"/>
      <c r="W21" s="329"/>
    </row>
    <row r="22" spans="1:23" s="202" customFormat="1" ht="30" customHeight="1" x14ac:dyDescent="0.25">
      <c r="A22" s="180"/>
      <c r="B22" s="203">
        <v>39</v>
      </c>
      <c r="C22" s="185"/>
      <c r="D22" s="1242" t="str">
        <f>IF(VLOOKUP(CONCATENATE($C$3,"-",B22),Languages!$A:$D,1,TRUE)=CONCATENATE($C$3,"-",B22),VLOOKUP(CONCATENATE($C$3,"-",B22),Languages!$A:$D,Summary!$C$7,TRUE),NA())</f>
        <v>Uhkaskenaarion kuvaus (worst-case)</v>
      </c>
      <c r="E22" s="1242"/>
      <c r="F22" s="1242"/>
      <c r="H22" s="487">
        <v>40</v>
      </c>
      <c r="I22" s="1241" t="str">
        <f>IF(VLOOKUP(CONCATENATE($C$3,"-",H22),Languages!$A:$D,1,TRUE)=CONCATENATE($C$3,"-",H22),VLOOKUP(CONCATENATE($C$3,"-",H22),Languages!$A:$D,Summary!$C$7,TRUE),NA())</f>
        <v>Skenaarion yhteiskunnallinen vaikuttavuus</v>
      </c>
      <c r="J22" s="1241"/>
      <c r="K22" s="327"/>
      <c r="L22" s="204">
        <v>42</v>
      </c>
      <c r="M22" s="329"/>
      <c r="N22" s="134"/>
      <c r="O22" s="560"/>
      <c r="P22" s="580"/>
      <c r="Q22" s="580"/>
      <c r="R22" s="580"/>
      <c r="S22" s="579"/>
      <c r="T22" s="579"/>
      <c r="U22" s="579"/>
      <c r="V22" s="565"/>
      <c r="W22" s="329"/>
    </row>
    <row r="23" spans="1:23" s="202" customFormat="1" ht="30" customHeight="1" x14ac:dyDescent="0.25">
      <c r="A23" s="180"/>
      <c r="B23" s="203"/>
      <c r="D23" s="1243"/>
      <c r="E23" s="1244"/>
      <c r="F23" s="1244"/>
      <c r="G23" s="1245"/>
      <c r="H23" s="206"/>
      <c r="I23" s="1227" t="s">
        <v>593</v>
      </c>
      <c r="J23" s="1228"/>
      <c r="K23" s="327"/>
      <c r="L23" s="204">
        <v>42</v>
      </c>
      <c r="M23" s="329"/>
      <c r="N23" s="134"/>
      <c r="O23" s="560"/>
      <c r="P23" s="580"/>
      <c r="Q23" s="580"/>
      <c r="R23" s="580"/>
      <c r="S23" s="579"/>
      <c r="T23" s="579"/>
      <c r="U23" s="579"/>
      <c r="V23" s="565"/>
      <c r="W23" s="329"/>
    </row>
    <row r="24" spans="1:23" s="202" customFormat="1" ht="30" customHeight="1" x14ac:dyDescent="0.25">
      <c r="A24" s="180"/>
      <c r="B24" s="203"/>
      <c r="D24" s="1246"/>
      <c r="E24" s="1247"/>
      <c r="F24" s="1247"/>
      <c r="G24" s="1248"/>
      <c r="K24" s="327"/>
      <c r="L24" s="204">
        <v>42</v>
      </c>
      <c r="M24" s="329"/>
      <c r="N24" s="134"/>
      <c r="O24" s="561"/>
      <c r="P24" s="325"/>
      <c r="Q24" s="325"/>
      <c r="R24" s="325"/>
      <c r="S24" s="345"/>
      <c r="T24" s="345"/>
      <c r="U24" s="345"/>
      <c r="V24" s="565"/>
      <c r="W24" s="329"/>
    </row>
    <row r="25" spans="1:23" s="202" customFormat="1" ht="13.05" customHeight="1" x14ac:dyDescent="0.25">
      <c r="A25" s="180"/>
      <c r="B25" s="203"/>
      <c r="D25" s="275"/>
      <c r="E25" s="275"/>
      <c r="F25" s="275"/>
      <c r="G25" s="275"/>
      <c r="K25" s="327"/>
      <c r="L25" s="204">
        <v>42</v>
      </c>
      <c r="M25" s="329"/>
      <c r="N25" s="134"/>
      <c r="O25" s="561"/>
      <c r="P25" s="325"/>
      <c r="Q25" s="325"/>
      <c r="R25" s="325"/>
      <c r="S25" s="345"/>
      <c r="T25" s="345"/>
      <c r="U25" s="345"/>
      <c r="V25" s="565"/>
      <c r="W25" s="329"/>
    </row>
    <row r="26" spans="1:23" s="202" customFormat="1" ht="19.95" customHeight="1" x14ac:dyDescent="0.25">
      <c r="A26" s="180"/>
      <c r="B26" s="166"/>
      <c r="C26" s="167">
        <v>20</v>
      </c>
      <c r="D26" s="168" t="str">
        <f>IF(VLOOKUP(CONCATENATE($C$3,"-",C26),Languages!$A:$D,1,TRUE)=CONCATENATE($C$3,"-",C26),VLOOKUP(CONCATENATE($C$3,"-",C26),Languages!$A:$D,Summary!$C$7,TRUE),NA())</f>
        <v>Kyberturvallisuuden arviointi</v>
      </c>
      <c r="E26" s="169"/>
      <c r="F26" s="169"/>
      <c r="G26" s="170"/>
      <c r="H26" s="169"/>
      <c r="I26" s="169" t="str">
        <f>IFERROR(INT(LEFT(#REF!,1)),"")</f>
        <v/>
      </c>
      <c r="J26" s="169"/>
      <c r="K26" s="171"/>
      <c r="L26" s="204">
        <v>42</v>
      </c>
      <c r="M26" s="329"/>
      <c r="N26" s="134"/>
      <c r="O26" s="562"/>
      <c r="P26" s="566"/>
      <c r="Q26" s="567"/>
      <c r="R26" s="567"/>
      <c r="S26" s="567"/>
      <c r="T26" s="567"/>
      <c r="U26" s="567"/>
      <c r="V26" s="568"/>
      <c r="W26" s="329"/>
    </row>
    <row r="27" spans="1:23" s="183" customFormat="1" ht="10.050000000000001" customHeight="1" x14ac:dyDescent="0.25">
      <c r="A27" s="177"/>
      <c r="B27" s="178"/>
      <c r="C27" s="1223"/>
      <c r="D27" s="1223"/>
      <c r="E27" s="1223"/>
      <c r="F27" s="1223"/>
      <c r="G27" s="1223"/>
      <c r="H27" s="1223"/>
      <c r="I27" s="1223"/>
      <c r="J27" s="1223"/>
      <c r="K27" s="320"/>
      <c r="L27" s="204">
        <v>42</v>
      </c>
      <c r="M27" s="329"/>
      <c r="N27" s="134"/>
      <c r="O27" s="330"/>
      <c r="P27" s="328"/>
      <c r="Q27" s="328"/>
      <c r="R27" s="328"/>
      <c r="S27" s="328"/>
      <c r="T27" s="328"/>
      <c r="U27" s="328"/>
      <c r="V27" s="328"/>
      <c r="W27" s="272"/>
    </row>
    <row r="28" spans="1:23" s="176" customFormat="1" ht="19.95" customHeight="1" x14ac:dyDescent="0.25">
      <c r="A28" s="165"/>
      <c r="B28" s="207">
        <v>21</v>
      </c>
      <c r="C28" s="208"/>
      <c r="D28" s="171" t="str">
        <f>IF(VLOOKUP(CONCATENATE($C$3,"-",B28),Languages!$A:$D,1,TRUE)=CONCATENATE($C$3,"-",B28),VLOOKUP(CONCATENATE($C$3,"-",B28),Languages!$A:$D,Summary!$C$7,TRUE),NA())</f>
        <v>Kyberturvallisuuden osiot</v>
      </c>
      <c r="E28" s="209"/>
      <c r="F28" s="210"/>
      <c r="G28" s="211"/>
      <c r="H28" s="212"/>
      <c r="I28" s="213"/>
      <c r="J28" s="213"/>
      <c r="K28" s="213"/>
      <c r="L28" s="214"/>
      <c r="M28" s="173"/>
      <c r="N28" s="200"/>
      <c r="O28" s="200"/>
      <c r="P28" s="174"/>
      <c r="Q28" s="175"/>
      <c r="R28" s="175"/>
      <c r="S28" s="175"/>
      <c r="T28" s="175"/>
      <c r="U28" s="175"/>
      <c r="V28" s="175"/>
    </row>
    <row r="29" spans="1:23" s="202" customFormat="1" ht="22.05" customHeight="1" x14ac:dyDescent="0.25">
      <c r="A29" s="177"/>
      <c r="B29" s="207" t="s">
        <v>54</v>
      </c>
      <c r="C29" s="217" t="e">
        <f t="shared" ref="C29:C34" ca="1" si="0">RIGHT(F29,2) - LEFT(F29,2)</f>
        <v>#REF!</v>
      </c>
      <c r="D29" s="1216" t="str">
        <f>HYPERLINK("#'" &amp; $B29 &amp; "'!B2",IF(VLOOKUP($B29,Languages!$A:$D,1,TRUE)=$B29,VLOOKUP($B29,Languages!$A:$D,Summary!$C$7,TRUE),NA()))</f>
        <v>Kriittisten palveluiden suojaaminen (CRITICAL)</v>
      </c>
      <c r="E29" s="1216"/>
      <c r="F29" s="1213" t="e">
        <f ca="1">COUNTIF(Data!$A:$A,$B29) - COUNTIF(INDIRECT("'"&amp;$B29&amp;"'!"&amp;"$G:$G"),0) &amp; " / " &amp; COUNTIF(Data!$A:$A,$B29)</f>
        <v>#REF!</v>
      </c>
      <c r="G29" s="1213"/>
      <c r="H29" s="1217"/>
      <c r="I29" s="1217"/>
      <c r="J29" s="317"/>
      <c r="K29" s="322"/>
      <c r="L29" s="218"/>
      <c r="M29" s="180"/>
      <c r="N29" s="200"/>
      <c r="O29" s="200"/>
      <c r="P29" s="200"/>
      <c r="Q29" s="201"/>
      <c r="R29" s="201"/>
      <c r="S29" s="201"/>
      <c r="T29" s="201"/>
      <c r="U29" s="201"/>
      <c r="V29" s="201"/>
    </row>
    <row r="30" spans="1:23" s="202" customFormat="1" ht="22.05" customHeight="1" x14ac:dyDescent="0.25">
      <c r="A30" s="180"/>
      <c r="B30" s="207" t="s">
        <v>46</v>
      </c>
      <c r="C30" s="217" t="e">
        <f ca="1">RIGHT(F30,2) - LEFT(F30,2)</f>
        <v>#REF!</v>
      </c>
      <c r="D30" s="1222" t="str">
        <f>HYPERLINK("#'" &amp; $B30 &amp; "'!B2",IF(VLOOKUP($B30,Languages!$A:$D,1,TRUE)=$B30,VLOOKUP($B30,Languages!$A:$D,Summary!$C$7,TRUE),NA()))</f>
        <v>Omaisuuden, muutosten ja konfiguraation hallinta (ASSET)</v>
      </c>
      <c r="E30" s="1222"/>
      <c r="F30" s="1213" t="e">
        <f ca="1">COUNTIF(Data!$A:$A,$B30) - COUNTIF(INDIRECT("'"&amp;$B30&amp;"'!"&amp;"$G:$G"),0) &amp; " / " &amp; COUNTIF(Data!$A:$A,$B30)</f>
        <v>#REF!</v>
      </c>
      <c r="G30" s="1213"/>
      <c r="H30" s="1222" t="str">
        <f>HYPERLINK("#'" &amp; $L30 &amp; "'!B2",IF(VLOOKUP($L30,Languages!$A:$D,1,TRUE)=$L30,VLOOKUP($L30,Languages!$A:$D,Summary!$C$7,TRUE),NA()))</f>
        <v>Tapahtumien ja poikkeamien hallinta, toiminnan jatkuvuus (RESPONSE)</v>
      </c>
      <c r="I30" s="1222"/>
      <c r="J30" s="1213" t="e">
        <f ca="1">COUNTIF(Data!$A:$A,$L30) - COUNTIF(INDIRECT("'"&amp;$L30&amp;"'!"&amp;"$G:$G"),0) &amp; " / " &amp; COUNTIF(Data!$A:$A,$L30)</f>
        <v>#REF!</v>
      </c>
      <c r="K30" s="1213"/>
      <c r="L30" s="219" t="s">
        <v>67</v>
      </c>
      <c r="M30" s="180"/>
      <c r="N30" s="200"/>
      <c r="O30" s="200"/>
      <c r="P30" s="200"/>
      <c r="Q30" s="201"/>
      <c r="R30" s="201"/>
      <c r="S30" s="201"/>
      <c r="T30" s="201"/>
      <c r="U30" s="201"/>
      <c r="V30" s="201"/>
    </row>
    <row r="31" spans="1:23" s="202" customFormat="1" ht="22.05" customHeight="1" x14ac:dyDescent="0.25">
      <c r="A31" s="180"/>
      <c r="B31" s="207" t="s">
        <v>62</v>
      </c>
      <c r="C31" s="217" t="e">
        <f t="shared" ca="1" si="0"/>
        <v>#REF!</v>
      </c>
      <c r="D31" s="1222" t="str">
        <f>HYPERLINK("#'" &amp; $B31 &amp; "'!B2",IF(VLOOKUP($B31,Languages!$A:$D,1,TRUE)=$B31,VLOOKUP($B31,Languages!$A:$D,Summary!$C$7,TRUE),NA()))</f>
        <v>Uhkien ja haavoittuvuuksien hallinta (THREAT)</v>
      </c>
      <c r="E31" s="1222"/>
      <c r="F31" s="1213" t="e">
        <f ca="1">COUNTIF(Data!$A:$A,$B31) - COUNTIF(INDIRECT("'"&amp;$B31&amp;"'!"&amp;"$G:$G"),0) &amp; " / " &amp; COUNTIF(Data!$A:$A,$B31)</f>
        <v>#REF!</v>
      </c>
      <c r="G31" s="1213"/>
      <c r="H31" s="1222" t="str">
        <f>HYPERLINK("#'" &amp; $L31 &amp; "'!B2",IF(VLOOKUP($L31,Languages!$A:$D,1,TRUE)=$L31,VLOOKUP($L31,Languages!$A:$D,Summary!$C$7,TRUE),NA()))</f>
        <v>Kumppaniverkoston riskien hallinta (THIRD-PARTIES)</v>
      </c>
      <c r="I31" s="1222"/>
      <c r="J31" s="1213" t="e">
        <f ca="1">COUNTIF(Data!$A:$A,$L31) - COUNTIF(INDIRECT("'"&amp;$L31&amp;"'!"&amp;"$G:$G"),0) &amp; " / " &amp; COUNTIF(Data!$A:$A,$L31)</f>
        <v>#REF!</v>
      </c>
      <c r="K31" s="1213"/>
      <c r="L31" s="219" t="s">
        <v>2538</v>
      </c>
      <c r="M31" s="180"/>
      <c r="N31" s="200"/>
      <c r="O31" s="200"/>
      <c r="P31" s="200"/>
      <c r="Q31" s="201"/>
      <c r="R31" s="201"/>
      <c r="S31" s="201"/>
      <c r="T31" s="201"/>
      <c r="U31" s="201"/>
      <c r="V31" s="201"/>
    </row>
    <row r="32" spans="1:23" s="202" customFormat="1" ht="22.05" customHeight="1" x14ac:dyDescent="0.25">
      <c r="A32" s="180"/>
      <c r="B32" s="207" t="s">
        <v>0</v>
      </c>
      <c r="C32" s="217" t="e">
        <f t="shared" ca="1" si="0"/>
        <v>#REF!</v>
      </c>
      <c r="D32" s="1222" t="str">
        <f>HYPERLINK("#'" &amp; $B32 &amp; "'!B2",IF(VLOOKUP($B32,Languages!$A:$D,1,TRUE)=$B32,VLOOKUP($B32,Languages!$A:$D,Summary!$C$7,TRUE),NA()))</f>
        <v>Riskienhallinta (RISK)</v>
      </c>
      <c r="E32" s="1222"/>
      <c r="F32" s="1213" t="e">
        <f ca="1">COUNTIF(Data!$A:$A,$B32) - COUNTIF(INDIRECT("'"&amp;$B32&amp;"'!"&amp;"$G:$G"),0) &amp; " / " &amp; COUNTIF(Data!$A:$A,$B32)</f>
        <v>#REF!</v>
      </c>
      <c r="G32" s="1213"/>
      <c r="H32" s="1222" t="str">
        <f>HYPERLINK("#'" &amp; $L32 &amp; "'!B2",IF(VLOOKUP($L32,Languages!$A:$D,1,TRUE)=$L32,VLOOKUP($L32,Languages!$A:$D,Summary!$C$7,TRUE),NA()))</f>
        <v>Henkilöstön johtaminen ja kehittäminen (WORKFORCE)</v>
      </c>
      <c r="I32" s="1222"/>
      <c r="J32" s="1213" t="e">
        <f ca="1">COUNTIF(Data!$A:$A,$L32) - COUNTIF(INDIRECT("'"&amp;$L32&amp;"'!"&amp;"$G:$G"),0) &amp; " / " &amp; COUNTIF(Data!$A:$A,$L32)</f>
        <v>#REF!</v>
      </c>
      <c r="K32" s="1213"/>
      <c r="L32" s="219" t="s">
        <v>72</v>
      </c>
      <c r="M32" s="180"/>
      <c r="N32" s="200"/>
      <c r="O32" s="200"/>
      <c r="P32" s="200"/>
      <c r="Q32" s="201"/>
      <c r="R32" s="201"/>
      <c r="S32" s="201"/>
      <c r="T32" s="201"/>
      <c r="U32" s="201"/>
      <c r="V32" s="201"/>
    </row>
    <row r="33" spans="1:22" s="202" customFormat="1" ht="22.05" customHeight="1" x14ac:dyDescent="0.25">
      <c r="A33" s="180"/>
      <c r="B33" s="207" t="s">
        <v>57</v>
      </c>
      <c r="C33" s="217" t="e">
        <f t="shared" ca="1" si="0"/>
        <v>#REF!</v>
      </c>
      <c r="D33" s="1222" t="str">
        <f>HYPERLINK("#'" &amp; $B33 &amp; "'!B2",IF(VLOOKUP($B33,Languages!$A:$D,1,TRUE)=$B33,VLOOKUP($B33,Languages!$A:$D,Summary!$C$7,TRUE),NA()))</f>
        <v>Identiteetin- ja pääsynhallinta (ACCESS)</v>
      </c>
      <c r="E33" s="1222"/>
      <c r="F33" s="1213" t="e">
        <f ca="1">COUNTIF(Data!$A:$A,$B33) - COUNTIF(INDIRECT("'"&amp;$B33&amp;"'!"&amp;"$G:$G"),0) &amp; " / " &amp; COUNTIF(Data!$A:$A,$B33)</f>
        <v>#REF!</v>
      </c>
      <c r="G33" s="1213"/>
      <c r="H33" s="1222" t="str">
        <f>HYPERLINK("#'" &amp; $L33 &amp; "'!B2",IF(VLOOKUP($L33,Languages!$A:$D,1,TRUE)=$L33,VLOOKUP($L33,Languages!$A:$D,Summary!$C$7,TRUE),NA()))</f>
        <v>Kyberturvallisuusarkkitehtuuri (ARCHITECTURE)</v>
      </c>
      <c r="I33" s="1222"/>
      <c r="J33" s="1213" t="e">
        <f ca="1">COUNTIF(Data!$A:$A,$L33) - COUNTIF(INDIRECT("'"&amp;$L33&amp;"'!"&amp;"$G:$G"),0) &amp; " / " &amp; COUNTIF(Data!$A:$A,$L33)</f>
        <v>#REF!</v>
      </c>
      <c r="K33" s="1213"/>
      <c r="L33" s="219" t="s">
        <v>75</v>
      </c>
      <c r="M33" s="180"/>
      <c r="N33" s="200"/>
      <c r="O33" s="200"/>
      <c r="P33" s="200"/>
      <c r="Q33" s="201"/>
      <c r="R33" s="201"/>
      <c r="S33" s="201"/>
      <c r="T33" s="201"/>
      <c r="U33" s="201"/>
      <c r="V33" s="201"/>
    </row>
    <row r="34" spans="1:22" s="202" customFormat="1" ht="22.05" customHeight="1" x14ac:dyDescent="0.25">
      <c r="A34" s="180"/>
      <c r="B34" s="207" t="s">
        <v>65</v>
      </c>
      <c r="C34" s="217" t="e">
        <f t="shared" ca="1" si="0"/>
        <v>#REF!</v>
      </c>
      <c r="D34" s="1222" t="str">
        <f>HYPERLINK("#'" &amp; $B34 &amp; "'!B2",IF(VLOOKUP($B34,Languages!$A:$D,1,TRUE)=$B34,VLOOKUP($B34,Languages!$A:$D,Summary!$C$7,TRUE),NA()))</f>
        <v>Tilannekuva (SITUATION)</v>
      </c>
      <c r="E34" s="1222"/>
      <c r="F34" s="1213" t="e">
        <f ca="1">COUNTIF(Data!$A:$A,$B34) - COUNTIF(INDIRECT("'"&amp;$B34&amp;"'!"&amp;"$G:$G"),0) &amp; " / " &amp; COUNTIF(Data!$A:$A,$B34)</f>
        <v>#REF!</v>
      </c>
      <c r="G34" s="1213"/>
      <c r="H34" s="1222" t="str">
        <f>HYPERLINK("#'" &amp; $L34 &amp; "'!B2",IF(VLOOKUP($L34,Languages!$A:$D,1,TRUE)=$L34,VLOOKUP($L34,Languages!$A:$D,Summary!$C$7,TRUE),NA()))</f>
        <v>Kyberturvallisuuden hallinta (PROGRAM)</v>
      </c>
      <c r="I34" s="1222"/>
      <c r="J34" s="1213" t="e">
        <f ca="1">COUNTIF(Data!$A:$A,$L34) - COUNTIF(INDIRECT("'"&amp;$L34&amp;"'!"&amp;"$G:$G"),0) &amp; " / " &amp; COUNTIF(Data!$A:$A,$L34)</f>
        <v>#REF!</v>
      </c>
      <c r="K34" s="1213"/>
      <c r="L34" s="219" t="s">
        <v>77</v>
      </c>
      <c r="M34" s="180"/>
      <c r="N34" s="200"/>
      <c r="O34" s="200"/>
      <c r="P34" s="200"/>
      <c r="Q34" s="201"/>
      <c r="R34" s="201"/>
      <c r="S34" s="201"/>
      <c r="T34" s="201"/>
      <c r="U34" s="201"/>
      <c r="V34" s="201"/>
    </row>
    <row r="35" spans="1:22" s="176" customFormat="1" ht="19.95" customHeight="1" x14ac:dyDescent="0.25">
      <c r="A35" s="173"/>
      <c r="B35" s="207">
        <v>22</v>
      </c>
      <c r="C35" s="208"/>
      <c r="D35" s="171"/>
      <c r="E35" s="220"/>
      <c r="G35" s="221"/>
      <c r="H35" s="209"/>
      <c r="I35" s="222"/>
      <c r="J35" s="223"/>
      <c r="K35" s="223"/>
      <c r="L35" s="224"/>
      <c r="M35" s="173"/>
      <c r="N35" s="200"/>
      <c r="O35" s="200"/>
      <c r="P35" s="174"/>
      <c r="Q35" s="175"/>
      <c r="R35" s="175"/>
      <c r="S35" s="175"/>
      <c r="T35" s="175"/>
      <c r="U35" s="175"/>
      <c r="V35" s="175"/>
    </row>
    <row r="36" spans="1:22" s="176" customFormat="1" ht="10.050000000000001" customHeight="1" x14ac:dyDescent="0.25">
      <c r="A36" s="173"/>
      <c r="B36" s="207"/>
      <c r="C36" s="208"/>
      <c r="D36" s="209"/>
      <c r="E36" s="225"/>
      <c r="F36" s="226"/>
      <c r="G36" s="221"/>
      <c r="H36" s="209"/>
      <c r="I36" s="222"/>
      <c r="J36" s="223"/>
      <c r="K36" s="223"/>
      <c r="L36" s="227"/>
      <c r="M36" s="173"/>
      <c r="N36" s="200"/>
      <c r="O36" s="200"/>
      <c r="P36" s="174"/>
      <c r="Q36" s="175"/>
      <c r="R36" s="175"/>
      <c r="S36" s="175"/>
      <c r="T36" s="175"/>
      <c r="U36" s="175"/>
      <c r="V36" s="175"/>
    </row>
    <row r="37" spans="1:22" s="183" customFormat="1" ht="19.95" customHeight="1" x14ac:dyDescent="0.25">
      <c r="A37" s="228"/>
      <c r="B37" s="207">
        <v>23</v>
      </c>
      <c r="D37" s="1216"/>
      <c r="E37" s="1216"/>
      <c r="F37" s="1216"/>
      <c r="G37" s="229"/>
      <c r="H37" s="230"/>
      <c r="I37" s="231"/>
      <c r="J37" s="323"/>
      <c r="K37" s="323"/>
      <c r="L37" s="232"/>
      <c r="M37" s="228"/>
      <c r="N37" s="200"/>
      <c r="O37" s="200"/>
      <c r="P37" s="181"/>
      <c r="Q37" s="182"/>
      <c r="R37" s="182"/>
      <c r="S37" s="182"/>
      <c r="T37" s="182"/>
      <c r="U37" s="182"/>
      <c r="V37" s="182"/>
    </row>
    <row r="38" spans="1:22" s="183" customFormat="1" ht="10.050000000000001" customHeight="1" x14ac:dyDescent="0.25">
      <c r="A38" s="228"/>
      <c r="B38" s="207"/>
      <c r="D38" s="321"/>
      <c r="E38" s="321"/>
      <c r="F38" s="321"/>
      <c r="G38" s="229"/>
      <c r="H38" s="230"/>
      <c r="I38" s="231"/>
      <c r="J38" s="323"/>
      <c r="K38" s="323"/>
      <c r="L38" s="232"/>
      <c r="M38" s="228"/>
      <c r="N38" s="200"/>
      <c r="O38" s="200"/>
      <c r="P38" s="181"/>
      <c r="Q38" s="182"/>
      <c r="R38" s="182"/>
      <c r="S38" s="182"/>
      <c r="T38" s="182"/>
      <c r="U38" s="182"/>
      <c r="V38" s="182"/>
    </row>
    <row r="39" spans="1:22" s="176" customFormat="1" ht="25.05" customHeight="1" x14ac:dyDescent="0.25">
      <c r="A39" s="165"/>
      <c r="B39" s="207"/>
      <c r="C39" s="167">
        <v>30</v>
      </c>
      <c r="D39" s="168" t="str">
        <f>IF(VLOOKUP(CONCATENATE($C$3,"-",C39),Languages!$A:$D,1,TRUE)=CONCATENATE($C$3,"-",C39),VLOOKUP(CONCATENATE($C$3,"-",C39),Languages!$A:$D,Summary!$C$7,TRUE),NA())</f>
        <v>Tulokset ja vertailutiedot</v>
      </c>
      <c r="E39" s="169"/>
      <c r="F39" s="169"/>
      <c r="G39" s="170"/>
      <c r="H39" s="169"/>
      <c r="I39" s="169" t="str">
        <f>IFERROR(INT(LEFT(#REF!,1)),"")</f>
        <v/>
      </c>
      <c r="J39" s="169"/>
      <c r="K39" s="171"/>
      <c r="L39" s="172"/>
      <c r="M39" s="173"/>
      <c r="N39" s="200"/>
      <c r="O39" s="200"/>
      <c r="P39" s="200"/>
      <c r="Q39" s="175"/>
      <c r="R39" s="175"/>
      <c r="S39" s="175"/>
      <c r="T39" s="175"/>
      <c r="U39" s="175"/>
      <c r="V39" s="175"/>
    </row>
    <row r="40" spans="1:22" s="183" customFormat="1" ht="10.050000000000001" customHeight="1" x14ac:dyDescent="0.25">
      <c r="A40" s="177"/>
      <c r="B40" s="207"/>
      <c r="C40" s="1223"/>
      <c r="D40" s="1223"/>
      <c r="E40" s="1223"/>
      <c r="F40" s="1223"/>
      <c r="G40" s="1223"/>
      <c r="H40" s="1223"/>
      <c r="I40" s="1223"/>
      <c r="J40" s="1223"/>
      <c r="K40" s="320"/>
      <c r="L40" s="179"/>
      <c r="M40" s="180"/>
      <c r="N40" s="200"/>
      <c r="O40" s="200"/>
      <c r="P40" s="181"/>
      <c r="Q40" s="182"/>
      <c r="R40" s="182"/>
      <c r="S40" s="182"/>
      <c r="T40" s="182"/>
      <c r="U40" s="182"/>
      <c r="V40" s="182"/>
    </row>
    <row r="41" spans="1:22" s="202" customFormat="1" ht="23.4" customHeight="1" x14ac:dyDescent="0.25">
      <c r="A41" s="180"/>
      <c r="B41" s="207">
        <v>31</v>
      </c>
      <c r="C41" s="233"/>
      <c r="D41" s="1221" t="str">
        <f>HYPERLINK("#'" &amp; "Import" &amp; "'!B2",IF(VLOOKUP(CONCATENATE($C$3,"-",B41),Languages!$A:$D,1,TRUE)=CONCATENATE($C$3,"-",B41),VLOOKUP(CONCATENATE($C$3,"-",B41),Languages!$A:$D,Summary!$C$7,TRUE),NA()))</f>
        <v>Tulosten tuonti (Import)</v>
      </c>
      <c r="E41" s="1221"/>
      <c r="F41" s="1221"/>
      <c r="G41" s="319">
        <v>32</v>
      </c>
      <c r="H41" s="1221" t="str">
        <f>HYPERLINK("#'" &amp; "Export" &amp; "'!B2",IF(VLOOKUP(CONCATENATE($C$3,"-",G41),Languages!$A:$D,1,TRUE)=CONCATENATE($C$3,"-",G41),VLOOKUP(CONCATENATE($C$3,"-",G41),Languages!$A:$D,Summary!$C$7,TRUE),NA()))</f>
        <v>Tulosten vienti (Export)</v>
      </c>
      <c r="I41" s="1221"/>
      <c r="J41" s="1221"/>
      <c r="K41" s="187"/>
      <c r="L41" s="199"/>
      <c r="M41" s="180"/>
      <c r="N41" s="200"/>
      <c r="O41" s="200"/>
      <c r="P41" s="200"/>
      <c r="Q41" s="201"/>
      <c r="R41" s="201"/>
      <c r="S41" s="201"/>
      <c r="T41" s="201"/>
      <c r="U41" s="201"/>
      <c r="V41" s="201"/>
    </row>
    <row r="42" spans="1:22" s="202" customFormat="1" ht="23.4" customHeight="1" x14ac:dyDescent="0.25">
      <c r="A42" s="180"/>
      <c r="B42" s="207">
        <v>46</v>
      </c>
      <c r="C42" s="216"/>
      <c r="D42" s="1221" t="str">
        <f>HYPERLINK("#'" &amp; "Export_KTK" &amp; "'!B2",IF(VLOOKUP(CONCATENATE($C$3,"-",B42),Languages!$A:$D,1,TRUE)=CONCATENATE($C$3,"-",B42),VLOOKUP(CONCATENATE($C$3,"-",B42),Languages!$A:$D,Summary!$C$7,TRUE),NA()))</f>
        <v>Tulosten lähetys Kyberturvallisuuskeskukselle (Export_KTK)</v>
      </c>
      <c r="E42" s="1221"/>
      <c r="F42" s="1221"/>
      <c r="G42" s="215"/>
      <c r="J42" s="187"/>
      <c r="K42" s="187"/>
      <c r="L42" s="199"/>
      <c r="M42" s="180"/>
      <c r="N42" s="200"/>
      <c r="O42" s="200"/>
      <c r="P42" s="200"/>
      <c r="Q42" s="201"/>
      <c r="R42" s="201"/>
      <c r="S42" s="201"/>
      <c r="T42" s="201"/>
      <c r="U42" s="201"/>
      <c r="V42" s="201"/>
    </row>
    <row r="43" spans="1:22" s="202" customFormat="1" ht="23.4" customHeight="1" x14ac:dyDescent="0.25">
      <c r="A43" s="180"/>
      <c r="B43" s="207">
        <v>37</v>
      </c>
      <c r="C43" s="216"/>
      <c r="D43" s="1219" t="str">
        <f>HYPERLINK("#'" &amp; "R1" &amp; "'!B2",IF(VLOOKUP(CONCATENATE($C$3,"-",B43),Languages!$A:$D,1,TRUE)=CONCATENATE($C$3,"-",B43),VLOOKUP(CONCATENATE($C$3,"-",B43),Languages!$A:$D,Summary!$C$7,TRUE),NA()))</f>
        <v>Johdon kypsyysraportti (R1)</v>
      </c>
      <c r="E43" s="1219"/>
      <c r="F43" s="1219"/>
      <c r="G43" s="234">
        <v>38</v>
      </c>
      <c r="H43" s="1220" t="str">
        <f>HYPERLINK("#'" &amp; "R3" &amp; "'!B2",IF(VLOOKUP(CONCATENATE($C$3,"-",G43),Languages!$A:$D,1,TRUE)=CONCATENATE($C$3,"-",G43),VLOOKUP(CONCATENATE($C$3,"-",G43),Languages!$A:$D,Summary!$C$7,TRUE),NA()))</f>
        <v>Yksityiskohtainen NIST Framework Core -raportti (R3)</v>
      </c>
      <c r="I43" s="1220"/>
      <c r="J43" s="1220"/>
      <c r="K43" s="187"/>
      <c r="L43" s="199"/>
      <c r="M43" s="180"/>
      <c r="N43" s="200"/>
      <c r="O43" s="200"/>
      <c r="P43" s="200"/>
      <c r="Q43" s="201"/>
      <c r="R43" s="201"/>
      <c r="S43" s="201"/>
      <c r="T43" s="201"/>
      <c r="U43" s="201"/>
      <c r="V43" s="201"/>
    </row>
    <row r="44" spans="1:22" s="202" customFormat="1" ht="23.4" customHeight="1" x14ac:dyDescent="0.25">
      <c r="A44" s="180"/>
      <c r="B44" s="207">
        <v>33</v>
      </c>
      <c r="C44" s="233"/>
      <c r="D44" s="1219" t="str">
        <f>HYPERLINK("#'" &amp; "R2" &amp; "'!B2",IF(VLOOKUP(CONCATENATE($C$3,"-",B44),Languages!$A:$D,1,TRUE)=CONCATENATE($C$3,"-",B44),VLOOKUP(CONCATENATE($C$3,"-",B44),Languages!$A:$D,Summary!$C$7,TRUE),NA()))</f>
        <v>Kybermittarin kypsyysraportti (R2)</v>
      </c>
      <c r="E44" s="1219"/>
      <c r="F44" s="1219"/>
      <c r="G44" s="234">
        <v>34</v>
      </c>
      <c r="H44" s="1220" t="str">
        <f>HYPERLINK("#'" &amp; "R4" &amp; "'!B2",IF(VLOOKUP(CONCATENATE($C$3,"-",G44),Languages!$A:$D,1,TRUE)=CONCATENATE($C$3,"-",G44),VLOOKUP(CONCATENATE($C$3,"-",G44),Languages!$A:$D,Summary!$C$7,TRUE),NA()))</f>
        <v>Kyberturvallisuuden kehityskohteiden raportti (R4)</v>
      </c>
      <c r="I44" s="1220"/>
      <c r="J44" s="1220"/>
      <c r="K44" s="187"/>
      <c r="L44" s="199"/>
      <c r="M44" s="180"/>
      <c r="N44" s="200"/>
      <c r="O44" s="200"/>
      <c r="P44" s="200"/>
      <c r="Q44" s="201"/>
      <c r="R44" s="201"/>
      <c r="S44" s="201"/>
      <c r="T44" s="201"/>
      <c r="U44" s="201"/>
      <c r="V44" s="201"/>
    </row>
    <row r="45" spans="1:22" s="202" customFormat="1" ht="23.4" customHeight="1" x14ac:dyDescent="0.25">
      <c r="A45" s="180"/>
      <c r="B45" s="203">
        <v>36</v>
      </c>
      <c r="C45" s="233"/>
      <c r="D45" s="1226" t="str">
        <f>HYPERLINK("#'" &amp; "R5" &amp; "'!B2",IF(VLOOKUP(CONCATENATE($C$3,"-",B45),Languages!$A:$D,1,TRUE)=CONCATENATE($C$3,"-",B45),VLOOKUP(CONCATENATE($C$3,"-",B45),Languages!$A:$D,Summary!$C$7,TRUE),NA()))</f>
        <v>Yleiset hallintatoimet -raportti (R5)</v>
      </c>
      <c r="E45" s="1226"/>
      <c r="F45" s="1226"/>
      <c r="G45" s="670">
        <v>48</v>
      </c>
      <c r="H45" s="1220" t="str">
        <f>HYPERLINK("#'" &amp; "R6" &amp; "'!B2",IF(VLOOKUP(CONCATENATE($C$3,"-",G45),Languages!$A:$D,1,TRUE)=CONCATENATE($C$3,"-",G45),VLOOKUP(CONCATENATE($C$3,"-",G45),Languages!$A:$D,Summary!$C$7,TRUE),NA()))</f>
        <v>Osion käytäntöjen toteutuminen kypsyystasoittain (R6)</v>
      </c>
      <c r="I45" s="1220"/>
      <c r="J45" s="1220"/>
      <c r="K45" s="187"/>
      <c r="L45" s="199"/>
      <c r="M45" s="180"/>
      <c r="N45" s="200"/>
      <c r="O45" s="200"/>
      <c r="P45" s="200"/>
      <c r="Q45" s="201"/>
      <c r="R45" s="201"/>
      <c r="S45" s="201"/>
      <c r="T45" s="201"/>
      <c r="U45" s="201"/>
      <c r="V45" s="201"/>
    </row>
    <row r="46" spans="1:22" s="202" customFormat="1" ht="23.4" customHeight="1" x14ac:dyDescent="0.25">
      <c r="A46" s="180"/>
      <c r="B46" s="203">
        <v>47</v>
      </c>
      <c r="C46" s="233"/>
      <c r="D46" s="1226" t="str">
        <f>HYPERLINK("#'" &amp; "R7" &amp; "'!B2",IF(VLOOKUP(CONCATENATE($C$3,"-",B46),Languages!$A:$D,1,TRUE)=CONCATENATE($C$3,"-",B46),VLOOKUP(CONCATENATE($C$3,"-",B46),Languages!$A:$D,Summary!$C$7,TRUE),NA()))</f>
        <v>Osiokohtainen kypsyystaso -raportti (R7)</v>
      </c>
      <c r="E46" s="1226"/>
      <c r="F46" s="1226"/>
      <c r="G46" s="668"/>
      <c r="H46" s="667"/>
      <c r="I46" s="667"/>
      <c r="J46" s="187"/>
      <c r="K46" s="187"/>
      <c r="L46" s="199"/>
      <c r="M46" s="180"/>
      <c r="N46" s="200"/>
      <c r="O46" s="200"/>
      <c r="P46" s="200"/>
      <c r="Q46" s="201"/>
      <c r="R46" s="201"/>
      <c r="S46" s="201"/>
      <c r="T46" s="201"/>
      <c r="U46" s="201"/>
      <c r="V46" s="201"/>
    </row>
    <row r="47" spans="1:22" s="139" customFormat="1" x14ac:dyDescent="0.25">
      <c r="A47" s="235"/>
      <c r="B47" s="236"/>
      <c r="C47" s="237"/>
      <c r="D47" s="238"/>
      <c r="E47" s="238"/>
      <c r="F47" s="238"/>
      <c r="G47" s="239"/>
      <c r="H47" s="240"/>
      <c r="I47" s="241"/>
      <c r="J47" s="241"/>
      <c r="K47" s="241"/>
      <c r="L47" s="242"/>
      <c r="M47" s="235"/>
      <c r="N47" s="200"/>
      <c r="O47" s="200"/>
      <c r="P47" s="137"/>
      <c r="Q47" s="138"/>
      <c r="R47" s="138"/>
      <c r="S47" s="138"/>
      <c r="T47" s="138"/>
      <c r="U47" s="138"/>
      <c r="V47" s="138"/>
    </row>
    <row r="48" spans="1:22" s="139" customFormat="1" x14ac:dyDescent="0.25">
      <c r="A48" s="235"/>
      <c r="B48" s="235"/>
      <c r="C48" s="243"/>
      <c r="D48" s="235"/>
      <c r="E48" s="235"/>
      <c r="F48" s="235"/>
      <c r="G48" s="244"/>
      <c r="H48" s="244"/>
      <c r="I48" s="235"/>
      <c r="J48" s="235"/>
      <c r="K48" s="235"/>
      <c r="L48" s="235"/>
      <c r="M48" s="235"/>
      <c r="N48" s="200"/>
      <c r="O48" s="200"/>
      <c r="P48" s="137"/>
      <c r="Q48" s="138"/>
      <c r="R48" s="138"/>
      <c r="S48" s="138"/>
      <c r="T48" s="138"/>
      <c r="U48" s="138"/>
      <c r="V48" s="138"/>
    </row>
  </sheetData>
  <sheetProtection sheet="1" formatCells="0" formatColumns="0" formatRows="0"/>
  <mergeCells count="55">
    <mergeCell ref="D46:F46"/>
    <mergeCell ref="C27:J27"/>
    <mergeCell ref="D43:F43"/>
    <mergeCell ref="H43:J43"/>
    <mergeCell ref="F31:G31"/>
    <mergeCell ref="F32:G32"/>
    <mergeCell ref="J31:K31"/>
    <mergeCell ref="J32:K32"/>
    <mergeCell ref="H41:J41"/>
    <mergeCell ref="J34:K34"/>
    <mergeCell ref="D32:E32"/>
    <mergeCell ref="F33:G33"/>
    <mergeCell ref="F29:G29"/>
    <mergeCell ref="F30:G30"/>
    <mergeCell ref="J30:K30"/>
    <mergeCell ref="C6:J6"/>
    <mergeCell ref="D33:E33"/>
    <mergeCell ref="F34:G34"/>
    <mergeCell ref="E14:F14"/>
    <mergeCell ref="D45:F45"/>
    <mergeCell ref="H45:J45"/>
    <mergeCell ref="I12:J12"/>
    <mergeCell ref="I23:J23"/>
    <mergeCell ref="H30:I30"/>
    <mergeCell ref="D18:J20"/>
    <mergeCell ref="E11:F11"/>
    <mergeCell ref="I11:J11"/>
    <mergeCell ref="I14:J14"/>
    <mergeCell ref="I22:J22"/>
    <mergeCell ref="D22:F22"/>
    <mergeCell ref="D23:G24"/>
    <mergeCell ref="P2:V15"/>
    <mergeCell ref="D44:F44"/>
    <mergeCell ref="H44:J44"/>
    <mergeCell ref="D41:F41"/>
    <mergeCell ref="D31:E31"/>
    <mergeCell ref="H31:I31"/>
    <mergeCell ref="H32:I32"/>
    <mergeCell ref="D34:E34"/>
    <mergeCell ref="C40:J40"/>
    <mergeCell ref="H33:I33"/>
    <mergeCell ref="H34:I34"/>
    <mergeCell ref="D37:F37"/>
    <mergeCell ref="D42:F42"/>
    <mergeCell ref="E7:F7"/>
    <mergeCell ref="C10:J10"/>
    <mergeCell ref="D30:E30"/>
    <mergeCell ref="E12:F12"/>
    <mergeCell ref="E13:F13"/>
    <mergeCell ref="I13:J13"/>
    <mergeCell ref="J33:K33"/>
    <mergeCell ref="E15:F15"/>
    <mergeCell ref="I15:J15"/>
    <mergeCell ref="D29:E29"/>
    <mergeCell ref="H29:I29"/>
  </mergeCells>
  <pageMargins left="0.7" right="0.7" top="0.75" bottom="0.75" header="0.3" footer="0.3"/>
  <pageSetup paperSize="9" scale="43" orientation="portrait" r:id="rId1"/>
  <colBreaks count="1" manualBreakCount="1">
    <brk id="13" max="46" man="1"/>
  </colBreaks>
  <ignoredErrors>
    <ignoredError sqref="E33 E32 E31 E34 E30 D33 D30 D36:E36 D34 D31 D32 E35"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Parameters!$B$23:$B$25</xm:f>
          </x14:formula1>
          <xm:sqref>I23:J23</xm:sqref>
        </x14:dataValidation>
        <x14:dataValidation type="list" allowBlank="1" showInputMessage="1" showErrorMessage="1" xr:uid="{00000000-0002-0000-0200-000001000000}">
          <x14:formula1>
            <xm:f>Parameters!$D$2:$F$2</xm:f>
          </x14:formula1>
          <xm:sqref>H7</xm:sqref>
        </x14:dataValidation>
        <x14:dataValidation type="list" allowBlank="1" showInputMessage="1" showErrorMessage="1" xr:uid="{00000000-0002-0000-0200-000002000000}">
          <x14:formula1>
            <xm:f>Parameters!$B$26:$B$40</xm:f>
          </x14:formula1>
          <xm:sqref>E12:F12</xm:sqref>
        </x14:dataValidation>
        <x14:dataValidation type="list" allowBlank="1" showInputMessage="1" showErrorMessage="1" xr:uid="{00000000-0002-0000-0200-000003000000}">
          <x14:formula1>
            <xm:f>Parameters!$B$41:$B$77</xm:f>
          </x14:formula1>
          <xm:sqref>E13:F13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2" tint="0.59999389629810485"/>
  </sheetPr>
  <dimension ref="A1:P22"/>
  <sheetViews>
    <sheetView showGridLines="0" zoomScaleNormal="100" workbookViewId="0">
      <selection activeCell="C9" sqref="C9:E9"/>
    </sheetView>
  </sheetViews>
  <sheetFormatPr defaultColWidth="9.26953125" defaultRowHeight="11.4" x14ac:dyDescent="0.25"/>
  <cols>
    <col min="1" max="2" width="1.6328125" style="139" customWidth="1"/>
    <col min="3" max="3" width="2.6328125" style="139" customWidth="1"/>
    <col min="4" max="4" width="2.6328125" style="267" customWidth="1"/>
    <col min="5" max="5" width="40.6328125" style="267" customWidth="1"/>
    <col min="6" max="8" width="12.6328125" style="137" customWidth="1"/>
    <col min="9" max="9" width="13.1796875" style="137" customWidth="1"/>
    <col min="10" max="10" width="12.6328125" style="299" customWidth="1"/>
    <col min="11" max="12" width="12.6328125" style="137" customWidth="1"/>
    <col min="13" max="13" width="1.6328125" style="139" customWidth="1"/>
    <col min="14" max="14" width="1.6328125" style="269" customWidth="1"/>
    <col min="15" max="16" width="9.08984375" style="137" customWidth="1"/>
    <col min="17" max="17" width="9.08984375" style="139" customWidth="1"/>
    <col min="18" max="16384" width="9.26953125" style="139"/>
  </cols>
  <sheetData>
    <row r="1" spans="1:16" x14ac:dyDescent="0.25">
      <c r="A1" s="134"/>
      <c r="B1" s="134"/>
      <c r="C1" s="134"/>
      <c r="D1" s="134"/>
      <c r="E1" s="134"/>
      <c r="F1" s="134"/>
      <c r="G1" s="134"/>
      <c r="H1" s="134"/>
      <c r="I1" s="134"/>
      <c r="J1" s="134"/>
      <c r="K1" s="134"/>
      <c r="L1" s="134"/>
      <c r="M1" s="134"/>
      <c r="N1" s="134"/>
    </row>
    <row r="2" spans="1:16" s="254" customFormat="1" ht="25.05" customHeight="1" x14ac:dyDescent="0.2">
      <c r="A2" s="251"/>
      <c r="B2" s="141"/>
      <c r="C2" s="281" t="s">
        <v>669</v>
      </c>
      <c r="D2" s="144"/>
      <c r="E2" s="144"/>
      <c r="F2" s="252"/>
      <c r="G2" s="144"/>
      <c r="H2" s="144"/>
      <c r="I2" s="144"/>
      <c r="J2" s="144"/>
      <c r="K2" s="144"/>
      <c r="L2" s="144"/>
      <c r="M2" s="146"/>
      <c r="N2" s="251"/>
      <c r="O2" s="253"/>
      <c r="P2" s="253"/>
    </row>
    <row r="3" spans="1:16" ht="25.05" customHeight="1" x14ac:dyDescent="0.3">
      <c r="A3" s="134"/>
      <c r="B3" s="156"/>
      <c r="C3" s="154" t="str">
        <f>IF(VLOOKUP($C$2,Languages!$A:$D,1,TRUE)=$C$2,VLOOKUP($C$2,Languages!$A:$D,Summary!$C$7,TRUE),NA())</f>
        <v>Kyberturvallisuuden investointien taso</v>
      </c>
      <c r="D3" s="255"/>
      <c r="E3" s="255"/>
      <c r="F3" s="282"/>
      <c r="G3" s="274"/>
      <c r="H3" s="283"/>
      <c r="I3" s="274"/>
      <c r="J3" s="274"/>
      <c r="K3" s="274"/>
      <c r="L3" s="274"/>
      <c r="M3" s="160"/>
      <c r="N3" s="134"/>
    </row>
    <row r="4" spans="1:16" ht="10.050000000000001" customHeight="1" x14ac:dyDescent="0.25">
      <c r="A4" s="134"/>
      <c r="B4" s="156"/>
      <c r="C4" s="258"/>
      <c r="D4" s="158"/>
      <c r="E4" s="158"/>
      <c r="F4" s="158"/>
      <c r="G4" s="158"/>
      <c r="H4" s="158"/>
      <c r="I4" s="158"/>
      <c r="J4" s="158"/>
      <c r="K4" s="158"/>
      <c r="L4" s="257"/>
      <c r="M4" s="160"/>
      <c r="N4" s="134"/>
    </row>
    <row r="5" spans="1:16" ht="79.95" customHeight="1" x14ac:dyDescent="0.25">
      <c r="A5" s="134"/>
      <c r="B5" s="156"/>
      <c r="C5" s="1249" t="str">
        <f>IF(VLOOKUP("INVEST-02",Languages!$A:$D,1,TRUE)="INVEST-02",VLOOKUP("INVEST-02",Languages!$A:$D,Summary!$C$7,TRUE),NA())</f>
        <v>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v>
      </c>
      <c r="D5" s="1249"/>
      <c r="E5" s="1249"/>
      <c r="F5" s="1249"/>
      <c r="G5" s="1249"/>
      <c r="H5" s="1249"/>
      <c r="I5" s="1249"/>
      <c r="J5" s="1249"/>
      <c r="K5" s="1249"/>
      <c r="L5" s="1249"/>
      <c r="M5" s="160"/>
      <c r="N5" s="134"/>
    </row>
    <row r="6" spans="1:16" s="176" customFormat="1" ht="4.95" customHeight="1" thickBot="1" x14ac:dyDescent="0.35">
      <c r="A6" s="165"/>
      <c r="B6" s="259"/>
      <c r="C6" s="284"/>
      <c r="D6" s="284"/>
      <c r="E6" s="284"/>
      <c r="F6" s="285"/>
      <c r="G6" s="286"/>
      <c r="H6" s="286"/>
      <c r="I6" s="286"/>
      <c r="J6" s="287"/>
      <c r="K6" s="287"/>
      <c r="L6" s="286"/>
      <c r="M6" s="260"/>
      <c r="N6" s="261"/>
      <c r="O6" s="174"/>
      <c r="P6" s="174"/>
    </row>
    <row r="7" spans="1:16" s="176" customFormat="1" ht="30" customHeight="1" x14ac:dyDescent="0.25">
      <c r="A7" s="165"/>
      <c r="B7" s="259"/>
      <c r="C7" s="1256" t="str">
        <f>IF(VLOOKUP("INVEST-03",Languages!$A:$D,1,TRUE)="INVEST-03",VLOOKUP("INVEST-03",Languages!$A:$D,Summary!$C$7,TRUE),NA())</f>
        <v>Kategoria</v>
      </c>
      <c r="D7" s="1256"/>
      <c r="E7" s="1256"/>
      <c r="F7" s="288" t="str">
        <f>IF(VLOOKUP("INVEST-04",Languages!$A:$D,1,TRUE)="INVEST-04",VLOOKUP("INVEST-04",Languages!$A:$D,Summary!$C$7,TRUE),NA())</f>
        <v>Henkilöstö (sisäinen)</v>
      </c>
      <c r="G7" s="288" t="str">
        <f>IF(VLOOKUP("INVEST-05",Languages!$A:$D,1,TRUE)="INVEST-05",VLOOKUP("INVEST-05",Languages!$A:$D,Summary!$C$7,TRUE),NA())</f>
        <v>Konsultointi</v>
      </c>
      <c r="H7" s="288" t="str">
        <f>IF(VLOOKUP("INVEST-06",Languages!$A:$D,1,TRUE)="INVEST-06",VLOOKUP("INVEST-06",Languages!$A:$D,Summary!$C$7,TRUE),NA())</f>
        <v>Palvelut</v>
      </c>
      <c r="I7" s="288" t="str">
        <f>IF(VLOOKUP("INVEST-07",Languages!$A:$D,1,TRUE)="INVEST-07",VLOOKUP("INVEST-07",Languages!$A:$D,Summary!$C$7,TRUE),NA())</f>
        <v>Ohjelmisto-lisenssit</v>
      </c>
      <c r="J7" s="288" t="str">
        <f>IF(VLOOKUP("INVEST-08",Languages!$A:$D,1,TRUE)="INVEST-08",VLOOKUP("INVEST-08",Languages!$A:$D,Summary!$C$7,TRUE),NA())</f>
        <v>Laite-investoinnit</v>
      </c>
      <c r="K7" s="263" t="str">
        <f>IF(VLOOKUP("INVEST-09",Languages!$A:$D,1,TRUE)="INVEST-09",VLOOKUP("INVEST-09",Languages!$A:$D,Summary!$C$7,TRUE),NA())</f>
        <v>Yhteensä</v>
      </c>
      <c r="L7" s="289" t="str">
        <f>IF(VLOOKUP("INVEST-10",Languages!$A:$D,1,TRUE)="INVEST-10",VLOOKUP("INVEST-10",Languages!$A:$D,Summary!$C$7,TRUE),NA())</f>
        <v>Suunniteltu</v>
      </c>
      <c r="M7" s="260"/>
      <c r="N7" s="261"/>
      <c r="O7" s="174"/>
      <c r="P7" s="174"/>
    </row>
    <row r="8" spans="1:16" s="176" customFormat="1" ht="30" customHeight="1" x14ac:dyDescent="0.25">
      <c r="A8" s="165"/>
      <c r="B8" s="290" t="s">
        <v>54</v>
      </c>
      <c r="C8" s="1257" t="str">
        <f>IF(VLOOKUP($B8,Languages!$A:$D,1,TRUE)=$B8,VLOOKUP($B8,Languages!$A:$D,Summary!$C$7,TRUE),NA())</f>
        <v>Kriittisten palveluiden suojaaminen (CRITICAL)</v>
      </c>
      <c r="D8" s="1258"/>
      <c r="E8" s="1258"/>
      <c r="F8" s="336"/>
      <c r="G8" s="336"/>
      <c r="H8" s="336"/>
      <c r="I8" s="336"/>
      <c r="J8" s="336"/>
      <c r="K8" s="292">
        <f>SUM(F8:J8)</f>
        <v>0</v>
      </c>
      <c r="L8" s="337"/>
      <c r="M8" s="260"/>
      <c r="N8" s="261"/>
      <c r="O8" s="174"/>
      <c r="P8" s="174"/>
    </row>
    <row r="9" spans="1:16" s="176" customFormat="1" ht="30" customHeight="1" x14ac:dyDescent="0.25">
      <c r="A9" s="165"/>
      <c r="B9" s="290" t="s">
        <v>46</v>
      </c>
      <c r="C9" s="1252" t="str">
        <f>IF(VLOOKUP($B9,Languages!$A:$D,1,TRUE)=$B9,VLOOKUP($B9,Languages!$A:$D,Summary!$C$7,TRUE),NA())</f>
        <v>Omaisuuden, muutosten ja konfiguraation hallinta (ASSET)</v>
      </c>
      <c r="D9" s="1253"/>
      <c r="E9" s="1253"/>
      <c r="F9" s="338"/>
      <c r="G9" s="338"/>
      <c r="H9" s="338"/>
      <c r="I9" s="338"/>
      <c r="J9" s="338"/>
      <c r="K9" s="291">
        <f t="shared" ref="K9:K18" si="0">SUM(F9:J9)</f>
        <v>0</v>
      </c>
      <c r="L9" s="339"/>
      <c r="M9" s="260"/>
      <c r="N9" s="261"/>
      <c r="O9" s="174"/>
      <c r="P9" s="174"/>
    </row>
    <row r="10" spans="1:16" s="176" customFormat="1" ht="30" customHeight="1" x14ac:dyDescent="0.25">
      <c r="A10" s="165"/>
      <c r="B10" s="290" t="s">
        <v>62</v>
      </c>
      <c r="C10" s="1252" t="str">
        <f>IF(VLOOKUP($B10,Languages!$A:$D,1,TRUE)=$B10,VLOOKUP($B10,Languages!$A:$D,Summary!$C$7,TRUE),NA())</f>
        <v>Uhkien ja haavoittuvuuksien hallinta (THREAT)</v>
      </c>
      <c r="D10" s="1253"/>
      <c r="E10" s="1253"/>
      <c r="F10" s="340"/>
      <c r="G10" s="340"/>
      <c r="H10" s="340"/>
      <c r="I10" s="340"/>
      <c r="J10" s="340"/>
      <c r="K10" s="291">
        <f t="shared" si="0"/>
        <v>0</v>
      </c>
      <c r="L10" s="341"/>
      <c r="M10" s="260"/>
      <c r="N10" s="261"/>
      <c r="O10" s="174"/>
      <c r="P10" s="174"/>
    </row>
    <row r="11" spans="1:16" s="176" customFormat="1" ht="30" customHeight="1" x14ac:dyDescent="0.25">
      <c r="A11" s="165"/>
      <c r="B11" s="290" t="s">
        <v>0</v>
      </c>
      <c r="C11" s="1252" t="str">
        <f>IF(VLOOKUP($B11,Languages!$A:$D,1,TRUE)=$B11,VLOOKUP($B11,Languages!$A:$D,Summary!$C$7,TRUE),NA())</f>
        <v>Riskienhallinta (RISK)</v>
      </c>
      <c r="D11" s="1253"/>
      <c r="E11" s="1253"/>
      <c r="F11" s="340"/>
      <c r="G11" s="340"/>
      <c r="H11" s="340"/>
      <c r="I11" s="340"/>
      <c r="J11" s="340"/>
      <c r="K11" s="291">
        <f t="shared" si="0"/>
        <v>0</v>
      </c>
      <c r="L11" s="341"/>
      <c r="M11" s="260"/>
      <c r="N11" s="261"/>
      <c r="O11" s="174"/>
      <c r="P11" s="174"/>
    </row>
    <row r="12" spans="1:16" s="176" customFormat="1" ht="30" customHeight="1" x14ac:dyDescent="0.25">
      <c r="A12" s="165"/>
      <c r="B12" s="290" t="s">
        <v>57</v>
      </c>
      <c r="C12" s="1252" t="str">
        <f>IF(VLOOKUP($B12,Languages!$A:$D,1,TRUE)=$B12,VLOOKUP($B12,Languages!$A:$D,Summary!$C$7,TRUE),NA())</f>
        <v>Identiteetin- ja pääsynhallinta (ACCESS)</v>
      </c>
      <c r="D12" s="1253"/>
      <c r="E12" s="1253"/>
      <c r="F12" s="340"/>
      <c r="G12" s="340"/>
      <c r="H12" s="340"/>
      <c r="I12" s="340"/>
      <c r="J12" s="340"/>
      <c r="K12" s="291">
        <f t="shared" si="0"/>
        <v>0</v>
      </c>
      <c r="L12" s="341"/>
      <c r="M12" s="260"/>
      <c r="N12" s="261"/>
      <c r="O12" s="174"/>
      <c r="P12" s="174"/>
    </row>
    <row r="13" spans="1:16" s="176" customFormat="1" ht="30" customHeight="1" x14ac:dyDescent="0.25">
      <c r="A13" s="165"/>
      <c r="B13" s="290" t="s">
        <v>65</v>
      </c>
      <c r="C13" s="1252" t="str">
        <f>IF(VLOOKUP($B13,Languages!$A:$D,1,TRUE)=$B13,VLOOKUP($B13,Languages!$A:$D,Summary!$C$7,TRUE),NA())</f>
        <v>Tilannekuva (SITUATION)</v>
      </c>
      <c r="D13" s="1253"/>
      <c r="E13" s="1253"/>
      <c r="F13" s="340"/>
      <c r="G13" s="340"/>
      <c r="H13" s="340"/>
      <c r="I13" s="340"/>
      <c r="J13" s="340"/>
      <c r="K13" s="291">
        <f t="shared" si="0"/>
        <v>0</v>
      </c>
      <c r="L13" s="341"/>
      <c r="M13" s="260"/>
      <c r="N13" s="261"/>
      <c r="O13" s="174"/>
      <c r="P13" s="174"/>
    </row>
    <row r="14" spans="1:16" s="176" customFormat="1" ht="30" customHeight="1" x14ac:dyDescent="0.25">
      <c r="A14" s="165"/>
      <c r="B14" s="290" t="s">
        <v>67</v>
      </c>
      <c r="C14" s="1252" t="str">
        <f>IF(VLOOKUP($B14,Languages!$A:$D,1,TRUE)=$B14,VLOOKUP($B14,Languages!$A:$D,Summary!$C$7,TRUE),NA())</f>
        <v>Tapahtumien ja poikkeamien hallinta, toiminnan jatkuvuus (RESPONSE)</v>
      </c>
      <c r="D14" s="1253"/>
      <c r="E14" s="1253"/>
      <c r="F14" s="340"/>
      <c r="G14" s="340"/>
      <c r="H14" s="340"/>
      <c r="I14" s="340"/>
      <c r="J14" s="340"/>
      <c r="K14" s="291">
        <f t="shared" si="0"/>
        <v>0</v>
      </c>
      <c r="L14" s="341"/>
      <c r="M14" s="260"/>
      <c r="N14" s="261"/>
      <c r="O14" s="174"/>
      <c r="P14" s="174"/>
    </row>
    <row r="15" spans="1:16" s="176" customFormat="1" ht="30" customHeight="1" x14ac:dyDescent="0.25">
      <c r="A15" s="165"/>
      <c r="B15" s="290" t="s">
        <v>2538</v>
      </c>
      <c r="C15" s="1252" t="str">
        <f>IF(VLOOKUP($B15,Languages!$A:$D,1,TRUE)=$B15,VLOOKUP($B15,Languages!$A:$D,Summary!$C$7,TRUE),NA())</f>
        <v>Kumppaniverkoston riskien hallinta (THIRD-PARTIES)</v>
      </c>
      <c r="D15" s="1253"/>
      <c r="E15" s="1253"/>
      <c r="F15" s="340"/>
      <c r="G15" s="340"/>
      <c r="H15" s="340"/>
      <c r="I15" s="340"/>
      <c r="J15" s="340"/>
      <c r="K15" s="291">
        <f t="shared" si="0"/>
        <v>0</v>
      </c>
      <c r="L15" s="341"/>
      <c r="M15" s="260"/>
      <c r="N15" s="261"/>
      <c r="O15" s="174"/>
      <c r="P15" s="174"/>
    </row>
    <row r="16" spans="1:16" s="176" customFormat="1" ht="30" customHeight="1" x14ac:dyDescent="0.25">
      <c r="A16" s="165"/>
      <c r="B16" s="290" t="s">
        <v>72</v>
      </c>
      <c r="C16" s="1252" t="str">
        <f>IF(VLOOKUP($B16,Languages!$A:$D,1,TRUE)=$B16,VLOOKUP($B16,Languages!$A:$D,Summary!$C$7,TRUE),NA())</f>
        <v>Henkilöstön johtaminen ja kehittäminen (WORKFORCE)</v>
      </c>
      <c r="D16" s="1253"/>
      <c r="E16" s="1253"/>
      <c r="F16" s="340"/>
      <c r="G16" s="340"/>
      <c r="H16" s="340"/>
      <c r="I16" s="340"/>
      <c r="J16" s="340"/>
      <c r="K16" s="291">
        <f t="shared" si="0"/>
        <v>0</v>
      </c>
      <c r="L16" s="341"/>
      <c r="M16" s="260"/>
      <c r="N16" s="261"/>
      <c r="O16" s="174"/>
      <c r="P16" s="174"/>
    </row>
    <row r="17" spans="1:16" s="176" customFormat="1" ht="30" customHeight="1" x14ac:dyDescent="0.25">
      <c r="A17" s="165"/>
      <c r="B17" s="290" t="s">
        <v>75</v>
      </c>
      <c r="C17" s="1252" t="str">
        <f>IF(VLOOKUP($B17,Languages!$A:$D,1,TRUE)=$B17,VLOOKUP($B17,Languages!$A:$D,Summary!$C$7,TRUE),NA())</f>
        <v>Kyberturvallisuusarkkitehtuuri (ARCHITECTURE)</v>
      </c>
      <c r="D17" s="1253"/>
      <c r="E17" s="1253"/>
      <c r="F17" s="340"/>
      <c r="G17" s="340"/>
      <c r="H17" s="340"/>
      <c r="I17" s="340"/>
      <c r="J17" s="340"/>
      <c r="K17" s="291">
        <f t="shared" si="0"/>
        <v>0</v>
      </c>
      <c r="L17" s="341"/>
      <c r="M17" s="260"/>
      <c r="N17" s="261"/>
      <c r="O17" s="174"/>
      <c r="P17" s="174"/>
    </row>
    <row r="18" spans="1:16" s="176" customFormat="1" ht="30" customHeight="1" x14ac:dyDescent="0.25">
      <c r="A18" s="165"/>
      <c r="B18" s="290" t="s">
        <v>77</v>
      </c>
      <c r="C18" s="1254" t="str">
        <f>IF(VLOOKUP($B18,Languages!$A:$D,1,TRUE)=$B18,VLOOKUP($B18,Languages!$A:$D,Summary!$C$7,TRUE),NA())</f>
        <v>Kyberturvallisuuden hallinta (PROGRAM)</v>
      </c>
      <c r="D18" s="1255"/>
      <c r="E18" s="1255"/>
      <c r="F18" s="342"/>
      <c r="G18" s="342"/>
      <c r="H18" s="342"/>
      <c r="I18" s="342"/>
      <c r="J18" s="342"/>
      <c r="K18" s="335">
        <f t="shared" si="0"/>
        <v>0</v>
      </c>
      <c r="L18" s="343"/>
      <c r="M18" s="260"/>
      <c r="N18" s="261"/>
      <c r="O18" s="174"/>
      <c r="P18" s="174"/>
    </row>
    <row r="19" spans="1:16" s="176" customFormat="1" ht="30" customHeight="1" x14ac:dyDescent="0.25">
      <c r="A19" s="165"/>
      <c r="B19" s="290"/>
      <c r="C19" s="1250" t="str">
        <f>IF(VLOOKUP("INVEST-11",Languages!$A:$D,1,TRUE)="INVEST-11",VLOOKUP("INVEST-11",Languages!$A:$D,Summary!$C$7,TRUE),NA())</f>
        <v>Yhteensä (x 1 000 €)</v>
      </c>
      <c r="D19" s="1250"/>
      <c r="E19" s="1251"/>
      <c r="F19" s="292">
        <f t="shared" ref="F19:L19" si="1">SUM(F8:F18)</f>
        <v>0</v>
      </c>
      <c r="G19" s="292">
        <f t="shared" si="1"/>
        <v>0</v>
      </c>
      <c r="H19" s="292">
        <f t="shared" si="1"/>
        <v>0</v>
      </c>
      <c r="I19" s="292">
        <f t="shared" si="1"/>
        <v>0</v>
      </c>
      <c r="J19" s="292">
        <f t="shared" si="1"/>
        <v>0</v>
      </c>
      <c r="K19" s="292">
        <f t="shared" si="1"/>
        <v>0</v>
      </c>
      <c r="L19" s="292">
        <f t="shared" si="1"/>
        <v>0</v>
      </c>
      <c r="M19" s="260"/>
      <c r="N19" s="261"/>
      <c r="O19" s="174"/>
      <c r="P19" s="174"/>
    </row>
    <row r="20" spans="1:16" s="176" customFormat="1" ht="30" customHeight="1" x14ac:dyDescent="0.3">
      <c r="A20" s="165"/>
      <c r="B20" s="259"/>
      <c r="C20" s="293"/>
      <c r="D20" s="294"/>
      <c r="E20" s="294"/>
      <c r="F20" s="276"/>
      <c r="G20" s="295"/>
      <c r="H20" s="295"/>
      <c r="I20" s="295"/>
      <c r="J20" s="296"/>
      <c r="K20" s="296"/>
      <c r="L20" s="295"/>
      <c r="M20" s="260"/>
      <c r="N20" s="261"/>
      <c r="O20" s="174"/>
      <c r="P20" s="174"/>
    </row>
    <row r="21" spans="1:16" x14ac:dyDescent="0.25">
      <c r="A21" s="235"/>
      <c r="B21" s="236"/>
      <c r="C21" s="265"/>
      <c r="D21" s="237"/>
      <c r="E21" s="237"/>
      <c r="F21" s="266"/>
      <c r="G21" s="266"/>
      <c r="H21" s="266"/>
      <c r="I21" s="266"/>
      <c r="J21" s="297"/>
      <c r="K21" s="298"/>
      <c r="L21" s="266"/>
      <c r="M21" s="242"/>
      <c r="N21" s="235"/>
    </row>
    <row r="22" spans="1:16" x14ac:dyDescent="0.25">
      <c r="A22" s="235"/>
      <c r="B22" s="235"/>
      <c r="C22" s="235"/>
      <c r="D22" s="235"/>
      <c r="E22" s="235"/>
      <c r="F22" s="235"/>
      <c r="G22" s="235"/>
      <c r="H22" s="235"/>
      <c r="I22" s="235"/>
      <c r="J22" s="235"/>
      <c r="K22" s="235"/>
      <c r="L22" s="235"/>
      <c r="M22" s="235"/>
      <c r="N22" s="235"/>
    </row>
  </sheetData>
  <sheetProtection sheet="1" objects="1" scenarios="1" formatRows="0"/>
  <mergeCells count="14">
    <mergeCell ref="C5:L5"/>
    <mergeCell ref="C19:E19"/>
    <mergeCell ref="C10:E10"/>
    <mergeCell ref="C9:E9"/>
    <mergeCell ref="C11:E11"/>
    <mergeCell ref="C12:E12"/>
    <mergeCell ref="C13:E13"/>
    <mergeCell ref="C14:E14"/>
    <mergeCell ref="C15:E15"/>
    <mergeCell ref="C16:E16"/>
    <mergeCell ref="C17:E17"/>
    <mergeCell ref="C18:E18"/>
    <mergeCell ref="C7:E7"/>
    <mergeCell ref="C8:E8"/>
  </mergeCells>
  <pageMargins left="0.7" right="0.7" top="0.75" bottom="0.75" header="0.3" footer="0.3"/>
  <pageSetup paperSize="9" scale="5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83" id="{9E7226B3-1067-417A-A4CA-EACC958E7A86}">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G3</xm:sqref>
        </x14:conditionalFormatting>
        <x14:conditionalFormatting xmlns:xm="http://schemas.microsoft.com/office/excel/2006/main">
          <x14:cfRule type="iconSet" priority="2" id="{819A0D45-1B91-4729-8FFB-B5819B3F6A49}">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J3:L3</xm:sqref>
        </x14:conditionalFormatting>
        <x14:conditionalFormatting xmlns:xm="http://schemas.microsoft.com/office/excel/2006/main">
          <x14:cfRule type="iconSet" priority="1" id="{2AA324E3-BA02-40F5-939C-5D2DB0A2F2A7}">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I3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6"/>
  </sheetPr>
  <dimension ref="A1:S21"/>
  <sheetViews>
    <sheetView showGridLines="0" zoomScale="98" zoomScaleNormal="98" zoomScalePageLayoutView="70" workbookViewId="0"/>
  </sheetViews>
  <sheetFormatPr defaultColWidth="9.26953125" defaultRowHeight="18" customHeight="1" x14ac:dyDescent="0.25"/>
  <cols>
    <col min="1" max="2" width="1.6328125" style="5" customWidth="1"/>
    <col min="3" max="3" width="2.6328125" style="5" customWidth="1"/>
    <col min="4" max="4" width="2.6328125" style="13" customWidth="1"/>
    <col min="5" max="5" width="30.6328125" style="47" customWidth="1"/>
    <col min="6" max="6" width="1.6328125" style="5" customWidth="1"/>
    <col min="7" max="7" width="10.6328125" style="5" customWidth="1"/>
    <col min="8" max="8" width="1.6328125" style="5" customWidth="1"/>
    <col min="9" max="9" width="65.6328125" style="5" customWidth="1"/>
    <col min="10" max="11" width="2.6328125" style="5" customWidth="1"/>
    <col min="12" max="12" width="1.6328125" style="5" customWidth="1"/>
    <col min="13" max="13" width="1.6328125" style="13" customWidth="1"/>
    <col min="14" max="14" width="2.6328125" style="46" customWidth="1"/>
    <col min="15" max="15" width="1.6328125" style="77" customWidth="1"/>
    <col min="16" max="16" width="80.6328125" style="77" customWidth="1"/>
    <col min="17" max="17" width="1.6328125" style="77" customWidth="1"/>
    <col min="18" max="16384" width="9.26953125" style="5"/>
  </cols>
  <sheetData>
    <row r="1" spans="1:19" ht="13.5" customHeight="1" x14ac:dyDescent="0.25">
      <c r="A1" s="3"/>
      <c r="B1" s="3"/>
      <c r="C1" s="3"/>
      <c r="D1" s="4"/>
      <c r="E1" s="4"/>
      <c r="F1" s="3"/>
      <c r="G1" s="3"/>
      <c r="H1" s="3"/>
      <c r="I1" s="3"/>
      <c r="J1" s="3"/>
      <c r="K1" s="3"/>
      <c r="L1" s="3"/>
      <c r="M1" s="3"/>
      <c r="N1" s="43"/>
      <c r="O1" s="3"/>
      <c r="P1" s="3"/>
      <c r="Q1" s="3"/>
    </row>
    <row r="2" spans="1:19" s="9" customFormat="1" ht="18" customHeight="1" x14ac:dyDescent="0.25">
      <c r="A2" s="6"/>
      <c r="B2" s="7"/>
      <c r="C2" s="35"/>
      <c r="D2" s="35"/>
      <c r="E2" s="49"/>
      <c r="F2" s="35"/>
      <c r="G2" s="35"/>
      <c r="H2" s="35"/>
      <c r="I2" s="35"/>
      <c r="J2" s="35"/>
      <c r="K2" s="35"/>
      <c r="L2" s="8"/>
      <c r="M2" s="6"/>
      <c r="N2" s="44"/>
      <c r="O2" s="6"/>
      <c r="P2" s="585" t="s">
        <v>1882</v>
      </c>
      <c r="Q2" s="6"/>
    </row>
    <row r="3" spans="1:19" ht="18" customHeight="1" x14ac:dyDescent="0.25">
      <c r="A3" s="3"/>
      <c r="B3" s="10"/>
      <c r="D3" s="72" t="s">
        <v>418</v>
      </c>
      <c r="E3" s="72"/>
      <c r="F3" s="72"/>
      <c r="G3" s="72"/>
      <c r="H3" s="72"/>
      <c r="I3" s="72"/>
      <c r="J3" s="72"/>
      <c r="K3" s="52"/>
      <c r="L3" s="11"/>
      <c r="M3" s="3"/>
      <c r="N3" s="43"/>
      <c r="O3" s="3"/>
      <c r="P3" s="586"/>
      <c r="Q3" s="6"/>
      <c r="R3" s="556" t="s">
        <v>1896</v>
      </c>
    </row>
    <row r="4" spans="1:19" ht="34.950000000000003" customHeight="1" x14ac:dyDescent="0.2">
      <c r="A4" s="3"/>
      <c r="B4" s="10"/>
      <c r="D4" s="71" t="str">
        <f>IF(VLOOKUP("KM70",Languages!$A:$D,1,TRUE)="KM70",VLOOKUP("KM70",Languages!$A:$D,Summary!$C$7,TRUE),NA())</f>
        <v>Kyberturvallisuuden kypsyystaso</v>
      </c>
      <c r="E4" s="73"/>
      <c r="F4" s="73"/>
      <c r="G4" s="73"/>
      <c r="H4" s="73"/>
      <c r="I4" s="73"/>
      <c r="J4" s="73"/>
      <c r="K4" s="51"/>
      <c r="L4" s="11"/>
      <c r="M4" s="3"/>
      <c r="N4" s="43"/>
      <c r="O4" s="3"/>
      <c r="P4" s="1210" t="s">
        <v>3257</v>
      </c>
      <c r="Q4" s="6"/>
      <c r="R4" s="556" t="s">
        <v>1897</v>
      </c>
    </row>
    <row r="5" spans="1:19" ht="19.95" customHeight="1" x14ac:dyDescent="0.2">
      <c r="A5" s="3"/>
      <c r="B5" s="10"/>
      <c r="D5" s="93" t="str">
        <f>IF(VLOOKUP("KM62",Languages!$A:$D,1,TRUE)="KM62",VLOOKUP("KM62",Languages!$A:$D,Summary!$C$7,TRUE),NA())</f>
        <v xml:space="preserve"> NIST Cybersecurity (CSF v1.1) -viitekehyksen mukaisesti</v>
      </c>
      <c r="E5" s="73"/>
      <c r="F5" s="73"/>
      <c r="G5" s="73"/>
      <c r="H5" s="73"/>
      <c r="I5" s="73"/>
      <c r="J5" s="73"/>
      <c r="K5" s="51"/>
      <c r="L5" s="11"/>
      <c r="M5" s="3"/>
      <c r="N5" s="43"/>
      <c r="O5" s="3"/>
      <c r="P5" s="1210"/>
      <c r="Q5" s="6"/>
      <c r="R5" s="556" t="s">
        <v>1898</v>
      </c>
      <c r="S5" s="556" t="s">
        <v>1896</v>
      </c>
    </row>
    <row r="6" spans="1:19" ht="19.95" customHeight="1" x14ac:dyDescent="0.35">
      <c r="A6" s="3"/>
      <c r="B6" s="10"/>
      <c r="C6" s="34"/>
      <c r="D6" s="1259"/>
      <c r="E6" s="1259"/>
      <c r="F6" s="1259"/>
      <c r="G6" s="1259"/>
      <c r="H6" s="1259"/>
      <c r="I6" s="1259"/>
      <c r="J6" s="32"/>
      <c r="K6" s="32"/>
      <c r="L6" s="11"/>
      <c r="M6" s="3"/>
      <c r="N6" s="43"/>
      <c r="O6" s="3"/>
      <c r="P6" s="1210"/>
      <c r="Q6" s="6"/>
    </row>
    <row r="7" spans="1:19" s="17" customFormat="1" ht="300" customHeight="1" x14ac:dyDescent="0.35">
      <c r="A7" s="3"/>
      <c r="B7" s="38"/>
      <c r="C7" s="39"/>
      <c r="D7" s="69"/>
      <c r="E7" s="48"/>
      <c r="F7" s="32"/>
      <c r="G7" s="32"/>
      <c r="H7" s="32"/>
      <c r="I7" s="32"/>
      <c r="J7" s="41"/>
      <c r="K7" s="41"/>
      <c r="L7" s="11"/>
      <c r="M7" s="3"/>
      <c r="N7" s="43"/>
      <c r="O7" s="3"/>
      <c r="P7" s="1210"/>
      <c r="Q7" s="6"/>
    </row>
    <row r="8" spans="1:19" ht="34.950000000000003" customHeight="1" x14ac:dyDescent="0.25">
      <c r="A8" s="3"/>
      <c r="B8" s="27"/>
      <c r="C8" s="36"/>
      <c r="D8" s="66"/>
      <c r="E8" s="65"/>
      <c r="F8" s="63"/>
      <c r="G8" s="63"/>
      <c r="H8" s="63"/>
      <c r="I8" s="67"/>
      <c r="J8" s="64"/>
      <c r="K8" s="55"/>
      <c r="L8" s="29"/>
      <c r="M8" s="3"/>
      <c r="N8" s="43"/>
      <c r="O8" s="12"/>
      <c r="P8" s="1211"/>
      <c r="Q8" s="12"/>
    </row>
    <row r="9" spans="1:19" ht="19.95" customHeight="1" x14ac:dyDescent="0.25">
      <c r="A9" s="26"/>
      <c r="B9" s="27"/>
      <c r="C9" s="36"/>
      <c r="D9" s="66"/>
      <c r="E9" s="65"/>
      <c r="F9" s="63"/>
      <c r="G9" s="63"/>
      <c r="H9" s="63"/>
      <c r="I9" s="67"/>
      <c r="J9" s="64"/>
      <c r="K9" s="55"/>
      <c r="L9" s="29"/>
      <c r="M9" s="26"/>
      <c r="N9" s="45"/>
      <c r="O9" s="12"/>
      <c r="P9" s="12"/>
      <c r="Q9" s="12"/>
    </row>
    <row r="10" spans="1:19" ht="116.4" customHeight="1" x14ac:dyDescent="0.25">
      <c r="A10" s="26"/>
      <c r="B10" s="27"/>
      <c r="C10" s="36"/>
      <c r="D10" s="369" t="s">
        <v>1579</v>
      </c>
      <c r="E10" s="365" t="str">
        <f>IF(VLOOKUP($D10,Languages!$A:$D,1,TRUE)=$D10,VLOOKUP($D10,Languages!$A:$D,Summary!$C$7,TRUE),NA())</f>
        <v>Tunnistaminen</v>
      </c>
      <c r="F10" s="63"/>
      <c r="G10" s="366">
        <f>NISTmap!J7</f>
        <v>0</v>
      </c>
      <c r="H10" s="371">
        <f>IF($G10 &lt; Parameters!$B$4,0,IF($G10 &lt; Parameters!$B$5,1,IF($G10 &lt; Parameters!$B$6,2,3)))</f>
        <v>0</v>
      </c>
      <c r="I10" s="64" t="str">
        <f>IF(VLOOKUP(CONCATENATE($D10,"-",$H10),Languages!$A:$D,1,TRUE)=CONCATENATE($D10,"-",$H10),VLOOKUP(CONCATENATE($D10,"-",$H10),Languages!$A:$D,Summary!$C$7,TRUE),NA())</f>
        <v>Organisaatiolla on hyvin rajoittunut kyky tunnistaa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kyberturvallisuuspoikkeamaan, joka vaikuttaa merkittävästi organisaation ydinprosesseihin.</v>
      </c>
      <c r="J10" s="64"/>
      <c r="K10" s="55"/>
      <c r="L10" s="29"/>
      <c r="M10" s="26"/>
      <c r="N10" s="45"/>
    </row>
    <row r="11" spans="1:19" ht="19.95" customHeight="1" x14ac:dyDescent="0.25">
      <c r="A11" s="26"/>
      <c r="B11" s="27"/>
      <c r="C11" s="36"/>
      <c r="D11" s="370"/>
      <c r="E11" s="65"/>
      <c r="F11" s="63"/>
      <c r="G11" s="63"/>
      <c r="H11" s="372"/>
      <c r="I11" s="67"/>
      <c r="J11" s="64"/>
      <c r="K11" s="55"/>
      <c r="L11" s="29"/>
      <c r="M11" s="26"/>
      <c r="N11" s="45"/>
    </row>
    <row r="12" spans="1:19" ht="90" customHeight="1" x14ac:dyDescent="0.25">
      <c r="A12" s="26"/>
      <c r="B12" s="27"/>
      <c r="C12" s="36"/>
      <c r="D12" s="369" t="s">
        <v>1580</v>
      </c>
      <c r="E12" s="365" t="str">
        <f>IF(VLOOKUP($D12,Languages!$A:$D,1,TRUE)=$D12,VLOOKUP($D12,Languages!$A:$D,Summary!$C$7,TRUE),NA())</f>
        <v>Suojautuminen</v>
      </c>
      <c r="F12" s="63"/>
      <c r="G12" s="366">
        <f>NISTmap!K7</f>
        <v>0</v>
      </c>
      <c r="H12" s="371">
        <f>IF($G12 &lt; Parameters!$B$4,0,IF($G12 &lt; Parameters!$B$5,1,IF($G12 &lt; Parameters!$B$6,2,3)))</f>
        <v>0</v>
      </c>
      <c r="I12" s="64" t="str">
        <f>IF(VLOOKUP(CONCATENATE($D12,"-",$H12),Languages!$A:$D,1,TRUE)=CONCATENATE($D12,"-",$H12),VLOOKUP(CONCATENATE($D12,"-",$H12),Languages!$A:$D,Summary!$C$7,TRUE),NA())</f>
        <v>Organisaatiolla on hyvin rajoittunut kyky suojata sen kriittisiä palveluita kyberturvallisuusuhilta ja -poikkeamilta. Tyypillisesti tämä tarkoittaa, että organisaatio kohtaa suuria määriä poikkeamia ja/tai niiden vaikutukset ovat merkittävästi suurempia kuin on tarpeen, johtavat tarpeettoman suuriin mainevaikutuksiin, kustannuksiin ja sisäisiin/ulkoisiin vaikutuksiin. Tämä korostuu entisestään jos tunnistuskyvykkyys on alhainen.</v>
      </c>
      <c r="J12" s="64"/>
      <c r="K12" s="55"/>
      <c r="L12" s="29"/>
      <c r="M12" s="26"/>
      <c r="N12" s="45"/>
    </row>
    <row r="13" spans="1:19" ht="19.95" customHeight="1" x14ac:dyDescent="0.25">
      <c r="A13" s="26"/>
      <c r="B13" s="27"/>
      <c r="C13" s="36"/>
      <c r="D13" s="370"/>
      <c r="E13" s="65"/>
      <c r="F13" s="63"/>
      <c r="G13" s="63"/>
      <c r="H13" s="372"/>
      <c r="I13" s="67"/>
      <c r="J13" s="64"/>
      <c r="K13" s="55"/>
      <c r="L13" s="29"/>
      <c r="M13" s="26"/>
      <c r="N13" s="45"/>
    </row>
    <row r="14" spans="1:19" ht="94.2" customHeight="1" x14ac:dyDescent="0.25">
      <c r="A14" s="26"/>
      <c r="B14" s="27"/>
      <c r="C14" s="36"/>
      <c r="D14" s="369" t="s">
        <v>1581</v>
      </c>
      <c r="E14" s="365" t="str">
        <f>IF(VLOOKUP($D14,Languages!$A:$D,1,TRUE)=$D14,VLOOKUP($D14,Languages!$A:$D,Summary!$C$7,TRUE),NA())</f>
        <v>Havainnointi</v>
      </c>
      <c r="F14" s="63"/>
      <c r="G14" s="366">
        <f>NISTmap!L7</f>
        <v>0</v>
      </c>
      <c r="H14" s="371">
        <f>IF($G14 &lt; Parameters!$B$4,0,IF($G14 &lt; Parameters!$B$5,1,IF($G14 &lt; Parameters!$B$6,2,3)))</f>
        <v>0</v>
      </c>
      <c r="I14" s="64" t="str">
        <f>IF(VLOOKUP(CONCATENATE($D14,"-",$H14),Languages!$A:$D,1,TRUE)=CONCATENATE($D14,"-",$H14),VLOOKUP(CONCATENATE($D14,"-",$H14),Languages!$A:$D,Summary!$C$7,TRUE),NA())</f>
        <v>Organisaatiolla on hyvin rajoittunut kyky havaita kyberturvallisuuspoikkeamia niiden tapahtuessa. Tyypillisesti tämä tarkoittaa, että torjuntatoimenpiteet viivästyvät merkittävästi ja tapahtuvat vasta merkittävän tietovuodon tai vahingon jälkeen. Hyökkääjän haluamat vaikutukset realisoituvat yleensä kokonaisuudessaan.</v>
      </c>
      <c r="J14" s="64"/>
      <c r="K14" s="55"/>
      <c r="L14" s="29"/>
      <c r="M14" s="26"/>
      <c r="N14" s="45"/>
    </row>
    <row r="15" spans="1:19" ht="19.95" customHeight="1" x14ac:dyDescent="0.25">
      <c r="A15" s="26"/>
      <c r="B15" s="27"/>
      <c r="C15" s="36"/>
      <c r="D15" s="370"/>
      <c r="E15" s="65"/>
      <c r="F15" s="63"/>
      <c r="G15" s="63"/>
      <c r="H15" s="372"/>
      <c r="I15" s="67"/>
      <c r="J15" s="64"/>
      <c r="K15" s="55"/>
      <c r="L15" s="29"/>
      <c r="M15" s="26"/>
      <c r="N15" s="45"/>
    </row>
    <row r="16" spans="1:19" ht="79.95" customHeight="1" x14ac:dyDescent="0.25">
      <c r="A16" s="26"/>
      <c r="B16" s="27"/>
      <c r="C16" s="36"/>
      <c r="D16" s="369" t="s">
        <v>1582</v>
      </c>
      <c r="E16" s="365" t="str">
        <f>IF(VLOOKUP($D16,Languages!$A:$D,1,TRUE)=$D16,VLOOKUP($D16,Languages!$A:$D,Summary!$C$7,TRUE),NA())</f>
        <v>Vaste</v>
      </c>
      <c r="F16" s="63"/>
      <c r="G16" s="366">
        <f>NISTmap!M7</f>
        <v>0</v>
      </c>
      <c r="H16" s="371">
        <f>IF($G16 &lt; Parameters!$B$4,0,IF($G16 &lt; Parameters!$B$5,1,IF($G16 &lt; Parameters!$B$6,2,3)))</f>
        <v>0</v>
      </c>
      <c r="I16" s="64" t="str">
        <f>IF(VLOOKUP(CONCATENATE($D16,"-",$H16),Languages!$A:$D,1,TRUE)=CONCATENATE($D16,"-",$H16),VLOOKUP(CONCATENATE($D16,"-",$H16),Languages!$A:$D,Summary!$C$7,TRUE),NA())</f>
        <v>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v>
      </c>
      <c r="J16" s="64"/>
      <c r="K16" s="55"/>
      <c r="L16" s="29"/>
      <c r="M16" s="26"/>
      <c r="N16" s="45"/>
    </row>
    <row r="17" spans="1:17" ht="19.95" customHeight="1" x14ac:dyDescent="0.25">
      <c r="A17" s="26"/>
      <c r="B17" s="27"/>
      <c r="C17" s="36"/>
      <c r="D17" s="370"/>
      <c r="E17" s="65"/>
      <c r="F17" s="63"/>
      <c r="G17" s="63"/>
      <c r="H17" s="372"/>
      <c r="I17" s="67"/>
      <c r="J17" s="64"/>
      <c r="K17" s="55"/>
      <c r="L17" s="29"/>
      <c r="M17" s="26"/>
      <c r="N17" s="45"/>
    </row>
    <row r="18" spans="1:17" ht="79.95" customHeight="1" x14ac:dyDescent="0.25">
      <c r="A18" s="26"/>
      <c r="B18" s="27"/>
      <c r="C18" s="36"/>
      <c r="D18" s="369" t="s">
        <v>1583</v>
      </c>
      <c r="E18" s="365" t="str">
        <f>IF(VLOOKUP($D18,Languages!$A:$D,1,TRUE)=$D18,VLOOKUP($D18,Languages!$A:$D,Summary!$C$7,TRUE),NA())</f>
        <v>Palautuminen</v>
      </c>
      <c r="F18" s="63"/>
      <c r="G18" s="366">
        <f>NISTmap!N7</f>
        <v>0</v>
      </c>
      <c r="H18" s="371">
        <f>IF($G18 &lt; Parameters!$B$4,0,IF($G18 &lt; Parameters!$B$5,1,IF($G18 &lt; Parameters!$B$6,2,3)))</f>
        <v>0</v>
      </c>
      <c r="I18" s="64" t="str">
        <f>IF(VLOOKUP(CONCATENATE($D18,"-",$H18),Languages!$A:$D,1,TRUE)=CONCATENATE($D18,"-",$H18),VLOOKUP(CONCATENATE($D18,"-",$H18),Languages!$A:$D,Summary!$C$7,TRUE),NA())</f>
        <v>Organisaatiolla on hyvin rajoittunut kyky käynnistää ja toteuttaa tarvittavat palautumistoimenpiteet kyberhyökkäyksestä toipumiseen. Tyypillisesti tämä tarkoittaa, että toipuminen kestää pitkään ja sen seurauksena mainehaitta, kustannukset ja poikkeaman vaikutukset voivat kohota merkittävästi.</v>
      </c>
      <c r="J18" s="64"/>
      <c r="K18" s="55"/>
      <c r="L18" s="29"/>
      <c r="M18" s="26"/>
      <c r="N18" s="45"/>
    </row>
    <row r="19" spans="1:17" ht="22.95" customHeight="1" x14ac:dyDescent="0.25">
      <c r="A19" s="26"/>
      <c r="B19" s="27"/>
      <c r="C19" s="36"/>
      <c r="E19" s="366"/>
      <c r="F19" s="63"/>
      <c r="G19" s="366"/>
      <c r="H19" s="366"/>
      <c r="I19" s="64"/>
      <c r="J19" s="64"/>
      <c r="K19" s="55"/>
      <c r="L19" s="29"/>
      <c r="M19" s="26"/>
      <c r="N19" s="45"/>
    </row>
    <row r="20" spans="1:17" s="13" customFormat="1" ht="15" customHeight="1" x14ac:dyDescent="0.25">
      <c r="A20" s="12"/>
      <c r="B20" s="14"/>
      <c r="C20" s="18"/>
      <c r="D20" s="18"/>
      <c r="E20" s="50"/>
      <c r="F20" s="19"/>
      <c r="G20" s="19"/>
      <c r="H20" s="19"/>
      <c r="I20" s="19"/>
      <c r="J20" s="19"/>
      <c r="K20" s="19"/>
      <c r="L20" s="15"/>
      <c r="M20" s="12"/>
      <c r="N20" s="42"/>
      <c r="O20" s="80"/>
      <c r="P20" s="80"/>
      <c r="Q20" s="80"/>
    </row>
    <row r="21" spans="1:17" s="13" customFormat="1" ht="18" customHeight="1" x14ac:dyDescent="0.25">
      <c r="A21" s="12"/>
      <c r="B21" s="12"/>
      <c r="C21" s="12"/>
      <c r="D21" s="16"/>
      <c r="E21" s="16"/>
      <c r="F21" s="12"/>
      <c r="G21" s="12"/>
      <c r="H21" s="12"/>
      <c r="I21" s="12"/>
      <c r="J21" s="12"/>
      <c r="K21" s="12"/>
      <c r="L21" s="12"/>
      <c r="M21" s="12"/>
      <c r="N21" s="42"/>
      <c r="O21" s="80"/>
      <c r="P21" s="80"/>
      <c r="Q21" s="80"/>
    </row>
  </sheetData>
  <sheetProtection sheet="1" formatCells="0" formatColumns="0" formatRows="0"/>
  <mergeCells count="2">
    <mergeCell ref="D6:I6"/>
    <mergeCell ref="P4:P8"/>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11276-7DE4-414A-9390-F41F32D84652}">
  <sheetPr codeName="Sheet19">
    <tabColor theme="6"/>
  </sheetPr>
  <dimension ref="A1:S23"/>
  <sheetViews>
    <sheetView showGridLines="0" zoomScale="108" zoomScaleNormal="108" zoomScalePageLayoutView="70" workbookViewId="0">
      <selection activeCell="P4" sqref="P4:P8"/>
    </sheetView>
  </sheetViews>
  <sheetFormatPr defaultColWidth="9.26953125" defaultRowHeight="18" customHeight="1" x14ac:dyDescent="0.25"/>
  <cols>
    <col min="1" max="2" width="1.6328125" style="5" customWidth="1"/>
    <col min="3" max="3" width="2.6328125" style="5" customWidth="1"/>
    <col min="4" max="4" width="2.6328125" style="13" customWidth="1"/>
    <col min="5" max="5" width="30.6328125" style="47" customWidth="1"/>
    <col min="6" max="6" width="1.6328125" style="5" customWidth="1"/>
    <col min="7" max="7" width="10.6328125" style="5" customWidth="1"/>
    <col min="8" max="8" width="1.6328125" style="5" customWidth="1"/>
    <col min="9" max="9" width="65.6328125" style="5" customWidth="1"/>
    <col min="10" max="11" width="2.6328125" style="5" customWidth="1"/>
    <col min="12" max="12" width="1.6328125" style="5" customWidth="1"/>
    <col min="13" max="13" width="1.6328125" style="13" customWidth="1"/>
    <col min="14" max="14" width="2.6328125" style="46" customWidth="1"/>
    <col min="15" max="15" width="1.6328125" style="77" customWidth="1"/>
    <col min="16" max="16" width="80.6328125" style="77" customWidth="1"/>
    <col min="17" max="17" width="1.6328125" style="77" customWidth="1"/>
    <col min="18" max="16384" width="9.26953125" style="5"/>
  </cols>
  <sheetData>
    <row r="1" spans="1:19" ht="13.5" customHeight="1" x14ac:dyDescent="0.25">
      <c r="A1" s="3"/>
      <c r="B1" s="3"/>
      <c r="C1" s="3"/>
      <c r="D1" s="4"/>
      <c r="E1" s="4"/>
      <c r="F1" s="3"/>
      <c r="G1" s="3"/>
      <c r="H1" s="3"/>
      <c r="I1" s="3"/>
      <c r="J1" s="3"/>
      <c r="K1" s="3"/>
      <c r="L1" s="3"/>
      <c r="M1" s="3"/>
      <c r="N1" s="43"/>
      <c r="O1" s="3"/>
      <c r="P1" s="3"/>
      <c r="Q1" s="3"/>
    </row>
    <row r="2" spans="1:19" s="9" customFormat="1" ht="18" customHeight="1" x14ac:dyDescent="0.25">
      <c r="A2" s="6"/>
      <c r="B2" s="7"/>
      <c r="C2" s="35"/>
      <c r="D2" s="35"/>
      <c r="E2" s="49"/>
      <c r="F2" s="35"/>
      <c r="G2" s="35"/>
      <c r="H2" s="35"/>
      <c r="I2" s="35"/>
      <c r="J2" s="35"/>
      <c r="K2" s="35"/>
      <c r="L2" s="8"/>
      <c r="M2" s="6"/>
      <c r="N2" s="44"/>
      <c r="O2" s="6"/>
      <c r="P2" s="585" t="s">
        <v>1882</v>
      </c>
      <c r="Q2" s="6"/>
    </row>
    <row r="3" spans="1:19" ht="18" customHeight="1" x14ac:dyDescent="0.25">
      <c r="A3" s="3"/>
      <c r="B3" s="10"/>
      <c r="D3" s="72" t="s">
        <v>418</v>
      </c>
      <c r="E3" s="72"/>
      <c r="F3" s="72"/>
      <c r="G3" s="72"/>
      <c r="H3" s="72"/>
      <c r="I3" s="72"/>
      <c r="J3" s="72"/>
      <c r="K3" s="52"/>
      <c r="L3" s="11"/>
      <c r="M3" s="3"/>
      <c r="N3" s="43"/>
      <c r="O3" s="3"/>
      <c r="P3" s="586"/>
      <c r="Q3" s="6"/>
      <c r="R3" s="556" t="s">
        <v>1896</v>
      </c>
    </row>
    <row r="4" spans="1:19" ht="34.950000000000003" customHeight="1" x14ac:dyDescent="0.2">
      <c r="A4" s="3"/>
      <c r="B4" s="10"/>
      <c r="D4" s="71" t="str">
        <f>IF(VLOOKUP("KM70",Languages!$A:$D,1,TRUE)="KM70",VLOOKUP("KM70",Languages!$A:$D,Summary!$C$7,TRUE),NA())</f>
        <v>Kyberturvallisuuden kypsyystaso</v>
      </c>
      <c r="E4" s="73"/>
      <c r="F4" s="73"/>
      <c r="G4" s="73"/>
      <c r="H4" s="73"/>
      <c r="I4" s="73"/>
      <c r="J4" s="73"/>
      <c r="K4" s="51"/>
      <c r="L4" s="11"/>
      <c r="M4" s="3"/>
      <c r="N4" s="43"/>
      <c r="O4" s="3"/>
      <c r="P4" s="1210" t="s">
        <v>3872</v>
      </c>
      <c r="Q4" s="6"/>
      <c r="R4" s="556" t="s">
        <v>1897</v>
      </c>
    </row>
    <row r="5" spans="1:19" ht="19.95" customHeight="1" x14ac:dyDescent="0.2">
      <c r="A5" s="3"/>
      <c r="B5" s="10"/>
      <c r="D5" s="93" t="str">
        <f>IF(VLOOKUP("KM83",Languages!$A:$D,1,TRUE)="KM83",VLOOKUP("KM83",Languages!$A:$D,Summary!$C$7,TRUE),NA())</f>
        <v xml:space="preserve"> NIST Cybersecurity (CSF v2.0) -viitekehyksen mukaisesti, luonnos</v>
      </c>
      <c r="E5" s="73"/>
      <c r="F5" s="73"/>
      <c r="G5" s="73"/>
      <c r="H5" s="73"/>
      <c r="I5" s="73"/>
      <c r="J5" s="73"/>
      <c r="K5" s="51"/>
      <c r="L5" s="11"/>
      <c r="M5" s="3"/>
      <c r="N5" s="43"/>
      <c r="O5" s="3"/>
      <c r="P5" s="1210"/>
      <c r="Q5" s="6"/>
      <c r="R5" s="556" t="s">
        <v>1898</v>
      </c>
      <c r="S5" s="556" t="s">
        <v>1896</v>
      </c>
    </row>
    <row r="6" spans="1:19" ht="19.95" customHeight="1" x14ac:dyDescent="0.35">
      <c r="A6" s="3"/>
      <c r="B6" s="10"/>
      <c r="C6" s="34"/>
      <c r="D6" s="1259"/>
      <c r="E6" s="1259"/>
      <c r="F6" s="1259"/>
      <c r="G6" s="1259"/>
      <c r="H6" s="1259"/>
      <c r="I6" s="1259"/>
      <c r="J6" s="32"/>
      <c r="K6" s="32"/>
      <c r="L6" s="11"/>
      <c r="M6" s="3"/>
      <c r="N6" s="43"/>
      <c r="O6" s="3"/>
      <c r="P6" s="1210"/>
      <c r="Q6" s="6"/>
    </row>
    <row r="7" spans="1:19" s="17" customFormat="1" ht="300" customHeight="1" x14ac:dyDescent="0.35">
      <c r="A7" s="3"/>
      <c r="B7" s="38"/>
      <c r="C7" s="39"/>
      <c r="D7" s="69"/>
      <c r="E7" s="48"/>
      <c r="F7" s="32"/>
      <c r="G7" s="32"/>
      <c r="H7" s="32"/>
      <c r="I7" s="32"/>
      <c r="J7" s="41"/>
      <c r="K7" s="41"/>
      <c r="L7" s="11"/>
      <c r="M7" s="3"/>
      <c r="N7" s="43"/>
      <c r="O7" s="3"/>
      <c r="P7" s="1210"/>
      <c r="Q7" s="6"/>
    </row>
    <row r="8" spans="1:19" ht="34.950000000000003" customHeight="1" x14ac:dyDescent="0.25">
      <c r="A8" s="3"/>
      <c r="B8" s="27"/>
      <c r="C8" s="36"/>
      <c r="D8" s="66"/>
      <c r="E8" s="65"/>
      <c r="F8" s="63"/>
      <c r="G8" s="63"/>
      <c r="H8" s="63"/>
      <c r="I8" s="67"/>
      <c r="J8" s="64"/>
      <c r="K8" s="55"/>
      <c r="L8" s="29"/>
      <c r="M8" s="3"/>
      <c r="N8" s="43"/>
      <c r="O8" s="12"/>
      <c r="P8" s="1211"/>
      <c r="Q8" s="12"/>
    </row>
    <row r="9" spans="1:19" ht="34.950000000000003" customHeight="1" x14ac:dyDescent="0.25">
      <c r="A9" s="3"/>
      <c r="B9" s="27"/>
      <c r="C9" s="36"/>
      <c r="D9" s="66"/>
      <c r="E9" s="65"/>
      <c r="F9" s="63"/>
      <c r="G9" s="63"/>
      <c r="H9" s="63"/>
      <c r="I9" s="67"/>
      <c r="J9" s="64"/>
      <c r="K9" s="55"/>
      <c r="L9" s="29"/>
      <c r="M9" s="3"/>
      <c r="N9" s="43"/>
      <c r="O9" s="12"/>
      <c r="P9" s="839"/>
      <c r="Q9" s="12"/>
    </row>
    <row r="10" spans="1:19" ht="115.2" customHeight="1" x14ac:dyDescent="0.25">
      <c r="A10" s="3"/>
      <c r="B10" s="27"/>
      <c r="C10" s="36"/>
      <c r="D10" s="369" t="s">
        <v>3388</v>
      </c>
      <c r="E10" s="365" t="str">
        <f>IF(VLOOKUP($D10,Languages!$A:$D,1,TRUE)=$D10,VLOOKUP($D10,Languages!$A:$D,Summary!$C$7,TRUE),NA())</f>
        <v>Hallinta</v>
      </c>
      <c r="F10" s="63"/>
      <c r="G10" s="366">
        <f>NISTmap2!M7</f>
        <v>0</v>
      </c>
      <c r="H10" s="371">
        <f>IF($G10 &lt; Parameters!$B$4,0,IF($G10 &lt; Parameters!$B$5,1,IF($G10 &lt; Parameters!$B$6,2,3)))</f>
        <v>0</v>
      </c>
      <c r="I10" s="64" t="str">
        <f>IF(VLOOKUP(CONCATENATE($D10,"-",$H10),Languages!$A:$D,1,TRUE)=CONCATENATE($D10,"-",$H10),VLOOKUP(CONCATENATE($D10,"-",$H10),Languages!$A:$D,Summary!$C$7,TRUE),NA())</f>
        <v>Organisaatiolla on hyvin rajoittunut kyky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kyberpoikkeamaan, joka vaikuttaa merkittävästi organisaation ydinprosesseihin.</v>
      </c>
      <c r="J10" s="64"/>
      <c r="K10" s="55"/>
      <c r="L10" s="29"/>
      <c r="M10" s="3"/>
      <c r="N10" s="43"/>
      <c r="O10" s="12"/>
      <c r="P10" s="839"/>
      <c r="Q10" s="12"/>
    </row>
    <row r="11" spans="1:19" ht="19.95" customHeight="1" x14ac:dyDescent="0.25">
      <c r="A11" s="26"/>
      <c r="B11" s="27"/>
      <c r="C11" s="36"/>
      <c r="D11" s="66"/>
      <c r="E11" s="65"/>
      <c r="F11" s="63"/>
      <c r="G11" s="63"/>
      <c r="H11" s="63"/>
      <c r="I11" s="67"/>
      <c r="J11" s="64"/>
      <c r="K11" s="55"/>
      <c r="L11" s="29"/>
      <c r="M11" s="26"/>
      <c r="N11" s="45"/>
      <c r="O11" s="12"/>
      <c r="P11" s="12"/>
      <c r="Q11" s="12"/>
    </row>
    <row r="12" spans="1:19" ht="116.4" customHeight="1" x14ac:dyDescent="0.25">
      <c r="A12" s="26"/>
      <c r="B12" s="27"/>
      <c r="C12" s="36"/>
      <c r="D12" s="369" t="s">
        <v>1579</v>
      </c>
      <c r="E12" s="365" t="str">
        <f>IF(VLOOKUP($D12,Languages!$A:$D,1,TRUE)=$D12,VLOOKUP($D12,Languages!$A:$D,Summary!$C$7,TRUE),NA())</f>
        <v>Tunnistaminen</v>
      </c>
      <c r="F12" s="63"/>
      <c r="G12" s="366">
        <f>NISTmap2!N7</f>
        <v>0</v>
      </c>
      <c r="H12" s="371">
        <f>IF($G12 &lt; Parameters!$B$4,0,IF($G12 &lt; Parameters!$B$5,1,IF($G12 &lt; Parameters!$B$6,2,3)))</f>
        <v>0</v>
      </c>
      <c r="I12" s="64" t="str">
        <f>IF(VLOOKUP(CONCATENATE($D12,"-",$H12),Languages!$A:$D,1,TRUE)=CONCATENATE($D12,"-",$H12),VLOOKUP(CONCATENATE($D12,"-",$H12),Languages!$A:$D,Summary!$C$7,TRUE),NA())</f>
        <v>Organisaatiolla on hyvin rajoittunut kyky tunnistaa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kyberturvallisuuspoikkeamaan, joka vaikuttaa merkittävästi organisaation ydinprosesseihin.</v>
      </c>
      <c r="J12" s="64"/>
      <c r="K12" s="55"/>
      <c r="L12" s="29"/>
      <c r="M12" s="26"/>
      <c r="N12" s="45"/>
    </row>
    <row r="13" spans="1:19" ht="19.95" customHeight="1" x14ac:dyDescent="0.25">
      <c r="A13" s="26"/>
      <c r="B13" s="27"/>
      <c r="C13" s="36"/>
      <c r="D13" s="370"/>
      <c r="E13" s="65"/>
      <c r="F13" s="63"/>
      <c r="G13" s="63"/>
      <c r="H13" s="372"/>
      <c r="I13" s="67"/>
      <c r="J13" s="64"/>
      <c r="K13" s="55"/>
      <c r="L13" s="29"/>
      <c r="M13" s="26"/>
      <c r="N13" s="45"/>
    </row>
    <row r="14" spans="1:19" ht="90" customHeight="1" x14ac:dyDescent="0.25">
      <c r="A14" s="26"/>
      <c r="B14" s="27"/>
      <c r="C14" s="36"/>
      <c r="D14" s="369" t="s">
        <v>1580</v>
      </c>
      <c r="E14" s="365" t="str">
        <f>IF(VLOOKUP($D14,Languages!$A:$D,1,TRUE)=$D14,VLOOKUP($D14,Languages!$A:$D,Summary!$C$7,TRUE),NA())</f>
        <v>Suojautuminen</v>
      </c>
      <c r="F14" s="63"/>
      <c r="G14" s="366">
        <f>NISTmap2!O7</f>
        <v>0</v>
      </c>
      <c r="H14" s="371">
        <f>IF($G14 &lt; Parameters!$B$4,0,IF($G14 &lt; Parameters!$B$5,1,IF($G14 &lt; Parameters!$B$6,2,3)))</f>
        <v>0</v>
      </c>
      <c r="I14" s="64" t="str">
        <f>IF(VLOOKUP(CONCATENATE($D14,"-",$H14),Languages!$A:$D,1,TRUE)=CONCATENATE($D14,"-",$H14),VLOOKUP(CONCATENATE($D14,"-",$H14),Languages!$A:$D,Summary!$C$7,TRUE),NA())</f>
        <v>Organisaatiolla on hyvin rajoittunut kyky suojata sen kriittisiä palveluita kyberturvallisuusuhilta ja -poikkeamilta. Tyypillisesti tämä tarkoittaa, että organisaatio kohtaa suuria määriä poikkeamia ja/tai niiden vaikutukset ovat merkittävästi suurempia kuin on tarpeen, johtavat tarpeettoman suuriin mainevaikutuksiin, kustannuksiin ja sisäisiin/ulkoisiin vaikutuksiin. Tämä korostuu entisestään jos tunnistuskyvykkyys on alhainen.</v>
      </c>
      <c r="J14" s="64"/>
      <c r="K14" s="55"/>
      <c r="L14" s="29"/>
      <c r="M14" s="26"/>
      <c r="N14" s="45"/>
    </row>
    <row r="15" spans="1:19" ht="19.95" customHeight="1" x14ac:dyDescent="0.25">
      <c r="A15" s="26"/>
      <c r="B15" s="27"/>
      <c r="C15" s="36"/>
      <c r="D15" s="370"/>
      <c r="E15" s="65"/>
      <c r="F15" s="63"/>
      <c r="G15" s="63"/>
      <c r="H15" s="372"/>
      <c r="I15" s="67"/>
      <c r="J15" s="64"/>
      <c r="K15" s="55"/>
      <c r="L15" s="29"/>
      <c r="M15" s="26"/>
      <c r="N15" s="45"/>
    </row>
    <row r="16" spans="1:19" ht="94.2" customHeight="1" x14ac:dyDescent="0.25">
      <c r="A16" s="26"/>
      <c r="B16" s="27"/>
      <c r="C16" s="36"/>
      <c r="D16" s="369" t="s">
        <v>1581</v>
      </c>
      <c r="E16" s="365" t="str">
        <f>IF(VLOOKUP($D16,Languages!$A:$D,1,TRUE)=$D16,VLOOKUP($D16,Languages!$A:$D,Summary!$C$7,TRUE),NA())</f>
        <v>Havainnointi</v>
      </c>
      <c r="F16" s="63"/>
      <c r="G16" s="366">
        <f>NISTmap2!P7</f>
        <v>0</v>
      </c>
      <c r="H16" s="371">
        <f>IF($G16 &lt; Parameters!$B$4,0,IF($G16 &lt; Parameters!$B$5,1,IF($G16 &lt; Parameters!$B$6,2,3)))</f>
        <v>0</v>
      </c>
      <c r="I16" s="64" t="str">
        <f>IF(VLOOKUP(CONCATENATE($D16,"-",$H16),Languages!$A:$D,1,TRUE)=CONCATENATE($D16,"-",$H16),VLOOKUP(CONCATENATE($D16,"-",$H16),Languages!$A:$D,Summary!$C$7,TRUE),NA())</f>
        <v>Organisaatiolla on hyvin rajoittunut kyky havaita kyberturvallisuuspoikkeamia niiden tapahtuessa. Tyypillisesti tämä tarkoittaa, että torjuntatoimenpiteet viivästyvät merkittävästi ja tapahtuvat vasta merkittävän tietovuodon tai vahingon jälkeen. Hyökkääjän haluamat vaikutukset realisoituvat yleensä kokonaisuudessaan.</v>
      </c>
      <c r="J16" s="64"/>
      <c r="K16" s="55"/>
      <c r="L16" s="29"/>
      <c r="M16" s="26"/>
      <c r="N16" s="45"/>
    </row>
    <row r="17" spans="1:17" ht="19.95" customHeight="1" x14ac:dyDescent="0.25">
      <c r="A17" s="26"/>
      <c r="B17" s="27"/>
      <c r="C17" s="36"/>
      <c r="D17" s="370"/>
      <c r="E17" s="65"/>
      <c r="F17" s="63"/>
      <c r="G17" s="63"/>
      <c r="H17" s="372"/>
      <c r="I17" s="67"/>
      <c r="J17" s="64"/>
      <c r="K17" s="55"/>
      <c r="L17" s="29"/>
      <c r="M17" s="26"/>
      <c r="N17" s="45"/>
    </row>
    <row r="18" spans="1:17" ht="79.95" customHeight="1" x14ac:dyDescent="0.25">
      <c r="A18" s="26"/>
      <c r="B18" s="27"/>
      <c r="C18" s="36"/>
      <c r="D18" s="369" t="s">
        <v>1582</v>
      </c>
      <c r="E18" s="365" t="str">
        <f>IF(VLOOKUP($D18,Languages!$A:$D,1,TRUE)=$D18,VLOOKUP($D18,Languages!$A:$D,Summary!$C$7,TRUE),NA())</f>
        <v>Vaste</v>
      </c>
      <c r="F18" s="63"/>
      <c r="G18" s="366">
        <f>NISTmap2!Q7</f>
        <v>0</v>
      </c>
      <c r="H18" s="371">
        <f>IF($G18 &lt; Parameters!$B$4,0,IF($G18 &lt; Parameters!$B$5,1,IF($G18 &lt; Parameters!$B$6,2,3)))</f>
        <v>0</v>
      </c>
      <c r="I18" s="64" t="str">
        <f>IF(VLOOKUP(CONCATENATE($D18,"-",$H18),Languages!$A:$D,1,TRUE)=CONCATENATE($D18,"-",$H18),VLOOKUP(CONCATENATE($D18,"-",$H18),Languages!$A:$D,Summary!$C$7,TRUE),NA())</f>
        <v>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v>
      </c>
      <c r="J18" s="64"/>
      <c r="K18" s="55"/>
      <c r="L18" s="29"/>
      <c r="M18" s="26"/>
      <c r="N18" s="45"/>
    </row>
    <row r="19" spans="1:17" ht="19.95" customHeight="1" x14ac:dyDescent="0.25">
      <c r="A19" s="26"/>
      <c r="B19" s="27"/>
      <c r="C19" s="36"/>
      <c r="D19" s="370"/>
      <c r="E19" s="65"/>
      <c r="F19" s="63"/>
      <c r="G19" s="63"/>
      <c r="H19" s="372"/>
      <c r="I19" s="67"/>
      <c r="J19" s="64"/>
      <c r="K19" s="55"/>
      <c r="L19" s="29"/>
      <c r="M19" s="26"/>
      <c r="N19" s="45"/>
    </row>
    <row r="20" spans="1:17" ht="79.95" customHeight="1" x14ac:dyDescent="0.25">
      <c r="A20" s="26"/>
      <c r="B20" s="27"/>
      <c r="C20" s="36"/>
      <c r="D20" s="369" t="s">
        <v>1583</v>
      </c>
      <c r="E20" s="365" t="str">
        <f>IF(VLOOKUP($D20,Languages!$A:$D,1,TRUE)=$D20,VLOOKUP($D20,Languages!$A:$D,Summary!$C$7,TRUE),NA())</f>
        <v>Palautuminen</v>
      </c>
      <c r="F20" s="63"/>
      <c r="G20" s="366">
        <f>NISTmap2!R7</f>
        <v>0</v>
      </c>
      <c r="H20" s="371">
        <f>IF($G20 &lt; Parameters!$B$4,0,IF($G20 &lt; Parameters!$B$5,1,IF($G20 &lt; Parameters!$B$6,2,3)))</f>
        <v>0</v>
      </c>
      <c r="I20" s="64" t="str">
        <f>IF(VLOOKUP(CONCATENATE($D20,"-",$H20),Languages!$A:$D,1,TRUE)=CONCATENATE($D20,"-",$H20),VLOOKUP(CONCATENATE($D20,"-",$H20),Languages!$A:$D,Summary!$C$7,TRUE),NA())</f>
        <v>Organisaatiolla on hyvin rajoittunut kyky käynnistää ja toteuttaa tarvittavat palautumistoimenpiteet kyberhyökkäyksestä toipumiseen. Tyypillisesti tämä tarkoittaa, että toipuminen kestää pitkään ja sen seurauksena mainehaitta, kustannukset ja poikkeaman vaikutukset voivat kohota merkittävästi.</v>
      </c>
      <c r="J20" s="64"/>
      <c r="K20" s="55"/>
      <c r="L20" s="29"/>
      <c r="M20" s="26"/>
      <c r="N20" s="45"/>
    </row>
    <row r="21" spans="1:17" ht="22.95" customHeight="1" x14ac:dyDescent="0.25">
      <c r="A21" s="26"/>
      <c r="B21" s="27"/>
      <c r="C21" s="36"/>
      <c r="E21" s="366"/>
      <c r="F21" s="63"/>
      <c r="G21" s="366"/>
      <c r="H21" s="366"/>
      <c r="I21" s="64"/>
      <c r="J21" s="64"/>
      <c r="K21" s="55"/>
      <c r="L21" s="29"/>
      <c r="M21" s="26"/>
      <c r="N21" s="45"/>
    </row>
    <row r="22" spans="1:17" s="13" customFormat="1" ht="15" customHeight="1" x14ac:dyDescent="0.25">
      <c r="A22" s="12"/>
      <c r="B22" s="14"/>
      <c r="C22" s="18"/>
      <c r="D22" s="18"/>
      <c r="E22" s="50"/>
      <c r="F22" s="19"/>
      <c r="G22" s="19"/>
      <c r="H22" s="19"/>
      <c r="I22" s="19"/>
      <c r="J22" s="19"/>
      <c r="K22" s="19"/>
      <c r="L22" s="15"/>
      <c r="M22" s="12"/>
      <c r="N22" s="42"/>
      <c r="O22" s="80"/>
      <c r="P22" s="80"/>
      <c r="Q22" s="80"/>
    </row>
    <row r="23" spans="1:17" s="13" customFormat="1" ht="18" customHeight="1" x14ac:dyDescent="0.25">
      <c r="A23" s="12"/>
      <c r="B23" s="12"/>
      <c r="C23" s="12"/>
      <c r="D23" s="16"/>
      <c r="E23" s="16"/>
      <c r="F23" s="12"/>
      <c r="G23" s="12"/>
      <c r="H23" s="12"/>
      <c r="I23" s="12"/>
      <c r="J23" s="12"/>
      <c r="K23" s="12"/>
      <c r="L23" s="12"/>
      <c r="M23" s="12"/>
      <c r="N23" s="42"/>
      <c r="O23" s="80"/>
      <c r="P23" s="80"/>
      <c r="Q23" s="80"/>
    </row>
  </sheetData>
  <sheetProtection formatCells="0" formatColumns="0" formatRows="0"/>
  <mergeCells count="2">
    <mergeCell ref="P4:P8"/>
    <mergeCell ref="D6:I6"/>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58B1"/>
  </sheetPr>
  <dimension ref="A1:O47"/>
  <sheetViews>
    <sheetView showGridLines="0" zoomScale="80" zoomScaleNormal="80" zoomScalePageLayoutView="70" workbookViewId="0"/>
  </sheetViews>
  <sheetFormatPr defaultColWidth="9.26953125" defaultRowHeight="18" customHeight="1" x14ac:dyDescent="0.25"/>
  <cols>
    <col min="1" max="2" width="1.6328125" style="5" customWidth="1"/>
    <col min="3" max="3" width="2.6328125" style="5" customWidth="1"/>
    <col min="4" max="4" width="50.6328125" style="13" customWidth="1"/>
    <col min="5" max="5" width="15.6328125" style="47" customWidth="1"/>
    <col min="6" max="6" width="5.6328125" style="5" customWidth="1"/>
    <col min="7" max="7" width="50.6328125" style="5" customWidth="1"/>
    <col min="8" max="8" width="15.6328125" style="5" customWidth="1"/>
    <col min="9" max="9" width="2.6328125" style="5" customWidth="1"/>
    <col min="10" max="10" width="1.6328125" style="5" customWidth="1"/>
    <col min="11" max="11" width="1.6328125" style="13" customWidth="1"/>
    <col min="12" max="12" width="2.6328125" style="46" customWidth="1"/>
    <col min="13" max="13" width="1.6328125" style="77" customWidth="1"/>
    <col min="14" max="14" width="80.6328125" style="77" customWidth="1"/>
    <col min="15" max="15" width="1.6328125" style="77" customWidth="1"/>
    <col min="16" max="16384" width="9.26953125" style="5"/>
  </cols>
  <sheetData>
    <row r="1" spans="1:15" ht="13.5" customHeight="1" x14ac:dyDescent="0.25">
      <c r="A1" s="3"/>
      <c r="B1" s="3"/>
      <c r="C1" s="3"/>
      <c r="D1" s="4"/>
      <c r="E1" s="4"/>
      <c r="F1" s="3"/>
      <c r="G1" s="3"/>
      <c r="H1" s="3"/>
      <c r="I1" s="3"/>
      <c r="J1" s="3"/>
      <c r="K1" s="3"/>
      <c r="L1" s="43"/>
      <c r="M1" s="3"/>
      <c r="N1" s="3"/>
      <c r="O1" s="3"/>
    </row>
    <row r="2" spans="1:15" s="9" customFormat="1" ht="18" customHeight="1" x14ac:dyDescent="0.25">
      <c r="A2" s="6"/>
      <c r="B2" s="7"/>
      <c r="C2" s="35"/>
      <c r="D2" s="35"/>
      <c r="E2" s="49"/>
      <c r="F2" s="35"/>
      <c r="G2" s="35"/>
      <c r="H2" s="35"/>
      <c r="I2" s="35"/>
      <c r="J2" s="8"/>
      <c r="K2" s="6"/>
      <c r="L2" s="44"/>
      <c r="M2" s="6"/>
      <c r="N2" s="585" t="s">
        <v>1882</v>
      </c>
      <c r="O2" s="6"/>
    </row>
    <row r="3" spans="1:15" ht="18" customHeight="1" x14ac:dyDescent="0.25">
      <c r="A3" s="3"/>
      <c r="B3" s="10"/>
      <c r="D3" s="72" t="s">
        <v>418</v>
      </c>
      <c r="E3" s="72"/>
      <c r="F3" s="72"/>
      <c r="G3" s="72"/>
      <c r="H3" s="72"/>
      <c r="I3" s="52"/>
      <c r="J3" s="11"/>
      <c r="K3" s="3"/>
      <c r="L3" s="43"/>
      <c r="M3" s="3"/>
      <c r="N3" s="586"/>
      <c r="O3" s="6"/>
    </row>
    <row r="4" spans="1:15" ht="34.950000000000003" customHeight="1" x14ac:dyDescent="0.2">
      <c r="A4" s="3"/>
      <c r="B4" s="10"/>
      <c r="D4" s="71" t="str">
        <f>IF(VLOOKUP("KM70",Languages!$A:$D,1,TRUE)="KM70",VLOOKUP("KM70",Languages!$A:$D,Summary!$C$7,TRUE),NA())</f>
        <v>Kyberturvallisuuden kypsyystaso</v>
      </c>
      <c r="E4" s="73"/>
      <c r="F4" s="73"/>
      <c r="G4" s="73"/>
      <c r="H4" s="73"/>
      <c r="I4" s="51"/>
      <c r="J4" s="11"/>
      <c r="K4" s="3"/>
      <c r="L4" s="43"/>
      <c r="M4" s="3"/>
      <c r="N4" s="1210" t="s">
        <v>2510</v>
      </c>
      <c r="O4" s="6"/>
    </row>
    <row r="5" spans="1:15" ht="19.95" customHeight="1" x14ac:dyDescent="0.2">
      <c r="A5" s="3"/>
      <c r="B5" s="10"/>
      <c r="D5" s="93" t="str">
        <f>IF(VLOOKUP("KM63",Languages!$A:$D,1,TRUE)="KM63",VLOOKUP("KM63",Languages!$A:$D,Summary!$C$7,TRUE),NA())</f>
        <v xml:space="preserve"> Kyberturvallisuuden osioiden mukaisesti</v>
      </c>
      <c r="E5" s="73"/>
      <c r="F5" s="73"/>
      <c r="G5" s="73"/>
      <c r="H5" s="73"/>
      <c r="I5" s="51"/>
      <c r="J5" s="11"/>
      <c r="K5" s="3"/>
      <c r="L5" s="43"/>
      <c r="M5" s="3"/>
      <c r="N5" s="1210"/>
      <c r="O5" s="6"/>
    </row>
    <row r="6" spans="1:15" ht="19.95" customHeight="1" x14ac:dyDescent="0.35">
      <c r="A6" s="3"/>
      <c r="B6" s="10"/>
      <c r="C6" s="34"/>
      <c r="D6" s="1259"/>
      <c r="E6" s="1259"/>
      <c r="F6" s="1259"/>
      <c r="G6" s="1259"/>
      <c r="H6" s="32"/>
      <c r="I6" s="32"/>
      <c r="J6" s="11"/>
      <c r="K6" s="3"/>
      <c r="L6" s="43"/>
      <c r="M6" s="3"/>
      <c r="N6" s="1210"/>
      <c r="O6" s="6"/>
    </row>
    <row r="7" spans="1:15" s="17" customFormat="1" ht="300" customHeight="1" x14ac:dyDescent="0.35">
      <c r="A7" s="3"/>
      <c r="B7" s="38"/>
      <c r="C7" s="39"/>
      <c r="D7" s="69"/>
      <c r="E7" s="48"/>
      <c r="F7" s="32"/>
      <c r="G7" s="32"/>
      <c r="H7" s="41"/>
      <c r="I7" s="41"/>
      <c r="J7" s="40"/>
      <c r="K7" s="3"/>
      <c r="L7" s="43"/>
      <c r="M7" s="3"/>
      <c r="N7" s="1210"/>
      <c r="O7" s="6"/>
    </row>
    <row r="8" spans="1:15" ht="34.950000000000003" customHeight="1" x14ac:dyDescent="0.25">
      <c r="A8" s="3"/>
      <c r="B8" s="27"/>
      <c r="C8" s="36"/>
      <c r="D8" s="66"/>
      <c r="E8" s="65"/>
      <c r="F8" s="63"/>
      <c r="G8" s="67"/>
      <c r="H8" s="64"/>
      <c r="I8" s="55"/>
      <c r="J8" s="29"/>
      <c r="K8" s="3"/>
      <c r="L8" s="43"/>
      <c r="M8" s="12"/>
      <c r="N8" s="1211"/>
      <c r="O8" s="12"/>
    </row>
    <row r="9" spans="1:15" ht="19.95" customHeight="1" x14ac:dyDescent="0.25">
      <c r="A9" s="26"/>
      <c r="B9" s="27"/>
      <c r="C9" s="36"/>
      <c r="D9" s="66"/>
      <c r="E9" s="65"/>
      <c r="F9" s="63"/>
      <c r="G9" s="67"/>
      <c r="H9" s="64"/>
      <c r="I9" s="55"/>
      <c r="J9" s="29"/>
      <c r="K9" s="26"/>
      <c r="L9" s="45"/>
      <c r="M9" s="12"/>
      <c r="N9" s="12"/>
      <c r="O9" s="12"/>
    </row>
    <row r="10" spans="1:15" s="17" customFormat="1" ht="19.95" customHeight="1" x14ac:dyDescent="0.25">
      <c r="A10" s="3"/>
      <c r="B10" s="85"/>
      <c r="C10" s="81" t="s">
        <v>54</v>
      </c>
      <c r="D10" s="89" t="str">
        <f>IF(VLOOKUP(C10,Languages!$A:$D,1,TRUE)=C10,VLOOKUP(C10,Languages!$A:$D,Summary!$C$7,TRUE),NA())</f>
        <v>Kriittisten palveluiden suojaaminen (CRITICAL)</v>
      </c>
      <c r="E10" s="90" t="str">
        <f>VLOOKUP(VLOOKUP(CONCATENATE(C10),Data!$K:$O,5,FALSE),Parameters!$C$7:$F$10,Summary!$C$7,FALSE)</f>
        <v>Kypsyystaso 0</v>
      </c>
      <c r="F10" s="81" t="s">
        <v>67</v>
      </c>
      <c r="G10" s="89" t="str">
        <f>IF(VLOOKUP(F10,Languages!$A:$D,1,TRUE)=F10,VLOOKUP(F10,Languages!$A:$D,Summary!$C$7,TRUE),NA())</f>
        <v>Tapahtumien ja poikkeamien hallinta, toiminnan jatkuvuus (RESPONSE)</v>
      </c>
      <c r="H10" s="90" t="str">
        <f>VLOOKUP(VLOOKUP(CONCATENATE(F10),Data!$K:$O,5,FALSE),Parameters!$C$7:$F$10,Summary!$C$7,FALSE)</f>
        <v>Kypsyystaso 0</v>
      </c>
      <c r="I10" s="53"/>
      <c r="J10" s="54"/>
      <c r="K10" s="3"/>
      <c r="L10" s="45"/>
      <c r="M10" s="77"/>
      <c r="N10" s="77"/>
      <c r="O10" s="77"/>
    </row>
    <row r="11" spans="1:15" s="17" customFormat="1" ht="19.95" customHeight="1" x14ac:dyDescent="0.25">
      <c r="A11" s="3"/>
      <c r="B11" s="86" t="s">
        <v>54</v>
      </c>
      <c r="C11" s="87">
        <v>1</v>
      </c>
      <c r="D11" s="61" t="str">
        <f>IF(VLOOKUP(CONCATENATE(B11,"-",C11),Languages!$A:$D,1,TRUE)=CONCATENATE(B11,"-",C11),VLOOKUP(CONCATENATE(B11,"-",C11),Languages!$A:$D,Summary!$C$7,TRUE),NA())</f>
        <v>Kriittisten palveluiden ja niiden riippuvuuksien tunnistaminen</v>
      </c>
      <c r="E11" s="62" t="str">
        <f>VLOOKUP(VLOOKUP(CONCATENATE(B11,"-",C11),Data!$K:$O,5,FALSE),Parameters!$C$7:$F$10,Summary!$C$7,FALSE)</f>
        <v>Kypsyystaso 0</v>
      </c>
      <c r="F11" s="88">
        <v>1</v>
      </c>
      <c r="G11" s="61" t="str">
        <f>IF(VLOOKUP(CONCATENATE(I11,"-",F11),Languages!$A:$D,1,TRUE)=CONCATENATE(I11,"-",F11),VLOOKUP(CONCATENATE(I11,"-",F11),Languages!$A:$D,Summary!$C$7,TRUE),NA())</f>
        <v>Tapahtumien havainnointi</v>
      </c>
      <c r="H11" s="62" t="str">
        <f>VLOOKUP(VLOOKUP(CONCATENATE(I11,"-",F11),Data!$K:$O,5,FALSE),Parameters!$C$7:$F$10,Summary!$C$7,FALSE)</f>
        <v>Kypsyystaso 0</v>
      </c>
      <c r="I11" s="82" t="s">
        <v>67</v>
      </c>
      <c r="J11" s="54"/>
      <c r="K11" s="3"/>
      <c r="L11" s="45"/>
      <c r="M11" s="77"/>
      <c r="N11" s="77"/>
      <c r="O11" s="77"/>
    </row>
    <row r="12" spans="1:15" s="17" customFormat="1" ht="19.95" customHeight="1" x14ac:dyDescent="0.25">
      <c r="A12" s="3"/>
      <c r="B12" s="86" t="s">
        <v>54</v>
      </c>
      <c r="C12" s="87">
        <v>2</v>
      </c>
      <c r="D12" s="61" t="str">
        <f>IF(VLOOKUP(CONCATENATE(B12,"-",C12),Languages!$A:$D,1,TRUE)=CONCATENATE(B12,"-",C12),VLOOKUP(CONCATENATE(B12,"-",C12),Languages!$A:$D,Summary!$C$7,TRUE),NA())</f>
        <v>Kriittisten palveluiden hallinta</v>
      </c>
      <c r="E12" s="62" t="str">
        <f>VLOOKUP(VLOOKUP(CONCATENATE(B12,"-",C12),Data!$K:$O,5,FALSE),Parameters!$C$7:$F$10,Summary!$C$7,FALSE)</f>
        <v>Kypsyystaso 0</v>
      </c>
      <c r="F12" s="88">
        <v>2</v>
      </c>
      <c r="G12" s="61" t="str">
        <f>IF(VLOOKUP(CONCATENATE(I12,"-",F12),Languages!$A:$D,1,TRUE)=CONCATENATE(I12,"-",F12),VLOOKUP(CONCATENATE(I12,"-",F12),Languages!$A:$D,Summary!$C$7,TRUE),NA())</f>
        <v>Tapahtumien analysointi ja poikkeamatilanteiden määrittäminen</v>
      </c>
      <c r="H12" s="62" t="str">
        <f>VLOOKUP(VLOOKUP(CONCATENATE(I12,"-",F12),Data!$K:$O,5,FALSE),Parameters!$C$7:$F$10,Summary!$C$7,FALSE)</f>
        <v>Kypsyystaso 0</v>
      </c>
      <c r="I12" s="82" t="s">
        <v>67</v>
      </c>
      <c r="J12" s="54"/>
      <c r="K12" s="3"/>
      <c r="L12" s="45"/>
      <c r="M12" s="77"/>
      <c r="N12" s="77"/>
      <c r="O12" s="77"/>
    </row>
    <row r="13" spans="1:15" s="17" customFormat="1" ht="19.95" customHeight="1" x14ac:dyDescent="0.25">
      <c r="A13" s="3"/>
      <c r="B13" s="86" t="s">
        <v>54</v>
      </c>
      <c r="C13" s="87">
        <v>3</v>
      </c>
      <c r="D13" s="61" t="str">
        <f>IF(VLOOKUP(CONCATENATE(B13,"-",C13),Languages!$A:$D,1,TRUE)=CONCATENATE(B13,"-",C13),VLOOKUP(CONCATENATE(B13,"-",C13),Languages!$A:$D,Summary!$C$7,TRUE),NA())</f>
        <v>Kriittisten palveluiden kyberpoikkeamien vaikutusten minimointi</v>
      </c>
      <c r="E13" s="62" t="str">
        <f>VLOOKUP(VLOOKUP(CONCATENATE(B13,"-",C13),Data!$K:$O,5,FALSE),Parameters!$C$7:$F$10,Summary!$C$7,FALSE)</f>
        <v>Kypsyystaso 0</v>
      </c>
      <c r="F13" s="88">
        <v>3</v>
      </c>
      <c r="G13" s="61" t="str">
        <f>IF(VLOOKUP(CONCATENATE(I13,"-",F13),Languages!$A:$D,1,TRUE)=CONCATENATE(I13,"-",F13),VLOOKUP(CONCATENATE(I13,"-",F13),Languages!$A:$D,Summary!$C$7,TRUE),NA())</f>
        <v>Tapahtumiin ja poikkeamiin reagoiminen</v>
      </c>
      <c r="H13" s="62" t="str">
        <f>VLOOKUP(VLOOKUP(CONCATENATE(I13,"-",F13),Data!$K:$O,5,FALSE),Parameters!$C$7:$F$10,Summary!$C$7,FALSE)</f>
        <v>Kypsyystaso 0</v>
      </c>
      <c r="I13" s="82" t="s">
        <v>67</v>
      </c>
      <c r="J13" s="54"/>
      <c r="K13" s="3"/>
      <c r="L13" s="45"/>
      <c r="M13" s="77"/>
      <c r="N13" s="77"/>
      <c r="O13" s="77"/>
    </row>
    <row r="14" spans="1:15" ht="19.95" customHeight="1" x14ac:dyDescent="0.25">
      <c r="A14" s="3"/>
      <c r="B14" s="86"/>
      <c r="C14" s="87"/>
      <c r="D14" s="57"/>
      <c r="E14" s="56"/>
      <c r="F14" s="75">
        <v>4</v>
      </c>
      <c r="G14" s="61" t="str">
        <f>IF(VLOOKUP(CONCATENATE(I14,"-",F14),Languages!$A:$D,1,TRUE)=CONCATENATE(I14,"-",F14),VLOOKUP(CONCATENATE(I14,"-",F14),Languages!$A:$D,Summary!$C$7,TRUE),NA())</f>
        <v>Kyberturvallisuus osana toiminnan jatkuvuutta</v>
      </c>
      <c r="H14" s="62" t="str">
        <f>VLOOKUP(VLOOKUP(CONCATENATE(I14,"-",F14),Data!$K:$O,5,FALSE),Parameters!$C$7:$F$10,Summary!$C$7,FALSE)</f>
        <v>Kypsyystaso 0</v>
      </c>
      <c r="I14" s="82" t="s">
        <v>67</v>
      </c>
      <c r="J14" s="29"/>
      <c r="K14" s="3"/>
      <c r="L14" s="45"/>
    </row>
    <row r="15" spans="1:15" ht="19.95" customHeight="1" x14ac:dyDescent="0.25">
      <c r="A15" s="3"/>
      <c r="B15" s="86"/>
      <c r="C15" s="81" t="s">
        <v>46</v>
      </c>
      <c r="D15" s="89" t="str">
        <f>IF(VLOOKUP(C15,Languages!$A:$D,1,TRUE)=C15,VLOOKUP(C15,Languages!$A:$D,Summary!$C$7,TRUE),NA())</f>
        <v>Omaisuuden, muutosten ja konfiguraation hallinta (ASSET)</v>
      </c>
      <c r="E15" s="90" t="str">
        <f>VLOOKUP(VLOOKUP(CONCATENATE(C15),Data!$K:$O,5,FALSE),Parameters!$C$7:$F$10,Summary!$C$7,FALSE)</f>
        <v>Kypsyystaso 0</v>
      </c>
      <c r="F15" s="75">
        <v>5</v>
      </c>
      <c r="G15" s="61" t="str">
        <f>IF(VLOOKUP(CONCATENATE(I15,"-",F15),Languages!$A:$D,1,TRUE)=CONCATENATE(I15,"-",F15),VLOOKUP(CONCATENATE(I15,"-",F15),Languages!$A:$D,Summary!$C$7,TRUE),NA())</f>
        <v>Yleisiä hallintatoimia</v>
      </c>
      <c r="H15" s="62" t="str">
        <f>VLOOKUP(VLOOKUP(CONCATENATE(I15,"-",F15),Data!$K:$O,5,FALSE),Parameters!$C$7:$F$10,Summary!$C$7,FALSE)</f>
        <v>Kypsyystaso 1</v>
      </c>
      <c r="I15" s="82" t="s">
        <v>67</v>
      </c>
      <c r="J15" s="29"/>
      <c r="K15" s="3"/>
      <c r="L15" s="45"/>
    </row>
    <row r="16" spans="1:15" ht="19.95" customHeight="1" x14ac:dyDescent="0.25">
      <c r="A16" s="3"/>
      <c r="B16" s="86" t="s">
        <v>46</v>
      </c>
      <c r="C16" s="87">
        <v>1</v>
      </c>
      <c r="D16" s="61" t="str">
        <f>IF(VLOOKUP(CONCATENATE(B16,"-",C16),Languages!$A:$D,1,TRUE)=CONCATENATE(B16,"-",C16),VLOOKUP(CONCATENATE(B16,"-",C16),Languages!$A:$D,Summary!$C$7,TRUE),NA())</f>
        <v>Laitteiden ja ohjelmistojen hallinta</v>
      </c>
      <c r="E16" s="62" t="str">
        <f>VLOOKUP(VLOOKUP(CONCATENATE(B16,"-",C16),Data!$K:$O,5,FALSE),Parameters!$C$7:$F$10,Summary!$C$7,FALSE)</f>
        <v>Kypsyystaso 0</v>
      </c>
      <c r="F16" s="81" t="s">
        <v>2538</v>
      </c>
      <c r="J16" s="29"/>
      <c r="K16" s="3"/>
      <c r="L16" s="45"/>
    </row>
    <row r="17" spans="1:15" ht="19.95" customHeight="1" x14ac:dyDescent="0.25">
      <c r="A17" s="3"/>
      <c r="B17" s="86" t="s">
        <v>46</v>
      </c>
      <c r="C17" s="87">
        <v>2</v>
      </c>
      <c r="D17" s="61" t="str">
        <f>IF(VLOOKUP(CONCATENATE(B17,"-",C17),Languages!$A:$D,1,TRUE)=CONCATENATE(B17,"-",C17),VLOOKUP(CONCATENATE(B17,"-",C17),Languages!$A:$D,Summary!$C$7,TRUE),NA())</f>
        <v>Tietovarantojen hallinta</v>
      </c>
      <c r="E17" s="62" t="str">
        <f>VLOOKUP(VLOOKUP(CONCATENATE(B17,"-",C17),Data!$K:$O,5,FALSE),Parameters!$C$7:$F$10,Summary!$C$7,FALSE)</f>
        <v>Kypsyystaso 0</v>
      </c>
      <c r="G17" s="89" t="str">
        <f>IF(VLOOKUP(F16,Languages!$A:$D,1,TRUE)=F16,VLOOKUP(F16,Languages!$A:$D,Summary!$C$7,TRUE),NA())</f>
        <v>Kumppaniverkoston riskien hallinta (THIRD-PARTIES)</v>
      </c>
      <c r="H17" s="90" t="str">
        <f>VLOOKUP(VLOOKUP(CONCATENATE(F16),Data!$K:$O,5,FALSE),Parameters!$C$7:$F$10,Summary!$C$7,FALSE)</f>
        <v>Kypsyystaso 0</v>
      </c>
      <c r="I17" s="68"/>
      <c r="J17" s="29"/>
      <c r="K17" s="3"/>
      <c r="L17" s="45"/>
    </row>
    <row r="18" spans="1:15" ht="19.95" customHeight="1" x14ac:dyDescent="0.25">
      <c r="A18" s="3"/>
      <c r="B18" s="86" t="s">
        <v>46</v>
      </c>
      <c r="C18" s="87">
        <v>3</v>
      </c>
      <c r="D18" s="61" t="str">
        <f>IF(VLOOKUP(CONCATENATE(B18,"-",C18),Languages!$A:$D,1,TRUE)=CONCATENATE(B18,"-",C18),VLOOKUP(CONCATENATE(B18,"-",C18),Languages!$A:$D,Summary!$C$7,TRUE),NA())</f>
        <v>Konfiguraation hallinta</v>
      </c>
      <c r="E18" s="62" t="str">
        <f>VLOOKUP(VLOOKUP(CONCATENATE(B18,"-",C18),Data!$K:$O,5,FALSE),Parameters!$C$7:$F$10,Summary!$C$7,FALSE)</f>
        <v>Kypsyystaso 0</v>
      </c>
      <c r="F18" s="88">
        <v>1</v>
      </c>
      <c r="G18" s="61" t="str">
        <f>IF(VLOOKUP(CONCATENATE(I18,"-",F18),Languages!$A:$D,1,TRUE)=CONCATENATE(I18,"-",F18),VLOOKUP(CONCATENATE(I18,"-",F18),Languages!$A:$D,Summary!$C$7,TRUE),NA())</f>
        <v>Kumppaniverkoston tunnistaminen ja priorisointi</v>
      </c>
      <c r="H18" s="62" t="str">
        <f>VLOOKUP(VLOOKUP(CONCATENATE(I18,"-",F18),Data!$K:$O,5,FALSE),Parameters!$C$7:$F$10,Summary!$C$7,FALSE)</f>
        <v>Kypsyystaso 0</v>
      </c>
      <c r="I18" s="82" t="s">
        <v>2538</v>
      </c>
      <c r="J18" s="29"/>
      <c r="K18" s="3"/>
      <c r="L18" s="45"/>
    </row>
    <row r="19" spans="1:15" ht="19.95" customHeight="1" x14ac:dyDescent="0.25">
      <c r="A19" s="3"/>
      <c r="B19" s="86" t="s">
        <v>46</v>
      </c>
      <c r="C19" s="87">
        <v>4</v>
      </c>
      <c r="D19" s="61" t="str">
        <f>IF(VLOOKUP(CONCATENATE(B19,"-",C19),Languages!$A:$D,1,TRUE)=CONCATENATE(B19,"-",C19),VLOOKUP(CONCATENATE(B19,"-",C19),Languages!$A:$D,Summary!$C$7,TRUE),NA())</f>
        <v>Muutoksenhallinta</v>
      </c>
      <c r="E19" s="62" t="str">
        <f>VLOOKUP(VLOOKUP(CONCATENATE(B19,"-",C19),Data!$K:$O,5,FALSE),Parameters!$C$7:$F$10,Summary!$C$7,FALSE)</f>
        <v>Kypsyystaso 0</v>
      </c>
      <c r="F19" s="88">
        <v>2</v>
      </c>
      <c r="G19" s="61" t="str">
        <f>IF(VLOOKUP(CONCATENATE(I19,"-",F19),Languages!$A:$D,1,TRUE)=CONCATENATE(I19,"-",F19),VLOOKUP(CONCATENATE(I19,"-",F19),Languages!$A:$D,Summary!$C$7,TRUE),NA())</f>
        <v>Kumppaniverkostoon liittyvien riskien hallinta</v>
      </c>
      <c r="H19" s="62" t="str">
        <f>VLOOKUP(VLOOKUP(CONCATENATE(I19,"-",F19),Data!$K:$O,5,FALSE),Parameters!$C$7:$F$10,Summary!$C$7,FALSE)</f>
        <v>Kypsyystaso 0</v>
      </c>
      <c r="I19" s="82" t="s">
        <v>2538</v>
      </c>
      <c r="J19" s="29"/>
      <c r="K19" s="3"/>
      <c r="L19" s="45"/>
    </row>
    <row r="20" spans="1:15" ht="19.95" customHeight="1" x14ac:dyDescent="0.25">
      <c r="A20" s="3"/>
      <c r="B20" s="86" t="s">
        <v>46</v>
      </c>
      <c r="C20" s="81">
        <v>5</v>
      </c>
      <c r="D20" s="61" t="str">
        <f>IF(VLOOKUP(CONCATENATE(B20,"-",C20),Languages!$A:$D,1,TRUE)=CONCATENATE(B20,"-",C20),VLOOKUP(CONCATENATE(B20,"-",C20),Languages!$A:$D,Summary!$C$7,TRUE),NA())</f>
        <v>Yleisiä hallintatoimia</v>
      </c>
      <c r="E20" s="62" t="str">
        <f>VLOOKUP(VLOOKUP(CONCATENATE(B20,"-",C20),Data!$K:$O,5,FALSE),Parameters!$C$7:$F$10,Summary!$C$7,FALSE)</f>
        <v>Kypsyystaso 1</v>
      </c>
      <c r="F20" s="88">
        <v>3</v>
      </c>
      <c r="G20" s="61" t="str">
        <f>IF(VLOOKUP(CONCATENATE(I20,"-",F20),Languages!$A:$D,1,TRUE)=CONCATENATE(I20,"-",F20),VLOOKUP(CONCATENATE(I20,"-",F20),Languages!$A:$D,Summary!$C$7,TRUE),NA())</f>
        <v>Yleisiä hallintatoimia</v>
      </c>
      <c r="H20" s="62" t="str">
        <f>VLOOKUP(VLOOKUP(CONCATENATE(I20,"-",F20),Data!$K:$O,5,FALSE),Parameters!$C$7:$F$10,Summary!$C$7,FALSE)</f>
        <v>Kypsyystaso 1</v>
      </c>
      <c r="I20" s="82" t="s">
        <v>2538</v>
      </c>
      <c r="J20" s="29"/>
      <c r="K20" s="3"/>
      <c r="L20" s="42"/>
      <c r="M20" s="80"/>
      <c r="N20" s="80"/>
      <c r="O20" s="80"/>
    </row>
    <row r="21" spans="1:15" ht="19.95" customHeight="1" x14ac:dyDescent="0.25">
      <c r="A21" s="3"/>
      <c r="B21" s="86"/>
      <c r="C21" s="87"/>
      <c r="F21" s="75"/>
      <c r="G21" s="61"/>
      <c r="H21" s="62"/>
      <c r="I21" s="82"/>
      <c r="J21" s="29"/>
      <c r="K21" s="3"/>
      <c r="L21" s="42"/>
      <c r="M21" s="80"/>
      <c r="N21" s="80"/>
      <c r="O21" s="80"/>
    </row>
    <row r="22" spans="1:15" ht="19.95" customHeight="1" x14ac:dyDescent="0.25">
      <c r="A22" s="3"/>
      <c r="B22" s="86"/>
      <c r="C22" s="87" t="s">
        <v>62</v>
      </c>
      <c r="D22" s="89" t="str">
        <f>IF(VLOOKUP(C22,Languages!$A:$D,1,TRUE)=C22,VLOOKUP(C22,Languages!$A:$D,Summary!$C$7,TRUE),NA())</f>
        <v>Uhkien ja haavoittuvuuksien hallinta (THREAT)</v>
      </c>
      <c r="E22" s="90" t="str">
        <f>VLOOKUP(VLOOKUP(CONCATENATE(C22),Data!$K:$O,5,FALSE),Parameters!$C$7:$F$10,Summary!$C$7,FALSE)</f>
        <v>Kypsyystaso 0</v>
      </c>
      <c r="F22" s="81" t="s">
        <v>72</v>
      </c>
      <c r="G22" s="89" t="str">
        <f>IF(VLOOKUP(F22,Languages!$A:$D,1,TRUE)=F22,VLOOKUP(F22,Languages!$A:$D,Summary!$C$7,TRUE),NA())</f>
        <v>Henkilöstön johtaminen ja kehittäminen (WORKFORCE)</v>
      </c>
      <c r="H22" s="90" t="str">
        <f>VLOOKUP(VLOOKUP(CONCATENATE(F22),Data!$K:$O,5,FALSE),Parameters!$C$7:$F$10,Summary!$C$7,FALSE)</f>
        <v>Kypsyystaso 0</v>
      </c>
      <c r="I22" s="68"/>
      <c r="J22" s="29"/>
      <c r="K22" s="3"/>
    </row>
    <row r="23" spans="1:15" ht="19.95" customHeight="1" x14ac:dyDescent="0.25">
      <c r="A23" s="3"/>
      <c r="B23" s="86" t="s">
        <v>62</v>
      </c>
      <c r="C23" s="87">
        <v>1</v>
      </c>
      <c r="D23" s="61" t="str">
        <f>IF(VLOOKUP(CONCATENATE(B23,"-",C23),Languages!$A:$D,1,TRUE)=CONCATENATE(B23,"-",C23),VLOOKUP(CONCATENATE(B23,"-",C23),Languages!$A:$D,Summary!$C$7,TRUE),NA())</f>
        <v>Haavoittuvuuksien vähentäminen</v>
      </c>
      <c r="E23" s="62" t="str">
        <f>VLOOKUP(VLOOKUP(CONCATENATE(B23,"-",C23),Data!$K:$O,5,FALSE),Parameters!$C$7:$F$10,Summary!$C$7,FALSE)</f>
        <v>Kypsyystaso 0</v>
      </c>
      <c r="F23" s="88">
        <v>1</v>
      </c>
      <c r="G23" s="61" t="str">
        <f>IF(VLOOKUP(CONCATENATE(I23,"-",F23),Languages!$A:$D,1,TRUE)=CONCATENATE(I23,"-",F23),VLOOKUP(CONCATENATE(I23,"-",F23),Languages!$A:$D,Summary!$C$7,TRUE),NA())</f>
        <v>Kyberturvallisuuden vastuiden jakaminen</v>
      </c>
      <c r="H23" s="62" t="str">
        <f>VLOOKUP(VLOOKUP(CONCATENATE(I23,"-",F23),Data!$K:$O,5,FALSE),Parameters!$C$7:$F$10,Summary!$C$7,FALSE)</f>
        <v>Kypsyystaso 0</v>
      </c>
      <c r="I23" s="82" t="s">
        <v>72</v>
      </c>
      <c r="J23" s="29"/>
      <c r="K23" s="3"/>
    </row>
    <row r="24" spans="1:15" ht="19.95" customHeight="1" x14ac:dyDescent="0.25">
      <c r="A24" s="3"/>
      <c r="B24" s="86" t="s">
        <v>62</v>
      </c>
      <c r="C24" s="87">
        <v>2</v>
      </c>
      <c r="D24" s="61" t="str">
        <f>IF(VLOOKUP(CONCATENATE(B24,"-",C24),Languages!$A:$D,1,TRUE)=CONCATENATE(B24,"-",C24),VLOOKUP(CONCATENATE(B24,"-",C24),Languages!$A:$D,Summary!$C$7,TRUE),NA())</f>
        <v>Uhkien torjunta ja uhkatiedon jakaminen</v>
      </c>
      <c r="E24" s="62" t="str">
        <f>VLOOKUP(VLOOKUP(CONCATENATE(B24,"-",C24),Data!$K:$O,5,FALSE),Parameters!$C$7:$F$10,Summary!$C$7,FALSE)</f>
        <v>Kypsyystaso 0</v>
      </c>
      <c r="F24" s="88">
        <v>2</v>
      </c>
      <c r="G24" s="61" t="str">
        <f>IF(VLOOKUP(CONCATENATE(I24,"-",F24),Languages!$A:$D,1,TRUE)=CONCATENATE(I24,"-",F24),VLOOKUP(CONCATENATE(I24,"-",F24),Languages!$A:$D,Summary!$C$7,TRUE),NA())</f>
        <v>Kyberturvallisuuteen keskittyvän henkilöstön kehittäminen</v>
      </c>
      <c r="H24" s="62" t="str">
        <f>VLOOKUP(VLOOKUP(CONCATENATE(I24,"-",F24),Data!$K:$O,5,FALSE),Parameters!$C$7:$F$10,Summary!$C$7,FALSE)</f>
        <v>Kypsyystaso 0</v>
      </c>
      <c r="I24" s="82" t="s">
        <v>72</v>
      </c>
      <c r="J24" s="29"/>
      <c r="K24" s="3"/>
    </row>
    <row r="25" spans="1:15" ht="19.95" customHeight="1" x14ac:dyDescent="0.25">
      <c r="A25" s="3"/>
      <c r="B25" s="86" t="s">
        <v>62</v>
      </c>
      <c r="C25" s="81">
        <v>3</v>
      </c>
      <c r="D25" s="61" t="str">
        <f>IF(VLOOKUP(CONCATENATE(B25,"-",C25),Languages!$A:$D,1,TRUE)=CONCATENATE(B25,"-",C25),VLOOKUP(CONCATENATE(B25,"-",C25),Languages!$A:$D,Summary!$C$7,TRUE),NA())</f>
        <v>Yleisiä hallintatoimia</v>
      </c>
      <c r="E25" s="62" t="str">
        <f>VLOOKUP(VLOOKUP(CONCATENATE(B25,"-",C25),Data!$K:$O,5,FALSE),Parameters!$C$7:$F$10,Summary!$C$7,FALSE)</f>
        <v>Kypsyystaso 1</v>
      </c>
      <c r="F25" s="88">
        <v>3</v>
      </c>
      <c r="G25" s="61" t="str">
        <f>IF(VLOOKUP(CONCATENATE(I25,"-",F25),Languages!$A:$D,1,TRUE)=CONCATENATE(I25,"-",F25),VLOOKUP(CONCATENATE(I25,"-",F25),Languages!$A:$D,Summary!$C$7,TRUE),NA())</f>
        <v>Henkilöstöhallinnon prosessit</v>
      </c>
      <c r="H25" s="62" t="str">
        <f>VLOOKUP(VLOOKUP(CONCATENATE(I25,"-",F25),Data!$K:$O,5,FALSE),Parameters!$C$7:$F$10,Summary!$C$7,FALSE)</f>
        <v>Kypsyystaso 0</v>
      </c>
      <c r="I25" s="82" t="s">
        <v>72</v>
      </c>
      <c r="J25" s="29"/>
      <c r="K25" s="3"/>
    </row>
    <row r="26" spans="1:15" ht="19.95" customHeight="1" x14ac:dyDescent="0.25">
      <c r="A26" s="3"/>
      <c r="B26" s="86"/>
      <c r="C26" s="87"/>
      <c r="D26" s="57"/>
      <c r="E26" s="56"/>
      <c r="F26" s="75">
        <v>4</v>
      </c>
      <c r="G26" s="61" t="str">
        <f>IF(VLOOKUP(CONCATENATE(I26,"-",F26),Languages!$A:$D,1,TRUE)=CONCATENATE(I26,"-",F26),VLOOKUP(CONCATENATE(I26,"-",F26),Languages!$A:$D,Summary!$C$7,TRUE),NA())</f>
        <v>Koulutus ja kybertietoisuuden lisääminen</v>
      </c>
      <c r="H26" s="62" t="str">
        <f>VLOOKUP(VLOOKUP(CONCATENATE(I26,"-",F26),Data!$K:$O,5,FALSE),Parameters!$C$7:$F$10,Summary!$C$7,FALSE)</f>
        <v>Kypsyystaso 0</v>
      </c>
      <c r="I26" s="82" t="s">
        <v>72</v>
      </c>
      <c r="J26" s="29"/>
      <c r="K26" s="3"/>
    </row>
    <row r="27" spans="1:15" ht="19.95" customHeight="1" x14ac:dyDescent="0.25">
      <c r="A27" s="3"/>
      <c r="B27" s="86"/>
      <c r="C27" s="87" t="s">
        <v>0</v>
      </c>
      <c r="D27" s="89" t="str">
        <f>IF(VLOOKUP(C27,Languages!$A:$D,1,TRUE)=C27,VLOOKUP(C27,Languages!$A:$D,Summary!$C$7,TRUE),NA())</f>
        <v>Riskienhallinta (RISK)</v>
      </c>
      <c r="E27" s="90" t="str">
        <f>VLOOKUP(VLOOKUP(CONCATENATE(C27),Data!$K:$O,5,FALSE),Parameters!$C$7:$F$10,Summary!$C$7,FALSE)</f>
        <v>Kypsyystaso 0</v>
      </c>
      <c r="F27" s="75">
        <v>5</v>
      </c>
      <c r="G27" s="61" t="str">
        <f>IF(VLOOKUP(CONCATENATE(I27,"-",F27),Languages!$A:$D,1,TRUE)=CONCATENATE(I27,"-",F27),VLOOKUP(CONCATENATE(I27,"-",F27),Languages!$A:$D,Summary!$C$7,TRUE),NA())</f>
        <v>Yleisiä hallintatoimia</v>
      </c>
      <c r="H27" s="62" t="str">
        <f>VLOOKUP(VLOOKUP(CONCATENATE(I27,"-",F27),Data!$K:$O,5,FALSE),Parameters!$C$7:$F$10,Summary!$C$7,FALSE)</f>
        <v>Kypsyystaso 1</v>
      </c>
      <c r="I27" s="82" t="s">
        <v>72</v>
      </c>
      <c r="J27" s="29"/>
      <c r="K27" s="3"/>
    </row>
    <row r="28" spans="1:15" ht="19.95" customHeight="1" x14ac:dyDescent="0.25">
      <c r="A28" s="3"/>
      <c r="B28" s="86" t="s">
        <v>0</v>
      </c>
      <c r="C28" s="87">
        <v>1</v>
      </c>
      <c r="D28" s="61" t="str">
        <f>IF(VLOOKUP(CONCATENATE(B28,"-",C28),Languages!$A:$D,1,TRUE)=CONCATENATE(B28,"-",C28),VLOOKUP(CONCATENATE(B28,"-",C28),Languages!$A:$D,Summary!$C$7,TRUE),NA())</f>
        <v>Kyberriskienhallinnan suunnitelma</v>
      </c>
      <c r="E28" s="62" t="str">
        <f>VLOOKUP(VLOOKUP(CONCATENATE(B28,"-",C28),Data!$K:$O,5,FALSE),Parameters!$C$7:$F$10,Summary!$C$7,FALSE)</f>
        <v>Kypsyystaso 0</v>
      </c>
      <c r="F28" s="75"/>
      <c r="G28" s="57"/>
      <c r="H28" s="56"/>
      <c r="I28" s="83"/>
      <c r="J28" s="29"/>
      <c r="K28" s="3"/>
    </row>
    <row r="29" spans="1:15" ht="19.95" customHeight="1" x14ac:dyDescent="0.25">
      <c r="A29" s="3"/>
      <c r="B29" s="86" t="s">
        <v>0</v>
      </c>
      <c r="C29" s="87">
        <v>2</v>
      </c>
      <c r="D29" s="61" t="str">
        <f>IF(VLOOKUP(CONCATENATE(B29,"-",C29),Languages!$A:$D,1,TRUE)=CONCATENATE(B29,"-",C29),VLOOKUP(CONCATENATE(B29,"-",C29),Languages!$A:$D,Summary!$C$7,TRUE),NA())</f>
        <v>Kyberriskien tunnistaminen</v>
      </c>
      <c r="E29" s="62" t="str">
        <f>VLOOKUP(VLOOKUP(CONCATENATE(B29,"-",C29),Data!$K:$O,5,FALSE),Parameters!$C$7:$F$10,Summary!$C$7,FALSE)</f>
        <v>Kypsyystaso 0</v>
      </c>
      <c r="F29" s="81" t="s">
        <v>75</v>
      </c>
      <c r="G29" s="89" t="str">
        <f>IF(VLOOKUP(F29,Languages!$A:$D,1,TRUE)=F29,VLOOKUP(F29,Languages!$A:$D,Summary!$C$7,TRUE),NA())</f>
        <v>Kyberturvallisuusarkkitehtuuri (ARCHITECTURE)</v>
      </c>
      <c r="H29" s="90" t="str">
        <f>VLOOKUP(VLOOKUP(CONCATENATE(F29),Data!$K:$O,5,FALSE),Parameters!$C$7:$F$10,Summary!$C$7,FALSE)</f>
        <v>Kypsyystaso 0</v>
      </c>
      <c r="I29" s="68"/>
      <c r="J29" s="29"/>
      <c r="K29" s="3"/>
    </row>
    <row r="30" spans="1:15" ht="19.95" customHeight="1" x14ac:dyDescent="0.25">
      <c r="A30" s="3"/>
      <c r="B30" s="86" t="s">
        <v>0</v>
      </c>
      <c r="C30" s="87">
        <v>3</v>
      </c>
      <c r="D30" s="61" t="str">
        <f>IF(VLOOKUP(CONCATENATE(B30,"-",C30),Languages!$A:$D,1,TRUE)=CONCATENATE(B30,"-",C30),VLOOKUP(CONCATENATE(B30,"-",C30),Languages!$A:$D,Summary!$C$7,TRUE),NA())</f>
        <v>Riskien analysointi</v>
      </c>
      <c r="E30" s="62" t="str">
        <f>VLOOKUP(VLOOKUP(CONCATENATE(B30,"-",C30),Data!$K:$O,5,FALSE),Parameters!$C$7:$F$10,Summary!$C$7,FALSE)</f>
        <v>Kypsyystaso 0</v>
      </c>
      <c r="F30" s="88">
        <v>1</v>
      </c>
      <c r="G30" s="61" t="str">
        <f>IF(VLOOKUP(CONCATENATE(I30,"-",F30),Languages!$A:$D,1,TRUE)=CONCATENATE(I30,"-",F30),VLOOKUP(CONCATENATE(I30,"-",F30),Languages!$A:$D,Summary!$C$7,TRUE),NA())</f>
        <v>Kyberarkkitehtuurin kehittäminen</v>
      </c>
      <c r="H30" s="62" t="str">
        <f>VLOOKUP(VLOOKUP(CONCATENATE(I30,"-",F30),Data!$K:$O,5,FALSE),Parameters!$C$7:$F$10,Summary!$C$7,FALSE)</f>
        <v>Kypsyystaso 0</v>
      </c>
      <c r="I30" s="82" t="s">
        <v>75</v>
      </c>
      <c r="J30" s="29"/>
      <c r="K30" s="3"/>
    </row>
    <row r="31" spans="1:15" ht="19.95" customHeight="1" x14ac:dyDescent="0.25">
      <c r="A31" s="3"/>
      <c r="B31" s="86" t="s">
        <v>0</v>
      </c>
      <c r="C31" s="87">
        <v>4</v>
      </c>
      <c r="D31" s="61" t="str">
        <f>IF(VLOOKUP(CONCATENATE(B31,"-",C31),Languages!$A:$D,1,TRUE)=CONCATENATE(B31,"-",C31),VLOOKUP(CONCATENATE(B31,"-",C31),Languages!$A:$D,Summary!$C$7,TRUE),NA())</f>
        <v>Riskeihin reagointi</v>
      </c>
      <c r="E31" s="62" t="str">
        <f>VLOOKUP(VLOOKUP(CONCATENATE(B31,"-",C31),Data!$K:$O,5,FALSE),Parameters!$C$7:$F$10,Summary!$C$7,FALSE)</f>
        <v>Kypsyystaso 0</v>
      </c>
      <c r="F31" s="88">
        <v>2</v>
      </c>
      <c r="G31" s="61" t="str">
        <f>IF(VLOOKUP(CONCATENATE(I31,"-",F31),Languages!$A:$D,1,TRUE)=CONCATENATE(I31,"-",F31),VLOOKUP(CONCATENATE(I31,"-",F31),Languages!$A:$D,Summary!$C$7,TRUE),NA())</f>
        <v>Tietoverkkojen suojaus osana kyberarkkitehtuuria</v>
      </c>
      <c r="H31" s="62" t="str">
        <f>VLOOKUP(VLOOKUP(CONCATENATE(I31,"-",F31),Data!$K:$O,5,FALSE),Parameters!$C$7:$F$10,Summary!$C$7,FALSE)</f>
        <v>Kypsyystaso 0</v>
      </c>
      <c r="I31" s="82" t="s">
        <v>75</v>
      </c>
      <c r="J31" s="29"/>
      <c r="K31" s="3"/>
    </row>
    <row r="32" spans="1:15" ht="19.95" customHeight="1" x14ac:dyDescent="0.25">
      <c r="A32" s="3"/>
      <c r="B32" s="86" t="s">
        <v>0</v>
      </c>
      <c r="C32" s="81">
        <v>5</v>
      </c>
      <c r="D32" s="61" t="str">
        <f>IF(VLOOKUP(CONCATENATE(B32,"-",C32),Languages!$A:$D,1,TRUE)=CONCATENATE(B32,"-",C32),VLOOKUP(CONCATENATE(B32,"-",C32),Languages!$A:$D,Summary!$C$7,TRUE),NA())</f>
        <v>Yleisiä hallintatoimia</v>
      </c>
      <c r="E32" s="62" t="str">
        <f>VLOOKUP(VLOOKUP(CONCATENATE(B32,"-",C32),Data!$K:$O,5,FALSE),Parameters!$C$7:$F$10,Summary!$C$7,FALSE)</f>
        <v>Kypsyystaso 1</v>
      </c>
      <c r="F32" s="88">
        <v>3</v>
      </c>
      <c r="G32" s="61" t="str">
        <f>IF(VLOOKUP(CONCATENATE(I32,"-",F32),Languages!$A:$D,1,TRUE)=CONCATENATE(I32,"-",F32),VLOOKUP(CONCATENATE(I32,"-",F32),Languages!$A:$D,Summary!$C$7,TRUE),NA())</f>
        <v>Laitteiden ja ohjelmistojen turvallisuus osana kyberarkkitehtuuria</v>
      </c>
      <c r="H32" s="62" t="str">
        <f>VLOOKUP(VLOOKUP(CONCATENATE(I32,"-",F32),Data!$K:$O,5,FALSE),Parameters!$C$7:$F$10,Summary!$C$7,FALSE)</f>
        <v>Kypsyystaso 0</v>
      </c>
      <c r="I32" s="82" t="s">
        <v>75</v>
      </c>
      <c r="J32" s="29"/>
      <c r="K32" s="3"/>
    </row>
    <row r="33" spans="1:15" ht="19.95" customHeight="1" x14ac:dyDescent="0.25">
      <c r="A33" s="3"/>
      <c r="B33" s="86"/>
      <c r="C33" s="87"/>
      <c r="D33" s="57"/>
      <c r="E33" s="56"/>
      <c r="F33" s="75">
        <v>4</v>
      </c>
      <c r="G33" s="61" t="str">
        <f>IF(VLOOKUP(CONCATENATE(I33,"-",F33),Languages!$A:$D,1,TRUE)=CONCATENATE(I33,"-",F33),VLOOKUP(CONCATENATE(I33,"-",F33),Languages!$A:$D,Summary!$C$7,TRUE),NA())</f>
        <v>Sovellusturvallisuus osana kyberarkkitehtuuria</v>
      </c>
      <c r="H33" s="62" t="str">
        <f>VLOOKUP(VLOOKUP(CONCATENATE(I33,"-",F33),Data!$K:$O,5,FALSE),Parameters!$C$7:$F$10,Summary!$C$7,FALSE)</f>
        <v>Kypsyystaso 1</v>
      </c>
      <c r="I33" s="82" t="s">
        <v>75</v>
      </c>
      <c r="J33" s="29"/>
      <c r="K33" s="3"/>
    </row>
    <row r="34" spans="1:15" ht="19.95" customHeight="1" x14ac:dyDescent="0.25">
      <c r="A34" s="3"/>
      <c r="B34" s="86"/>
      <c r="C34" s="87" t="s">
        <v>57</v>
      </c>
      <c r="D34" s="89" t="str">
        <f>IF(VLOOKUP(C34,Languages!$A:$D,1,TRUE)=C34,VLOOKUP(C34,Languages!$A:$D,Summary!$C$7,TRUE),NA())</f>
        <v>Identiteetin- ja pääsynhallinta (ACCESS)</v>
      </c>
      <c r="E34" s="90" t="str">
        <f>VLOOKUP(VLOOKUP(CONCATENATE(C34),Data!$K:$O,5,FALSE),Parameters!$C$7:$F$10,Summary!$C$7,FALSE)</f>
        <v>Kypsyystaso 0</v>
      </c>
      <c r="F34" s="75">
        <v>5</v>
      </c>
      <c r="G34" s="61" t="str">
        <f>IF(VLOOKUP(CONCATENATE(I34,"-",F34),Languages!$A:$D,1,TRUE)=CONCATENATE(I34,"-",F34),VLOOKUP(CONCATENATE(I34,"-",F34),Languages!$A:$D,Summary!$C$7,TRUE),NA())</f>
        <v>Tietojen suojaus osana kyberarkkitehtuuria</v>
      </c>
      <c r="H34" s="62" t="str">
        <f>VLOOKUP(VLOOKUP(CONCATENATE(I34,"-",F34),Data!$K:$O,5,FALSE),Parameters!$C$7:$F$10,Summary!$C$7,FALSE)</f>
        <v>Kypsyystaso 0</v>
      </c>
      <c r="I34" s="82" t="s">
        <v>75</v>
      </c>
      <c r="J34" s="29"/>
      <c r="K34" s="3"/>
    </row>
    <row r="35" spans="1:15" ht="19.95" customHeight="1" x14ac:dyDescent="0.25">
      <c r="A35" s="3"/>
      <c r="B35" s="86" t="s">
        <v>57</v>
      </c>
      <c r="C35" s="87">
        <v>1</v>
      </c>
      <c r="D35" s="61" t="str">
        <f>IF(VLOOKUP(CONCATENATE(B35,"-",C35),Languages!$A:$D,1,TRUE)=CONCATENATE(B35,"-",C35),VLOOKUP(CONCATENATE(B35,"-",C35),Languages!$A:$D,Summary!$C$7,TRUE),NA())</f>
        <v>Identiteettien luominen ja hallinta</v>
      </c>
      <c r="E35" s="62" t="str">
        <f>VLOOKUP(VLOOKUP(CONCATENATE(B35,"-",C35),Data!$K:$O,5,FALSE),Parameters!$C$7:$F$10,Summary!$C$7,FALSE)</f>
        <v>Kypsyystaso 0</v>
      </c>
      <c r="F35" s="75">
        <v>6</v>
      </c>
      <c r="G35" s="61" t="str">
        <f>IF(VLOOKUP(CONCATENATE(I35,"-",F35),Languages!$A:$D,1,TRUE)=CONCATENATE(I35,"-",F35),VLOOKUP(CONCATENATE(I35,"-",F35),Languages!$A:$D,Summary!$C$7,TRUE),NA())</f>
        <v>Yleisiä hallintatoimia</v>
      </c>
      <c r="H35" s="62" t="str">
        <f>VLOOKUP(VLOOKUP(CONCATENATE(I35,"-",F35),Data!$K:$O,5,FALSE),Parameters!$C$7:$F$10,Summary!$C$7,FALSE)</f>
        <v>Kypsyystaso 1</v>
      </c>
      <c r="I35" s="82" t="s">
        <v>75</v>
      </c>
      <c r="J35" s="29"/>
      <c r="K35" s="3"/>
    </row>
    <row r="36" spans="1:15" ht="19.95" customHeight="1" x14ac:dyDescent="0.25">
      <c r="A36" s="3"/>
      <c r="B36" s="86" t="s">
        <v>57</v>
      </c>
      <c r="C36" s="87">
        <v>2</v>
      </c>
      <c r="D36" s="61" t="str">
        <f>IF(VLOOKUP(CONCATENATE(B36,"-",C36),Languages!$A:$D,1,TRUE)=CONCATENATE(B36,"-",C36),VLOOKUP(CONCATENATE(B36,"-",C36),Languages!$A:$D,Summary!$C$7,TRUE),NA())</f>
        <v>Loogisten käyttöoikeuksien hallinta</v>
      </c>
      <c r="E36" s="62" t="str">
        <f>VLOOKUP(VLOOKUP(CONCATENATE(B36,"-",C36),Data!$K:$O,5,FALSE),Parameters!$C$7:$F$10,Summary!$C$7,FALSE)</f>
        <v>Kypsyystaso 0</v>
      </c>
      <c r="J36" s="29"/>
      <c r="K36" s="3"/>
    </row>
    <row r="37" spans="1:15" ht="19.95" customHeight="1" x14ac:dyDescent="0.25">
      <c r="A37" s="3"/>
      <c r="B37" s="86" t="s">
        <v>57</v>
      </c>
      <c r="C37" s="81">
        <v>3</v>
      </c>
      <c r="D37" s="61" t="str">
        <f>IF(VLOOKUP(CONCATENATE(B37,"-",C37),Languages!$A:$D,1,TRUE)=CONCATENATE(B37,"-",C37),VLOOKUP(CONCATENATE(B37,"-",C37),Languages!$A:$D,Summary!$C$7,TRUE),NA())</f>
        <v>Fyysinen pääsynhallinta</v>
      </c>
      <c r="E37" s="62" t="str">
        <f>VLOOKUP(VLOOKUP(CONCATENATE(B37,"-",C37),Data!$K:$O,5,FALSE),Parameters!$C$7:$F$10,Summary!$C$7,FALSE)</f>
        <v>Kypsyystaso 0</v>
      </c>
      <c r="F37" s="81" t="s">
        <v>77</v>
      </c>
      <c r="G37" s="89" t="str">
        <f>IF(VLOOKUP(F37,Languages!$A:$D,1,TRUE)=F37,VLOOKUP(F37,Languages!$A:$D,Summary!$C$7,TRUE),NA())</f>
        <v>Kyberturvallisuuden hallinta (PROGRAM)</v>
      </c>
      <c r="H37" s="90" t="str">
        <f>VLOOKUP(VLOOKUP(CONCATENATE(F37),Data!$K:$O,5,FALSE),Parameters!$C$7:$F$10,Summary!$C$7,FALSE)</f>
        <v>Kypsyystaso 0</v>
      </c>
      <c r="I37" s="68"/>
      <c r="J37" s="29"/>
      <c r="K37" s="3"/>
    </row>
    <row r="38" spans="1:15" ht="19.95" customHeight="1" x14ac:dyDescent="0.25">
      <c r="A38" s="3"/>
      <c r="B38" s="86" t="s">
        <v>57</v>
      </c>
      <c r="C38" s="87">
        <v>4</v>
      </c>
      <c r="D38" s="61" t="str">
        <f>IF(VLOOKUP(CONCATENATE(B38,"-",C38),Languages!$A:$D,1,TRUE)=CONCATENATE(B38,"-",C38),VLOOKUP(CONCATENATE(B38,"-",C38),Languages!$A:$D,Summary!$C$7,TRUE),NA())</f>
        <v>Yleisiä hallintatoimia</v>
      </c>
      <c r="E38" s="62" t="str">
        <f>VLOOKUP(VLOOKUP(CONCATENATE(B38,"-",C38),Data!$K:$O,5,FALSE),Parameters!$C$7:$F$10,Summary!$C$7,FALSE)</f>
        <v>Kypsyystaso 1</v>
      </c>
      <c r="F38" s="88">
        <v>1</v>
      </c>
      <c r="G38" s="61" t="str">
        <f>IF(VLOOKUP(CONCATENATE(I38,"-",F38),Languages!$A:$D,1,TRUE)=CONCATENATE(I38,"-",F38),VLOOKUP(CONCATENATE(I38,"-",F38),Languages!$A:$D,Summary!$C$7,TRUE),NA())</f>
        <v>Kyberturvallisuusstrategia</v>
      </c>
      <c r="H38" s="62" t="str">
        <f>VLOOKUP(VLOOKUP(CONCATENATE(I38,"-",F38),Data!$K:$O,5,FALSE),Parameters!$C$7:$F$10,Summary!$C$7,FALSE)</f>
        <v>Kypsyystaso 0</v>
      </c>
      <c r="I38" s="82" t="s">
        <v>77</v>
      </c>
      <c r="J38" s="29"/>
      <c r="K38" s="3"/>
    </row>
    <row r="39" spans="1:15" ht="19.95" customHeight="1" x14ac:dyDescent="0.25">
      <c r="A39" s="3"/>
      <c r="B39" s="86" t="s">
        <v>57</v>
      </c>
      <c r="C39" s="87">
        <v>4</v>
      </c>
      <c r="F39" s="88">
        <v>2</v>
      </c>
      <c r="G39" s="61" t="str">
        <f>IF(VLOOKUP(CONCATENATE(I39,"-",F39),Languages!$A:$D,1,TRUE)=CONCATENATE(I39,"-",F39),VLOOKUP(CONCATENATE(I39,"-",F39),Languages!$A:$D,Summary!$C$7,TRUE),NA())</f>
        <v>Johdon tuki kyberturvallisuusohjelmalle</v>
      </c>
      <c r="H39" s="62" t="str">
        <f>VLOOKUP(VLOOKUP(CONCATENATE(I39,"-",F39),Data!$K:$O,5,FALSE),Parameters!$C$7:$F$10,Summary!$C$7,FALSE)</f>
        <v>Kypsyystaso 0</v>
      </c>
      <c r="I39" s="82" t="s">
        <v>77</v>
      </c>
      <c r="J39" s="29"/>
      <c r="K39" s="3"/>
    </row>
    <row r="40" spans="1:15" ht="19.95" customHeight="1" x14ac:dyDescent="0.25">
      <c r="A40" s="3"/>
      <c r="B40" s="86"/>
      <c r="C40" s="87" t="s">
        <v>65</v>
      </c>
      <c r="D40" s="89" t="str">
        <f>IF(VLOOKUP(C40,Languages!$A:$D,1,TRUE)=C40,VLOOKUP(C40,Languages!$A:$D,Summary!$C$7,TRUE),NA())</f>
        <v>Tilannekuva (SITUATION)</v>
      </c>
      <c r="E40" s="90" t="str">
        <f>VLOOKUP(VLOOKUP(CONCATENATE(C40),Data!$K:$O,5,FALSE),Parameters!$C$7:$F$10,Summary!$C$7,FALSE)</f>
        <v>Kypsyystaso 0</v>
      </c>
      <c r="F40" s="88">
        <v>3</v>
      </c>
      <c r="G40" s="61" t="str">
        <f>IF(VLOOKUP(CONCATENATE(I40,"-",F40),Languages!$A:$D,1,TRUE)=CONCATENATE(I40,"-",F40),VLOOKUP(CONCATENATE(I40,"-",F40),Languages!$A:$D,Summary!$C$7,TRUE),NA())</f>
        <v>Yleisiä hallintatoimia</v>
      </c>
      <c r="H40" s="62" t="str">
        <f>VLOOKUP(VLOOKUP(CONCATENATE(I40,"-",F40),Data!$K:$O,5,FALSE),Parameters!$C$7:$F$10,Summary!$C$7,FALSE)</f>
        <v>Kypsyystaso 1</v>
      </c>
      <c r="I40" s="82" t="s">
        <v>77</v>
      </c>
      <c r="J40" s="29"/>
      <c r="K40" s="3"/>
    </row>
    <row r="41" spans="1:15" ht="19.95" customHeight="1" x14ac:dyDescent="0.25">
      <c r="A41" s="3"/>
      <c r="B41" s="86" t="s">
        <v>65</v>
      </c>
      <c r="C41" s="87">
        <v>1</v>
      </c>
      <c r="D41" s="61" t="str">
        <f>IF(VLOOKUP(CONCATENATE(B41,"-",C41),Languages!$A:$D,1,TRUE)=CONCATENATE(B41,"-",C41),VLOOKUP(CONCATENATE(B41,"-",C41),Languages!$A:$D,Summary!$C$7,TRUE),NA())</f>
        <v>Lokienhallinta</v>
      </c>
      <c r="E41" s="62" t="str">
        <f>VLOOKUP(VLOOKUP(CONCATENATE(B41,"-",C41),Data!$K:$O,5,FALSE),Parameters!$C$7:$F$10,Summary!$C$7,FALSE)</f>
        <v>Kypsyystaso 0</v>
      </c>
      <c r="F41" s="75">
        <v>4</v>
      </c>
      <c r="G41" s="61"/>
      <c r="H41" s="62"/>
      <c r="I41" s="82"/>
      <c r="J41" s="29"/>
      <c r="K41" s="3"/>
    </row>
    <row r="42" spans="1:15" ht="19.95" customHeight="1" x14ac:dyDescent="0.25">
      <c r="A42" s="3"/>
      <c r="B42" s="86" t="s">
        <v>65</v>
      </c>
      <c r="C42" s="87">
        <v>2</v>
      </c>
      <c r="D42" s="61" t="str">
        <f>IF(VLOOKUP(CONCATENATE(B42,"-",C42),Languages!$A:$D,1,TRUE)=CONCATENATE(B42,"-",C42),VLOOKUP(CONCATENATE(B42,"-",C42),Languages!$A:$D,Summary!$C$7,TRUE),NA())</f>
        <v>Ympäristöjen valvonta</v>
      </c>
      <c r="E42" s="62" t="str">
        <f>VLOOKUP(VLOOKUP(CONCATENATE(B42,"-",C42),Data!$K:$O,5,FALSE),Parameters!$C$7:$F$10,Summary!$C$7,FALSE)</f>
        <v>Kypsyystaso 0</v>
      </c>
      <c r="F42" s="28"/>
      <c r="G42" s="28"/>
      <c r="H42" s="28"/>
      <c r="I42" s="84"/>
      <c r="J42" s="29"/>
      <c r="K42" s="3"/>
    </row>
    <row r="43" spans="1:15" ht="19.95" customHeight="1" x14ac:dyDescent="0.25">
      <c r="A43" s="3"/>
      <c r="B43" s="86" t="s">
        <v>65</v>
      </c>
      <c r="C43" s="87">
        <v>3</v>
      </c>
      <c r="D43" s="61" t="str">
        <f>IF(VLOOKUP(CONCATENATE(B43,"-",C43),Languages!$A:$D,1,TRUE)=CONCATENATE(B43,"-",C43),VLOOKUP(CONCATENATE(B43,"-",C43),Languages!$A:$D,Summary!$C$7,TRUE),NA())</f>
        <v>Tilannekuvan ylläpito</v>
      </c>
      <c r="E43" s="62" t="str">
        <f>VLOOKUP(VLOOKUP(CONCATENATE(B43,"-",C43),Data!$K:$O,5,FALSE),Parameters!$C$7:$F$10,Summary!$C$7,FALSE)</f>
        <v>Kypsyystaso 1</v>
      </c>
      <c r="F43" s="28"/>
      <c r="G43" s="28"/>
      <c r="H43" s="28"/>
      <c r="I43" s="84"/>
      <c r="J43" s="29"/>
      <c r="K43" s="3"/>
    </row>
    <row r="44" spans="1:15" ht="19.95" customHeight="1" x14ac:dyDescent="0.25">
      <c r="A44" s="3"/>
      <c r="B44" s="86" t="s">
        <v>65</v>
      </c>
      <c r="C44" s="87">
        <v>4</v>
      </c>
      <c r="D44" s="61" t="str">
        <f>IF(VLOOKUP(CONCATENATE(B44,"-",C44),Languages!$A:$D,1,TRUE)=CONCATENATE(B44,"-",C44),VLOOKUP(CONCATENATE(B44,"-",C44),Languages!$A:$D,Summary!$C$7,TRUE),NA())</f>
        <v>Yleisiä hallintatoimia</v>
      </c>
      <c r="E44" s="62" t="str">
        <f>VLOOKUP(VLOOKUP(CONCATENATE(B44,"-",C44),Data!$K:$O,5,FALSE),Parameters!$C$7:$F$10,Summary!$C$7,FALSE)</f>
        <v>Kypsyystaso 1</v>
      </c>
      <c r="F44" s="28"/>
      <c r="G44" s="28"/>
      <c r="H44" s="28"/>
      <c r="I44" s="84"/>
      <c r="J44" s="29"/>
      <c r="K44" s="3"/>
    </row>
    <row r="45" spans="1:15" s="17" customFormat="1" ht="30" customHeight="1" x14ac:dyDescent="0.25">
      <c r="A45" s="26"/>
      <c r="B45" s="30"/>
      <c r="C45" s="37"/>
      <c r="E45" s="33"/>
      <c r="F45" s="33"/>
      <c r="G45" s="33"/>
      <c r="H45" s="33"/>
      <c r="I45" s="33"/>
      <c r="J45" s="31"/>
      <c r="K45" s="26"/>
      <c r="L45" s="46"/>
      <c r="M45" s="77"/>
      <c r="N45" s="77"/>
      <c r="O45" s="77"/>
    </row>
    <row r="46" spans="1:15" s="13" customFormat="1" ht="15" customHeight="1" x14ac:dyDescent="0.25">
      <c r="A46" s="12"/>
      <c r="B46" s="14"/>
      <c r="C46" s="18"/>
      <c r="D46" s="18"/>
      <c r="E46" s="50"/>
      <c r="F46" s="19"/>
      <c r="G46" s="19"/>
      <c r="H46" s="19"/>
      <c r="I46" s="19"/>
      <c r="J46" s="15"/>
      <c r="K46" s="12"/>
      <c r="L46" s="46"/>
      <c r="M46" s="77"/>
      <c r="N46" s="77"/>
      <c r="O46" s="77"/>
    </row>
    <row r="47" spans="1:15" s="13" customFormat="1" ht="18" customHeight="1" x14ac:dyDescent="0.25">
      <c r="A47" s="12"/>
      <c r="B47" s="12"/>
      <c r="C47" s="12"/>
      <c r="D47" s="16"/>
      <c r="E47" s="16"/>
      <c r="F47" s="12"/>
      <c r="G47" s="12"/>
      <c r="H47" s="12"/>
      <c r="I47" s="12"/>
      <c r="J47" s="12"/>
      <c r="K47" s="12"/>
      <c r="L47" s="46"/>
      <c r="M47" s="77"/>
      <c r="N47" s="77"/>
      <c r="O47" s="77"/>
    </row>
  </sheetData>
  <sheetProtection sheet="1" formatCells="0" formatColumns="0" formatRows="0"/>
  <mergeCells count="2">
    <mergeCell ref="D6:G6"/>
    <mergeCell ref="N4:N8"/>
  </mergeCells>
  <conditionalFormatting sqref="I10">
    <cfRule type="containsText" dxfId="195" priority="131" operator="containsText" text="1">
      <formula>NOT(ISERROR(SEARCH("1",I10)))</formula>
    </cfRule>
    <cfRule type="containsText" dxfId="194" priority="132" operator="containsText" text="0">
      <formula>NOT(ISERROR(SEARCH("0",I10)))</formula>
    </cfRule>
  </conditionalFormatting>
  <conditionalFormatting sqref="I37">
    <cfRule type="containsText" dxfId="193" priority="123" operator="containsText" text="1">
      <formula>NOT(ISERROR(SEARCH("1",I37)))</formula>
    </cfRule>
    <cfRule type="containsText" dxfId="192" priority="124" operator="containsText" text="0">
      <formula>NOT(ISERROR(SEARCH("0",I37)))</formula>
    </cfRule>
  </conditionalFormatting>
  <conditionalFormatting sqref="I17">
    <cfRule type="containsText" dxfId="191" priority="129" operator="containsText" text="1">
      <formula>NOT(ISERROR(SEARCH("1",I17)))</formula>
    </cfRule>
    <cfRule type="containsText" dxfId="190" priority="130" operator="containsText" text="0">
      <formula>NOT(ISERROR(SEARCH("0",I17)))</formula>
    </cfRule>
  </conditionalFormatting>
  <conditionalFormatting sqref="I22">
    <cfRule type="containsText" dxfId="189" priority="127" operator="containsText" text="1">
      <formula>NOT(ISERROR(SEARCH("1",I22)))</formula>
    </cfRule>
    <cfRule type="containsText" dxfId="188" priority="128" operator="containsText" text="0">
      <formula>NOT(ISERROR(SEARCH("0",I22)))</formula>
    </cfRule>
  </conditionalFormatting>
  <conditionalFormatting sqref="I29">
    <cfRule type="containsText" dxfId="187" priority="125" operator="containsText" text="1">
      <formula>NOT(ISERROR(SEARCH("1",I29)))</formula>
    </cfRule>
    <cfRule type="containsText" dxfId="186" priority="126" operator="containsText" text="0">
      <formula>NOT(ISERROR(SEARCH("0",I29)))</formula>
    </cfRule>
  </conditionalFormatting>
  <conditionalFormatting sqref="E10">
    <cfRule type="containsText" dxfId="185" priority="107" operator="containsText" text="3">
      <formula>NOT(ISERROR(SEARCH("3",E10)))</formula>
    </cfRule>
    <cfRule type="containsText" dxfId="184" priority="108" operator="containsText" text="2">
      <formula>NOT(ISERROR(SEARCH("2",E10)))</formula>
    </cfRule>
    <cfRule type="containsText" dxfId="183" priority="109" operator="containsText" text="1">
      <formula>NOT(ISERROR(SEARCH("1",E10)))</formula>
    </cfRule>
    <cfRule type="containsText" dxfId="182" priority="110" operator="containsText" text="0">
      <formula>NOT(ISERROR(SEARCH("0",E10)))</formula>
    </cfRule>
  </conditionalFormatting>
  <conditionalFormatting sqref="H37 H29 H22 H17 H10 E15 E22 E27">
    <cfRule type="containsText" dxfId="181" priority="13" operator="containsText" text="3">
      <formula>NOT(ISERROR(SEARCH("3",E10)))</formula>
    </cfRule>
    <cfRule type="containsText" dxfId="180" priority="14" operator="containsText" text="2">
      <formula>NOT(ISERROR(SEARCH("2",E10)))</formula>
    </cfRule>
    <cfRule type="containsText" dxfId="179" priority="15" operator="containsText" text="1">
      <formula>NOT(ISERROR(SEARCH("1",E10)))</formula>
    </cfRule>
    <cfRule type="containsText" dxfId="178" priority="16" operator="containsText" text="0">
      <formula>NOT(ISERROR(SEARCH("0",E10)))</formula>
    </cfRule>
  </conditionalFormatting>
  <conditionalFormatting sqref="E34">
    <cfRule type="containsText" dxfId="177" priority="9" operator="containsText" text="3">
      <formula>NOT(ISERROR(SEARCH("3",E34)))</formula>
    </cfRule>
    <cfRule type="containsText" dxfId="176" priority="10" operator="containsText" text="2">
      <formula>NOT(ISERROR(SEARCH("2",E34)))</formula>
    </cfRule>
    <cfRule type="containsText" dxfId="175" priority="11" operator="containsText" text="1">
      <formula>NOT(ISERROR(SEARCH("1",E34)))</formula>
    </cfRule>
    <cfRule type="containsText" dxfId="174" priority="12" operator="containsText" text="0">
      <formula>NOT(ISERROR(SEARCH("0",E34)))</formula>
    </cfRule>
  </conditionalFormatting>
  <conditionalFormatting sqref="E40">
    <cfRule type="containsText" dxfId="173" priority="1" operator="containsText" text="3">
      <formula>NOT(ISERROR(SEARCH("3",E40)))</formula>
    </cfRule>
    <cfRule type="containsText" dxfId="172" priority="2" operator="containsText" text="2">
      <formula>NOT(ISERROR(SEARCH("2",E40)))</formula>
    </cfRule>
    <cfRule type="containsText" dxfId="171" priority="3" operator="containsText" text="1">
      <formula>NOT(ISERROR(SEARCH("1",E40)))</formula>
    </cfRule>
    <cfRule type="containsText" dxfId="170" priority="4" operator="containsText" text="0">
      <formula>NOT(ISERROR(SEARCH("0",E40)))</formula>
    </cfRule>
  </conditionalFormatting>
  <pageMargins left="0.70866141732283472" right="0.70866141732283472" top="0.74803149606299213" bottom="0.74803149606299213"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0058B1"/>
  </sheetPr>
  <dimension ref="A1:W118"/>
  <sheetViews>
    <sheetView showGridLines="0" zoomScale="80" zoomScaleNormal="80" workbookViewId="0">
      <selection activeCell="V23" sqref="V23"/>
    </sheetView>
  </sheetViews>
  <sheetFormatPr defaultRowHeight="22.2" x14ac:dyDescent="0.35"/>
  <cols>
    <col min="1" max="2" width="1.6328125" customWidth="1"/>
    <col min="3" max="3" width="2.6328125" customWidth="1"/>
    <col min="4" max="4" width="12.6328125" style="431" customWidth="1"/>
    <col min="5" max="5" width="5.6328125" style="431" customWidth="1"/>
    <col min="6" max="6" width="18.6328125" style="431" customWidth="1"/>
    <col min="7" max="7" width="35.6328125" style="431" customWidth="1"/>
    <col min="8" max="8" width="8.6328125" style="431" customWidth="1"/>
    <col min="9" max="9" width="55.6328125" style="431" customWidth="1"/>
    <col min="10" max="10" width="12.6328125" style="432" customWidth="1"/>
    <col min="11" max="11" width="8.6328125" style="432" customWidth="1"/>
    <col min="12" max="12" width="8.6328125" style="431" customWidth="1"/>
    <col min="13" max="13" width="3.6328125" style="431" customWidth="1"/>
    <col min="14" max="14" width="8.6328125" style="431" customWidth="1"/>
    <col min="15" max="15" width="3.6328125" style="431" customWidth="1"/>
    <col min="16" max="16" width="8.6328125" style="431" customWidth="1"/>
    <col min="17" max="17" width="3.6328125" style="431" customWidth="1"/>
    <col min="18" max="19" width="1.6328125" customWidth="1"/>
    <col min="20" max="20" width="2.6328125" style="46" customWidth="1"/>
    <col min="21" max="21" width="1.6328125" style="77" customWidth="1"/>
    <col min="22" max="22" width="80.6328125" style="77" customWidth="1"/>
    <col min="23" max="23" width="1.6328125" style="77" customWidth="1"/>
  </cols>
  <sheetData>
    <row r="1" spans="1:23" ht="13.5" customHeight="1" x14ac:dyDescent="0.25">
      <c r="A1" s="3"/>
      <c r="B1" s="3"/>
      <c r="C1" s="3"/>
      <c r="D1" s="3"/>
      <c r="E1" s="3"/>
      <c r="F1" s="3"/>
      <c r="G1" s="3"/>
      <c r="H1" s="3"/>
      <c r="I1" s="3"/>
      <c r="J1" s="3"/>
      <c r="K1" s="3"/>
      <c r="L1" s="3"/>
      <c r="M1" s="3"/>
      <c r="N1" s="3"/>
      <c r="O1" s="3"/>
      <c r="P1" s="3"/>
      <c r="Q1" s="3"/>
      <c r="R1" s="3"/>
      <c r="S1" s="3"/>
      <c r="T1" s="43"/>
      <c r="U1" s="3"/>
      <c r="V1" s="3"/>
      <c r="W1" s="3"/>
    </row>
    <row r="2" spans="1:23" ht="18" customHeight="1" x14ac:dyDescent="0.25">
      <c r="A2" s="6"/>
      <c r="B2" s="373"/>
      <c r="C2" s="374"/>
      <c r="D2" s="374"/>
      <c r="E2" s="374"/>
      <c r="F2" s="374"/>
      <c r="G2" s="374"/>
      <c r="H2" s="374"/>
      <c r="I2" s="374"/>
      <c r="J2" s="374"/>
      <c r="K2" s="374"/>
      <c r="L2" s="374"/>
      <c r="M2" s="374"/>
      <c r="N2" s="374"/>
      <c r="O2" s="374"/>
      <c r="P2" s="374"/>
      <c r="Q2" s="374"/>
      <c r="R2" s="375"/>
      <c r="S2" s="6"/>
      <c r="T2" s="44"/>
      <c r="U2" s="6"/>
      <c r="V2" s="585" t="s">
        <v>1882</v>
      </c>
      <c r="W2" s="6"/>
    </row>
    <row r="3" spans="1:23" ht="18" customHeight="1" x14ac:dyDescent="0.35">
      <c r="A3" s="3"/>
      <c r="B3" s="376"/>
      <c r="C3" s="377"/>
      <c r="D3" s="378" t="s">
        <v>418</v>
      </c>
      <c r="E3" s="379"/>
      <c r="F3" s="379"/>
      <c r="G3" s="379"/>
      <c r="H3" s="379"/>
      <c r="I3" s="379"/>
      <c r="J3" s="380"/>
      <c r="K3" s="380"/>
      <c r="L3" s="379"/>
      <c r="M3" s="379"/>
      <c r="N3" s="379"/>
      <c r="O3" s="379"/>
      <c r="P3" s="379"/>
      <c r="Q3" s="379"/>
      <c r="R3" s="381"/>
      <c r="S3" s="26"/>
      <c r="T3" s="43"/>
      <c r="U3" s="3"/>
      <c r="V3" s="586"/>
      <c r="W3" s="6"/>
    </row>
    <row r="4" spans="1:23" ht="30" customHeight="1" x14ac:dyDescent="0.35">
      <c r="A4" s="3"/>
      <c r="B4" s="376"/>
      <c r="C4" s="377"/>
      <c r="D4" s="382" t="str">
        <f>IF(VLOOKUP("KM64",Languages!$A:$D,1,TRUE)="KM64",VLOOKUP("KM64",Languages!$A:$D,Summary!$C$7,TRUE),NA())</f>
        <v>Yksityiskohtainen NIST Cybersecurity Framework Core -raportti</v>
      </c>
      <c r="E4" s="379"/>
      <c r="F4" s="379"/>
      <c r="G4" s="379"/>
      <c r="H4" s="379"/>
      <c r="I4" s="379"/>
      <c r="J4" s="380"/>
      <c r="K4" s="380"/>
      <c r="L4" s="379"/>
      <c r="M4" s="379"/>
      <c r="N4" s="379"/>
      <c r="O4" s="379"/>
      <c r="P4" s="379"/>
      <c r="Q4" s="379"/>
      <c r="R4" s="381"/>
      <c r="S4" s="26"/>
      <c r="T4" s="43"/>
      <c r="U4" s="3"/>
      <c r="V4" s="586" t="s">
        <v>3873</v>
      </c>
      <c r="W4" s="6"/>
    </row>
    <row r="5" spans="1:23" ht="30" customHeight="1" x14ac:dyDescent="0.35">
      <c r="A5" s="3"/>
      <c r="B5" s="376"/>
      <c r="C5" s="377"/>
      <c r="D5" s="383" t="str">
        <f>IF(VLOOKUP("KM65",Languages!$A:$D,1,TRUE)="KM65",VLOOKUP("KM65",Languages!$A:$D,Summary!$C$7,TRUE),NA())</f>
        <v xml:space="preserve"> Perustuen suuntaa-antavaan ristiinkytkentään C2M2 ja NIST CSF-mallien välillä</v>
      </c>
      <c r="E5" s="379"/>
      <c r="F5" s="379"/>
      <c r="G5" s="379"/>
      <c r="H5" s="379"/>
      <c r="I5" s="379"/>
      <c r="J5" s="380"/>
      <c r="K5" s="380"/>
      <c r="L5" s="379"/>
      <c r="M5" s="379"/>
      <c r="N5" s="379"/>
      <c r="O5" s="379"/>
      <c r="P5" s="379"/>
      <c r="Q5" s="379"/>
      <c r="R5" s="381"/>
      <c r="S5" s="26"/>
      <c r="T5" s="43"/>
      <c r="U5" s="3"/>
      <c r="V5" s="1210" t="s">
        <v>3254</v>
      </c>
      <c r="W5" s="6"/>
    </row>
    <row r="6" spans="1:23" ht="15" customHeight="1" thickBot="1" x14ac:dyDescent="0.4">
      <c r="A6" s="3"/>
      <c r="B6" s="376"/>
      <c r="C6" s="377"/>
      <c r="D6" s="383"/>
      <c r="E6" s="379"/>
      <c r="F6" s="379"/>
      <c r="G6" s="379"/>
      <c r="H6" s="379"/>
      <c r="I6" s="379"/>
      <c r="J6" s="380"/>
      <c r="K6" s="380"/>
      <c r="L6" s="379"/>
      <c r="M6" s="379"/>
      <c r="N6" s="379"/>
      <c r="O6" s="379"/>
      <c r="P6" s="379"/>
      <c r="Q6" s="379"/>
      <c r="R6" s="381"/>
      <c r="S6" s="26"/>
      <c r="T6" s="43"/>
      <c r="U6" s="3"/>
      <c r="V6" s="1210"/>
      <c r="W6" s="6"/>
    </row>
    <row r="7" spans="1:23" s="387" customFormat="1" ht="22.05" customHeight="1" thickBot="1" x14ac:dyDescent="0.35">
      <c r="A7" s="384"/>
      <c r="B7" s="385"/>
      <c r="C7" s="386"/>
      <c r="D7" s="1273" t="s">
        <v>1620</v>
      </c>
      <c r="E7" s="1274"/>
      <c r="F7" s="1274"/>
      <c r="G7" s="1274"/>
      <c r="H7" s="1274"/>
      <c r="I7" s="1274"/>
      <c r="J7" s="1275"/>
      <c r="K7" s="1276"/>
      <c r="L7" s="1277"/>
      <c r="M7" s="1277"/>
      <c r="N7" s="1277"/>
      <c r="O7" s="1277"/>
      <c r="P7" s="1277"/>
      <c r="Q7" s="1278"/>
      <c r="R7" s="381"/>
      <c r="S7" s="26"/>
      <c r="T7" s="43"/>
      <c r="U7" s="3"/>
      <c r="V7" s="1210"/>
      <c r="W7" s="6"/>
    </row>
    <row r="8" spans="1:23" s="396" customFormat="1" ht="30" customHeight="1" x14ac:dyDescent="0.2">
      <c r="A8" s="388"/>
      <c r="B8" s="389"/>
      <c r="C8" s="390"/>
      <c r="D8" s="391" t="s">
        <v>598</v>
      </c>
      <c r="E8" s="392" t="s">
        <v>444</v>
      </c>
      <c r="F8" s="393" t="s">
        <v>582</v>
      </c>
      <c r="G8" s="393" t="s">
        <v>1621</v>
      </c>
      <c r="H8" s="392" t="s">
        <v>444</v>
      </c>
      <c r="I8" s="393" t="s">
        <v>1622</v>
      </c>
      <c r="J8" s="394"/>
      <c r="K8" s="395" t="s">
        <v>1877</v>
      </c>
      <c r="L8" s="1279" t="s">
        <v>788</v>
      </c>
      <c r="M8" s="1280"/>
      <c r="N8" s="1281" t="s">
        <v>1878</v>
      </c>
      <c r="O8" s="1280"/>
      <c r="P8" s="1281" t="s">
        <v>790</v>
      </c>
      <c r="Q8" s="1282"/>
      <c r="R8" s="381"/>
      <c r="S8" s="26"/>
      <c r="U8" s="3"/>
      <c r="V8" s="1210"/>
      <c r="W8" s="6"/>
    </row>
    <row r="9" spans="1:23" ht="30" customHeight="1" x14ac:dyDescent="0.25">
      <c r="A9" s="3"/>
      <c r="B9" s="376"/>
      <c r="C9" s="397"/>
      <c r="D9" s="1271" t="s">
        <v>1465</v>
      </c>
      <c r="E9" s="398" t="s">
        <v>1623</v>
      </c>
      <c r="F9" s="399" t="s">
        <v>1624</v>
      </c>
      <c r="G9" s="1268" t="s">
        <v>1625</v>
      </c>
      <c r="H9" s="722" t="s">
        <v>1506</v>
      </c>
      <c r="I9" s="400" t="s">
        <v>1626</v>
      </c>
      <c r="J9" s="401">
        <f>IF(K9=0, "", NISTmap!K16)</f>
        <v>0</v>
      </c>
      <c r="K9" s="402">
        <f>NISTmap!L16</f>
        <v>4</v>
      </c>
      <c r="L9" s="403">
        <f>IF(M9=0, "", NISTmap!N16)</f>
        <v>0</v>
      </c>
      <c r="M9" s="404">
        <f>NISTmap!O16</f>
        <v>1</v>
      </c>
      <c r="N9" s="403">
        <f>IF(O9=0, "", NISTmap!Q16)</f>
        <v>0</v>
      </c>
      <c r="O9" s="405">
        <f>NISTmap!R16</f>
        <v>1</v>
      </c>
      <c r="P9" s="403">
        <f>IF(Q9=0, "", NISTmap!T16)</f>
        <v>0</v>
      </c>
      <c r="Q9" s="406">
        <f>NISTmap!U16</f>
        <v>2</v>
      </c>
      <c r="R9" s="381"/>
      <c r="S9" s="26"/>
      <c r="U9" s="3"/>
      <c r="V9" s="1210"/>
      <c r="W9" s="6"/>
    </row>
    <row r="10" spans="1:23" ht="30" customHeight="1" x14ac:dyDescent="0.25">
      <c r="A10" s="3"/>
      <c r="B10" s="376"/>
      <c r="C10" s="397"/>
      <c r="D10" s="1271"/>
      <c r="E10" s="398"/>
      <c r="F10" s="399" t="s">
        <v>1627</v>
      </c>
      <c r="G10" s="1268"/>
      <c r="H10" s="723" t="s">
        <v>1507</v>
      </c>
      <c r="I10" s="400" t="s">
        <v>1628</v>
      </c>
      <c r="J10" s="401">
        <f>IF(K10=0, "", NISTmap!K17)</f>
        <v>0</v>
      </c>
      <c r="K10" s="402">
        <f>NISTmap!L17</f>
        <v>4</v>
      </c>
      <c r="L10" s="403">
        <f>IF(M10=0, "", NISTmap!N17)</f>
        <v>0</v>
      </c>
      <c r="M10" s="404">
        <f>NISTmap!O17</f>
        <v>1</v>
      </c>
      <c r="N10" s="403">
        <f>IF(O10=0, "", NISTmap!Q17)</f>
        <v>0</v>
      </c>
      <c r="O10" s="405">
        <f>NISTmap!R17</f>
        <v>1</v>
      </c>
      <c r="P10" s="403">
        <f>IF(Q10=0, "", NISTmap!T17)</f>
        <v>0</v>
      </c>
      <c r="Q10" s="406">
        <f>NISTmap!U17</f>
        <v>2</v>
      </c>
      <c r="R10" s="381"/>
      <c r="S10" s="26"/>
      <c r="T10" s="45"/>
      <c r="U10" s="3"/>
      <c r="V10" s="1210"/>
      <c r="W10" s="6"/>
    </row>
    <row r="11" spans="1:23" ht="30" customHeight="1" x14ac:dyDescent="0.25">
      <c r="A11" s="3"/>
      <c r="B11" s="376"/>
      <c r="C11" s="397"/>
      <c r="D11" s="1271"/>
      <c r="E11" s="398"/>
      <c r="F11" s="399" t="s">
        <v>1627</v>
      </c>
      <c r="G11" s="1268"/>
      <c r="H11" s="723" t="s">
        <v>1512</v>
      </c>
      <c r="I11" s="400" t="s">
        <v>1629</v>
      </c>
      <c r="J11" s="401">
        <f>IF(K11=0, "", NISTmap!K18)</f>
        <v>0</v>
      </c>
      <c r="K11" s="402">
        <f>NISTmap!L18</f>
        <v>1</v>
      </c>
      <c r="L11" s="403" t="str">
        <f>IF(M11=0, "", NISTmap!N18)</f>
        <v/>
      </c>
      <c r="M11" s="404">
        <f>NISTmap!O18</f>
        <v>0</v>
      </c>
      <c r="N11" s="403">
        <f>IF(O11=0, "", NISTmap!Q18)</f>
        <v>0</v>
      </c>
      <c r="O11" s="405">
        <f>NISTmap!R18</f>
        <v>1</v>
      </c>
      <c r="P11" s="403" t="str">
        <f>IF(Q11=0, "", NISTmap!T18)</f>
        <v/>
      </c>
      <c r="Q11" s="406">
        <f>NISTmap!U18</f>
        <v>0</v>
      </c>
      <c r="R11" s="381"/>
      <c r="S11" s="26"/>
      <c r="T11" s="45"/>
      <c r="U11" s="3"/>
      <c r="V11" s="1210"/>
      <c r="W11" s="6"/>
    </row>
    <row r="12" spans="1:23" ht="30" customHeight="1" x14ac:dyDescent="0.25">
      <c r="A12" s="3"/>
      <c r="B12" s="376"/>
      <c r="C12" s="397"/>
      <c r="D12" s="1271"/>
      <c r="E12" s="398"/>
      <c r="F12" s="399" t="s">
        <v>1627</v>
      </c>
      <c r="G12" s="1268"/>
      <c r="H12" s="723" t="s">
        <v>1518</v>
      </c>
      <c r="I12" s="400" t="s">
        <v>1630</v>
      </c>
      <c r="J12" s="401">
        <f>IF(K12=0, "", NISTmap!K19)</f>
        <v>0</v>
      </c>
      <c r="K12" s="402">
        <f>NISTmap!L19</f>
        <v>7</v>
      </c>
      <c r="L12" s="403">
        <f>IF(M12=0, "", NISTmap!N19)</f>
        <v>0</v>
      </c>
      <c r="M12" s="404">
        <f>NISTmap!O19</f>
        <v>2</v>
      </c>
      <c r="N12" s="403">
        <f>IF(O12=0, "", NISTmap!Q19)</f>
        <v>0</v>
      </c>
      <c r="O12" s="405">
        <f>NISTmap!R19</f>
        <v>2</v>
      </c>
      <c r="P12" s="403">
        <f>IF(Q12=0, "", NISTmap!T19)</f>
        <v>0</v>
      </c>
      <c r="Q12" s="406">
        <f>NISTmap!U19</f>
        <v>3</v>
      </c>
      <c r="R12" s="381"/>
      <c r="S12" s="26"/>
      <c r="T12" s="45"/>
      <c r="U12" s="3"/>
      <c r="V12" s="1210"/>
      <c r="W12" s="6"/>
    </row>
    <row r="13" spans="1:23" ht="45" customHeight="1" x14ac:dyDescent="0.25">
      <c r="A13" s="3"/>
      <c r="B13" s="376"/>
      <c r="C13" s="397"/>
      <c r="D13" s="1271"/>
      <c r="E13" s="398"/>
      <c r="F13" s="399" t="s">
        <v>1627</v>
      </c>
      <c r="G13" s="1268"/>
      <c r="H13" s="723" t="s">
        <v>1508</v>
      </c>
      <c r="I13" s="400" t="s">
        <v>1631</v>
      </c>
      <c r="J13" s="401">
        <f>IF(K13=0, "", NISTmap!K20)</f>
        <v>0</v>
      </c>
      <c r="K13" s="402">
        <f>NISTmap!L20</f>
        <v>5</v>
      </c>
      <c r="L13" s="403" t="str">
        <f>IF(M13=0, "", NISTmap!N20)</f>
        <v/>
      </c>
      <c r="M13" s="404">
        <f>NISTmap!O20</f>
        <v>0</v>
      </c>
      <c r="N13" s="403">
        <f>IF(O13=0, "", NISTmap!Q20)</f>
        <v>0</v>
      </c>
      <c r="O13" s="405">
        <f>NISTmap!R20</f>
        <v>5</v>
      </c>
      <c r="P13" s="403" t="str">
        <f>IF(Q13=0, "", NISTmap!T20)</f>
        <v/>
      </c>
      <c r="Q13" s="406">
        <f>NISTmap!U20</f>
        <v>0</v>
      </c>
      <c r="R13" s="381"/>
      <c r="S13" s="26"/>
      <c r="T13" s="43"/>
      <c r="U13" s="3"/>
      <c r="V13" s="1210"/>
      <c r="W13" s="6"/>
    </row>
    <row r="14" spans="1:23" ht="45" customHeight="1" x14ac:dyDescent="0.25">
      <c r="A14" s="3"/>
      <c r="B14" s="376"/>
      <c r="C14" s="397"/>
      <c r="D14" s="1271"/>
      <c r="E14" s="398"/>
      <c r="F14" s="399" t="s">
        <v>1627</v>
      </c>
      <c r="G14" s="1268"/>
      <c r="H14" s="723" t="s">
        <v>1487</v>
      </c>
      <c r="I14" s="400" t="s">
        <v>1632</v>
      </c>
      <c r="J14" s="401">
        <f>IF(K14=0, "", NISTmap!K21)</f>
        <v>0</v>
      </c>
      <c r="K14" s="402">
        <f>NISTmap!L21</f>
        <v>17</v>
      </c>
      <c r="L14" s="403">
        <f>IF(M14=0, "", NISTmap!N21)</f>
        <v>0</v>
      </c>
      <c r="M14" s="404">
        <f>NISTmap!O21</f>
        <v>2</v>
      </c>
      <c r="N14" s="403">
        <f>IF(O14=0, "", NISTmap!Q21)</f>
        <v>0</v>
      </c>
      <c r="O14" s="405">
        <f>NISTmap!R21</f>
        <v>5</v>
      </c>
      <c r="P14" s="403">
        <f>IF(Q14=0, "", NISTmap!T21)</f>
        <v>0</v>
      </c>
      <c r="Q14" s="406">
        <f>NISTmap!U21</f>
        <v>10</v>
      </c>
      <c r="R14" s="381"/>
      <c r="S14" s="26"/>
      <c r="T14" s="45"/>
      <c r="U14" s="3"/>
      <c r="V14" s="1210"/>
      <c r="W14" s="6"/>
    </row>
    <row r="15" spans="1:23" ht="30" customHeight="1" x14ac:dyDescent="0.25">
      <c r="A15" s="3"/>
      <c r="B15" s="376"/>
      <c r="C15" s="397"/>
      <c r="D15" s="1271"/>
      <c r="E15" s="407" t="s">
        <v>1633</v>
      </c>
      <c r="F15" s="408" t="s">
        <v>1634</v>
      </c>
      <c r="G15" s="1262" t="s">
        <v>1635</v>
      </c>
      <c r="H15" s="722" t="s">
        <v>1519</v>
      </c>
      <c r="I15" s="409" t="s">
        <v>1636</v>
      </c>
      <c r="J15" s="713">
        <f>IF(K15=0, "", NISTmap!K22)</f>
        <v>0</v>
      </c>
      <c r="K15" s="410">
        <f>NISTmap!L22</f>
        <v>3</v>
      </c>
      <c r="L15" s="403">
        <f>IF(M15=0, "", NISTmap!N22)</f>
        <v>0</v>
      </c>
      <c r="M15" s="412">
        <f>NISTmap!O22</f>
        <v>1</v>
      </c>
      <c r="N15" s="411">
        <f>IF(O15=0, "", NISTmap!Q22)</f>
        <v>0</v>
      </c>
      <c r="O15" s="413">
        <f>NISTmap!R22</f>
        <v>1</v>
      </c>
      <c r="P15" s="411">
        <f>IF(Q15=0, "", NISTmap!T22)</f>
        <v>0</v>
      </c>
      <c r="Q15" s="413">
        <f>NISTmap!U22</f>
        <v>1</v>
      </c>
      <c r="R15" s="381"/>
      <c r="S15" s="26"/>
      <c r="T15" s="45"/>
      <c r="U15" s="12"/>
      <c r="V15" s="1211"/>
      <c r="W15" s="12"/>
    </row>
    <row r="16" spans="1:23" ht="30" customHeight="1" x14ac:dyDescent="0.25">
      <c r="A16" s="3"/>
      <c r="B16" s="376"/>
      <c r="C16" s="397"/>
      <c r="D16" s="1271"/>
      <c r="E16" s="414"/>
      <c r="F16" s="415" t="s">
        <v>1627</v>
      </c>
      <c r="G16" s="1264"/>
      <c r="H16" s="723" t="s">
        <v>1517</v>
      </c>
      <c r="I16" s="416" t="s">
        <v>1637</v>
      </c>
      <c r="J16" s="714">
        <f>IF(K16=0, "", NISTmap!K23)</f>
        <v>0</v>
      </c>
      <c r="K16" s="402">
        <f>NISTmap!L23</f>
        <v>3</v>
      </c>
      <c r="L16" s="403">
        <f>IF(M16=0, "", NISTmap!N23)</f>
        <v>0</v>
      </c>
      <c r="M16" s="404">
        <f>NISTmap!O23</f>
        <v>1</v>
      </c>
      <c r="N16" s="403">
        <f>IF(O16=0, "", NISTmap!Q23)</f>
        <v>0</v>
      </c>
      <c r="O16" s="405">
        <f>NISTmap!R23</f>
        <v>1</v>
      </c>
      <c r="P16" s="403">
        <f>IF(Q16=0, "", NISTmap!T23)</f>
        <v>0</v>
      </c>
      <c r="Q16" s="405">
        <f>NISTmap!U23</f>
        <v>1</v>
      </c>
      <c r="R16" s="381"/>
      <c r="S16" s="26"/>
      <c r="T16" s="45"/>
      <c r="U16" s="12"/>
      <c r="V16" s="12"/>
      <c r="W16" s="12"/>
    </row>
    <row r="17" spans="1:23" ht="30" customHeight="1" x14ac:dyDescent="0.25">
      <c r="A17" s="3"/>
      <c r="B17" s="376"/>
      <c r="C17" s="397"/>
      <c r="D17" s="1271"/>
      <c r="E17" s="414"/>
      <c r="F17" s="415" t="s">
        <v>1627</v>
      </c>
      <c r="G17" s="1264"/>
      <c r="H17" s="723" t="s">
        <v>1522</v>
      </c>
      <c r="I17" s="416" t="s">
        <v>1638</v>
      </c>
      <c r="J17" s="714">
        <f>IF(K17=0, "", NISTmap!K24)</f>
        <v>0</v>
      </c>
      <c r="K17" s="402">
        <f>NISTmap!L24</f>
        <v>3</v>
      </c>
      <c r="L17" s="403">
        <f>IF(M17=0, "", NISTmap!N24)</f>
        <v>0</v>
      </c>
      <c r="M17" s="404">
        <f>NISTmap!O24</f>
        <v>1</v>
      </c>
      <c r="N17" s="403">
        <f>IF(O17=0, "", NISTmap!Q24)</f>
        <v>0</v>
      </c>
      <c r="O17" s="405">
        <f>NISTmap!R24</f>
        <v>2</v>
      </c>
      <c r="P17" s="403" t="str">
        <f>IF(Q17=0, "", NISTmap!T24)</f>
        <v/>
      </c>
      <c r="Q17" s="405">
        <f>NISTmap!U24</f>
        <v>0</v>
      </c>
      <c r="R17" s="381"/>
      <c r="S17" s="26"/>
      <c r="T17" s="45"/>
    </row>
    <row r="18" spans="1:23" ht="30" customHeight="1" x14ac:dyDescent="0.25">
      <c r="A18" s="3"/>
      <c r="B18" s="376"/>
      <c r="C18" s="397"/>
      <c r="D18" s="1271"/>
      <c r="E18" s="414"/>
      <c r="F18" s="415" t="s">
        <v>1627</v>
      </c>
      <c r="G18" s="1264"/>
      <c r="H18" s="723" t="s">
        <v>1509</v>
      </c>
      <c r="I18" s="416" t="s">
        <v>1639</v>
      </c>
      <c r="J18" s="714">
        <f>IF(K18=0, "", NISTmap!K25)</f>
        <v>0</v>
      </c>
      <c r="K18" s="402">
        <f>NISTmap!L25</f>
        <v>4</v>
      </c>
      <c r="L18" s="403">
        <f>IF(M18=0, "", NISTmap!N25)</f>
        <v>0</v>
      </c>
      <c r="M18" s="404">
        <f>NISTmap!O25</f>
        <v>1</v>
      </c>
      <c r="N18" s="403">
        <f>IF(O18=0, "", NISTmap!Q25)</f>
        <v>0</v>
      </c>
      <c r="O18" s="405">
        <f>NISTmap!R25</f>
        <v>2</v>
      </c>
      <c r="P18" s="403">
        <f>IF(Q18=0, "", NISTmap!T25)</f>
        <v>0</v>
      </c>
      <c r="Q18" s="405">
        <f>NISTmap!U25</f>
        <v>1</v>
      </c>
      <c r="R18" s="381"/>
      <c r="S18" s="26"/>
      <c r="T18" s="45"/>
    </row>
    <row r="19" spans="1:23" ht="45" customHeight="1" x14ac:dyDescent="0.25">
      <c r="A19" s="3"/>
      <c r="B19" s="376"/>
      <c r="C19" s="397"/>
      <c r="D19" s="1271"/>
      <c r="E19" s="417"/>
      <c r="F19" s="418" t="s">
        <v>1627</v>
      </c>
      <c r="G19" s="1263"/>
      <c r="H19" s="724" t="s">
        <v>1526</v>
      </c>
      <c r="I19" s="419" t="s">
        <v>1640</v>
      </c>
      <c r="J19" s="715">
        <f>IF(K19=0, "", NISTmap!K26)</f>
        <v>0</v>
      </c>
      <c r="K19" s="420">
        <f>NISTmap!L26</f>
        <v>7</v>
      </c>
      <c r="L19" s="403">
        <f>IF(M19=0, "", NISTmap!N26)</f>
        <v>0</v>
      </c>
      <c r="M19" s="422">
        <f>NISTmap!O26</f>
        <v>1</v>
      </c>
      <c r="N19" s="421">
        <f>IF(O19=0, "", NISTmap!Q26)</f>
        <v>0</v>
      </c>
      <c r="O19" s="423">
        <f>NISTmap!R26</f>
        <v>4</v>
      </c>
      <c r="P19" s="421">
        <f>IF(Q19=0, "", NISTmap!T26)</f>
        <v>0</v>
      </c>
      <c r="Q19" s="423">
        <f>NISTmap!U26</f>
        <v>2</v>
      </c>
      <c r="R19" s="381"/>
      <c r="S19" s="26"/>
      <c r="T19" s="45"/>
    </row>
    <row r="20" spans="1:23" ht="30" customHeight="1" x14ac:dyDescent="0.25">
      <c r="A20" s="3"/>
      <c r="B20" s="376"/>
      <c r="C20" s="397"/>
      <c r="D20" s="1271"/>
      <c r="E20" s="398" t="s">
        <v>1641</v>
      </c>
      <c r="F20" s="399" t="s">
        <v>1642</v>
      </c>
      <c r="G20" s="1268" t="s">
        <v>1643</v>
      </c>
      <c r="H20" s="723" t="s">
        <v>1520</v>
      </c>
      <c r="I20" s="400" t="s">
        <v>1644</v>
      </c>
      <c r="J20" s="401">
        <f>IF(K20=0, "", NISTmap!K27)</f>
        <v>0</v>
      </c>
      <c r="K20" s="402">
        <f>NISTmap!L27</f>
        <v>28</v>
      </c>
      <c r="L20" s="403" t="str">
        <f>IF(M20=0, "", NISTmap!N27)</f>
        <v/>
      </c>
      <c r="M20" s="404">
        <f>NISTmap!O27</f>
        <v>0</v>
      </c>
      <c r="N20" s="403">
        <f>IF(O20=0, "", NISTmap!Q27)</f>
        <v>0</v>
      </c>
      <c r="O20" s="405">
        <f>NISTmap!R27</f>
        <v>7</v>
      </c>
      <c r="P20" s="403">
        <f>IF(Q20=0, "", NISTmap!T27)</f>
        <v>0</v>
      </c>
      <c r="Q20" s="406">
        <f>NISTmap!U27</f>
        <v>21</v>
      </c>
      <c r="R20" s="381"/>
      <c r="S20" s="26"/>
      <c r="T20" s="42"/>
      <c r="U20" s="80"/>
      <c r="V20" s="80"/>
      <c r="W20" s="80"/>
    </row>
    <row r="21" spans="1:23" ht="30" customHeight="1" x14ac:dyDescent="0.25">
      <c r="A21" s="3"/>
      <c r="B21" s="376"/>
      <c r="C21" s="397"/>
      <c r="D21" s="1271"/>
      <c r="E21" s="398"/>
      <c r="F21" s="399" t="s">
        <v>1627</v>
      </c>
      <c r="G21" s="1268"/>
      <c r="H21" s="723" t="s">
        <v>1488</v>
      </c>
      <c r="I21" s="400" t="s">
        <v>1645</v>
      </c>
      <c r="J21" s="401">
        <f>IF(K21=0, "", NISTmap!K28)</f>
        <v>0</v>
      </c>
      <c r="K21" s="402">
        <f>NISTmap!L28</f>
        <v>16</v>
      </c>
      <c r="L21" s="403">
        <f>IF(M21=0, "", NISTmap!N28)</f>
        <v>0</v>
      </c>
      <c r="M21" s="404">
        <f>NISTmap!O28</f>
        <v>1</v>
      </c>
      <c r="N21" s="403">
        <f>IF(O21=0, "", NISTmap!Q28)</f>
        <v>0</v>
      </c>
      <c r="O21" s="405">
        <f>NISTmap!R28</f>
        <v>4</v>
      </c>
      <c r="P21" s="403">
        <f>IF(Q21=0, "", NISTmap!T28)</f>
        <v>0</v>
      </c>
      <c r="Q21" s="406">
        <f>NISTmap!U28</f>
        <v>11</v>
      </c>
      <c r="R21" s="381"/>
      <c r="S21" s="26"/>
      <c r="T21" s="42"/>
      <c r="U21" s="80"/>
      <c r="V21" s="80"/>
      <c r="W21" s="80"/>
    </row>
    <row r="22" spans="1:23" ht="45" customHeight="1" x14ac:dyDescent="0.25">
      <c r="A22" s="3"/>
      <c r="B22" s="376"/>
      <c r="C22" s="397"/>
      <c r="D22" s="1271"/>
      <c r="E22" s="398"/>
      <c r="F22" s="399" t="s">
        <v>1627</v>
      </c>
      <c r="G22" s="1268"/>
      <c r="H22" s="723" t="s">
        <v>1534</v>
      </c>
      <c r="I22" s="400" t="s">
        <v>1646</v>
      </c>
      <c r="J22" s="401">
        <f>IF(K22=0, "", NISTmap!K29)</f>
        <v>0</v>
      </c>
      <c r="K22" s="402">
        <f>NISTmap!L29</f>
        <v>27</v>
      </c>
      <c r="L22" s="403">
        <f>IF(M22=0, "", NISTmap!N29)</f>
        <v>0</v>
      </c>
      <c r="M22" s="404">
        <f>NISTmap!O29</f>
        <v>2</v>
      </c>
      <c r="N22" s="403">
        <f>IF(O22=0, "", NISTmap!Q29)</f>
        <v>0</v>
      </c>
      <c r="O22" s="405">
        <f>NISTmap!R29</f>
        <v>4</v>
      </c>
      <c r="P22" s="403">
        <f>IF(Q22=0, "", NISTmap!T29)</f>
        <v>0</v>
      </c>
      <c r="Q22" s="406">
        <f>NISTmap!U29</f>
        <v>21</v>
      </c>
      <c r="R22" s="381"/>
      <c r="S22" s="26"/>
    </row>
    <row r="23" spans="1:23" ht="30" customHeight="1" x14ac:dyDescent="0.25">
      <c r="A23" s="3"/>
      <c r="B23" s="376"/>
      <c r="C23" s="397"/>
      <c r="D23" s="1271"/>
      <c r="E23" s="398"/>
      <c r="F23" s="399" t="s">
        <v>1627</v>
      </c>
      <c r="G23" s="1268"/>
      <c r="H23" s="723" t="s">
        <v>1524</v>
      </c>
      <c r="I23" s="400" t="s">
        <v>1647</v>
      </c>
      <c r="J23" s="401">
        <f>IF(K23=0, "", NISTmap!K30)</f>
        <v>0</v>
      </c>
      <c r="K23" s="402">
        <f>NISTmap!L30</f>
        <v>11</v>
      </c>
      <c r="L23" s="403">
        <f>IF(M23=0, "", NISTmap!N30)</f>
        <v>0</v>
      </c>
      <c r="M23" s="404">
        <f>NISTmap!O30</f>
        <v>3</v>
      </c>
      <c r="N23" s="403">
        <f>IF(O23=0, "", NISTmap!Q30)</f>
        <v>0</v>
      </c>
      <c r="O23" s="405">
        <f>NISTmap!R30</f>
        <v>5</v>
      </c>
      <c r="P23" s="403">
        <f>IF(Q23=0, "", NISTmap!T30)</f>
        <v>0</v>
      </c>
      <c r="Q23" s="406">
        <f>NISTmap!U30</f>
        <v>3</v>
      </c>
      <c r="R23" s="381"/>
      <c r="S23" s="26"/>
    </row>
    <row r="24" spans="1:23" ht="30" customHeight="1" x14ac:dyDescent="0.25">
      <c r="A24" s="3"/>
      <c r="B24" s="376"/>
      <c r="C24" s="397"/>
      <c r="D24" s="1271"/>
      <c r="E24" s="407" t="s">
        <v>1648</v>
      </c>
      <c r="F24" s="408" t="s">
        <v>1649</v>
      </c>
      <c r="G24" s="1262" t="s">
        <v>1650</v>
      </c>
      <c r="H24" s="722" t="s">
        <v>1567</v>
      </c>
      <c r="I24" s="409" t="s">
        <v>1651</v>
      </c>
      <c r="J24" s="713">
        <f>IF(K24=0, "", NISTmap!K31)</f>
        <v>0</v>
      </c>
      <c r="K24" s="410">
        <f>NISTmap!L31</f>
        <v>6</v>
      </c>
      <c r="L24" s="403">
        <f>IF(M24=0, "", NISTmap!N31)</f>
        <v>0</v>
      </c>
      <c r="M24" s="412">
        <f>NISTmap!O31</f>
        <v>3</v>
      </c>
      <c r="N24" s="411">
        <f>IF(O24=0, "", NISTmap!Q31)</f>
        <v>0</v>
      </c>
      <c r="O24" s="413">
        <f>NISTmap!R31</f>
        <v>2</v>
      </c>
      <c r="P24" s="411">
        <f>IF(Q24=0, "", NISTmap!T31)</f>
        <v>0</v>
      </c>
      <c r="Q24" s="413">
        <f>NISTmap!U31</f>
        <v>1</v>
      </c>
      <c r="R24" s="381"/>
      <c r="S24" s="26"/>
    </row>
    <row r="25" spans="1:23" ht="30" customHeight="1" x14ac:dyDescent="0.25">
      <c r="A25" s="3"/>
      <c r="B25" s="376"/>
      <c r="C25" s="397"/>
      <c r="D25" s="1271"/>
      <c r="E25" s="414"/>
      <c r="F25" s="415" t="s">
        <v>1627</v>
      </c>
      <c r="G25" s="1264"/>
      <c r="H25" s="723" t="s">
        <v>1568</v>
      </c>
      <c r="I25" s="416" t="s">
        <v>1652</v>
      </c>
      <c r="J25" s="714">
        <f>IF(K25=0, "", NISTmap!K32)</f>
        <v>0</v>
      </c>
      <c r="K25" s="402">
        <f>NISTmap!L32</f>
        <v>9</v>
      </c>
      <c r="L25" s="403">
        <f>IF(M25=0, "", NISTmap!N32)</f>
        <v>0</v>
      </c>
      <c r="M25" s="404">
        <f>NISTmap!O32</f>
        <v>3</v>
      </c>
      <c r="N25" s="403">
        <f>IF(O25=0, "", NISTmap!Q32)</f>
        <v>0</v>
      </c>
      <c r="O25" s="405">
        <f>NISTmap!R32</f>
        <v>1</v>
      </c>
      <c r="P25" s="403">
        <f>IF(Q25=0, "", NISTmap!T32)</f>
        <v>0</v>
      </c>
      <c r="Q25" s="405">
        <f>NISTmap!U32</f>
        <v>5</v>
      </c>
      <c r="R25" s="381"/>
      <c r="S25" s="26"/>
    </row>
    <row r="26" spans="1:23" ht="30" customHeight="1" x14ac:dyDescent="0.25">
      <c r="A26" s="3"/>
      <c r="B26" s="376"/>
      <c r="C26" s="397"/>
      <c r="D26" s="1271"/>
      <c r="E26" s="414"/>
      <c r="F26" s="415" t="s">
        <v>1627</v>
      </c>
      <c r="G26" s="1264"/>
      <c r="H26" s="723" t="s">
        <v>1570</v>
      </c>
      <c r="I26" s="416" t="s">
        <v>1653</v>
      </c>
      <c r="J26" s="714">
        <f>IF(K26=0, "", NISTmap!K33)</f>
        <v>0</v>
      </c>
      <c r="K26" s="402">
        <f>NISTmap!L33</f>
        <v>6</v>
      </c>
      <c r="L26" s="403">
        <f>IF(M26=0, "", NISTmap!N33)</f>
        <v>0</v>
      </c>
      <c r="M26" s="404">
        <f>NISTmap!O33</f>
        <v>3</v>
      </c>
      <c r="N26" s="403">
        <f>IF(O26=0, "", NISTmap!Q33)</f>
        <v>0</v>
      </c>
      <c r="O26" s="405">
        <f>NISTmap!R33</f>
        <v>1</v>
      </c>
      <c r="P26" s="403">
        <f>IF(Q26=0, "", NISTmap!T33)</f>
        <v>0</v>
      </c>
      <c r="Q26" s="405">
        <f>NISTmap!U33</f>
        <v>2</v>
      </c>
      <c r="R26" s="381"/>
      <c r="S26" s="26"/>
    </row>
    <row r="27" spans="1:23" ht="30" customHeight="1" x14ac:dyDescent="0.25">
      <c r="A27" s="3"/>
      <c r="B27" s="376"/>
      <c r="C27" s="397"/>
      <c r="D27" s="1271"/>
      <c r="E27" s="414"/>
      <c r="F27" s="415" t="s">
        <v>1627</v>
      </c>
      <c r="G27" s="1264"/>
      <c r="H27" s="723" t="s">
        <v>1571</v>
      </c>
      <c r="I27" s="416" t="s">
        <v>1654</v>
      </c>
      <c r="J27" s="714">
        <f>IF(K27=0, "", NISTmap!K34)</f>
        <v>0</v>
      </c>
      <c r="K27" s="402">
        <f>NISTmap!L34</f>
        <v>6</v>
      </c>
      <c r="L27" s="403">
        <f>IF(M27=0, "", NISTmap!N34)</f>
        <v>0</v>
      </c>
      <c r="M27" s="404">
        <f>NISTmap!O34</f>
        <v>1</v>
      </c>
      <c r="N27" s="403">
        <f>IF(O27=0, "", NISTmap!Q34)</f>
        <v>0</v>
      </c>
      <c r="O27" s="405">
        <f>NISTmap!R34</f>
        <v>5</v>
      </c>
      <c r="P27" s="403" t="str">
        <f>IF(Q27=0, "", NISTmap!T34)</f>
        <v/>
      </c>
      <c r="Q27" s="405">
        <f>NISTmap!U34</f>
        <v>0</v>
      </c>
      <c r="R27" s="381"/>
      <c r="S27" s="26"/>
    </row>
    <row r="28" spans="1:23" ht="30" customHeight="1" x14ac:dyDescent="0.25">
      <c r="A28" s="3"/>
      <c r="B28" s="376"/>
      <c r="C28" s="397"/>
      <c r="D28" s="1271"/>
      <c r="E28" s="414"/>
      <c r="F28" s="415" t="s">
        <v>1627</v>
      </c>
      <c r="G28" s="1264"/>
      <c r="H28" s="723" t="s">
        <v>1510</v>
      </c>
      <c r="I28" s="416" t="s">
        <v>1655</v>
      </c>
      <c r="J28" s="714">
        <f>IF(K28=0, "", NISTmap!K35)</f>
        <v>0</v>
      </c>
      <c r="K28" s="402">
        <f>NISTmap!L35</f>
        <v>10</v>
      </c>
      <c r="L28" s="403">
        <f>IF(M28=0, "", NISTmap!N35)</f>
        <v>0</v>
      </c>
      <c r="M28" s="404">
        <f>NISTmap!O35</f>
        <v>2</v>
      </c>
      <c r="N28" s="403">
        <f>IF(O28=0, "", NISTmap!Q35)</f>
        <v>0</v>
      </c>
      <c r="O28" s="405">
        <f>NISTmap!R35</f>
        <v>5</v>
      </c>
      <c r="P28" s="403">
        <f>IF(Q28=0, "", NISTmap!T35)</f>
        <v>0</v>
      </c>
      <c r="Q28" s="405">
        <f>NISTmap!U35</f>
        <v>3</v>
      </c>
      <c r="R28" s="381"/>
      <c r="S28" s="26"/>
    </row>
    <row r="29" spans="1:23" ht="30" customHeight="1" x14ac:dyDescent="0.25">
      <c r="A29" s="3"/>
      <c r="B29" s="376"/>
      <c r="C29" s="397"/>
      <c r="D29" s="1271"/>
      <c r="E29" s="417"/>
      <c r="F29" s="418" t="s">
        <v>1627</v>
      </c>
      <c r="G29" s="1263"/>
      <c r="H29" s="724" t="s">
        <v>1560</v>
      </c>
      <c r="I29" s="419" t="s">
        <v>1656</v>
      </c>
      <c r="J29" s="715">
        <f>IF(K29=0, "", NISTmap!K36)</f>
        <v>0</v>
      </c>
      <c r="K29" s="420">
        <f>NISTmap!L36</f>
        <v>2</v>
      </c>
      <c r="L29" s="403">
        <f>IF(M29=0, "", NISTmap!N36)</f>
        <v>0</v>
      </c>
      <c r="M29" s="422">
        <f>NISTmap!O36</f>
        <v>1</v>
      </c>
      <c r="N29" s="421">
        <f>IF(O29=0, "", NISTmap!Q36)</f>
        <v>0</v>
      </c>
      <c r="O29" s="423">
        <f>NISTmap!R36</f>
        <v>1</v>
      </c>
      <c r="P29" s="421" t="str">
        <f>IF(Q29=0, "", NISTmap!T36)</f>
        <v/>
      </c>
      <c r="Q29" s="423">
        <f>NISTmap!U36</f>
        <v>0</v>
      </c>
      <c r="R29" s="381"/>
      <c r="S29" s="26"/>
    </row>
    <row r="30" spans="1:23" ht="30" customHeight="1" x14ac:dyDescent="0.25">
      <c r="A30" s="3"/>
      <c r="B30" s="376"/>
      <c r="C30" s="397"/>
      <c r="D30" s="1271"/>
      <c r="E30" s="398" t="s">
        <v>1657</v>
      </c>
      <c r="F30" s="399" t="s">
        <v>1658</v>
      </c>
      <c r="G30" s="1268" t="s">
        <v>1659</v>
      </c>
      <c r="H30" s="723" t="s">
        <v>1525</v>
      </c>
      <c r="I30" s="400" t="s">
        <v>1660</v>
      </c>
      <c r="J30" s="401">
        <f>IF(K30=0, "", NISTmap!K37)</f>
        <v>0</v>
      </c>
      <c r="K30" s="402">
        <f>NISTmap!L37</f>
        <v>13</v>
      </c>
      <c r="L30" s="403">
        <f>IF(M30=0, "", NISTmap!N37)</f>
        <v>0</v>
      </c>
      <c r="M30" s="404">
        <f>NISTmap!O37</f>
        <v>1</v>
      </c>
      <c r="N30" s="403">
        <f>IF(O30=0, "", NISTmap!Q37)</f>
        <v>0</v>
      </c>
      <c r="O30" s="405">
        <f>NISTmap!R37</f>
        <v>10</v>
      </c>
      <c r="P30" s="403">
        <f>IF(Q30=0, "", NISTmap!T37)</f>
        <v>0</v>
      </c>
      <c r="Q30" s="406">
        <f>NISTmap!U37</f>
        <v>2</v>
      </c>
      <c r="R30" s="381"/>
      <c r="S30" s="26"/>
    </row>
    <row r="31" spans="1:23" ht="30" customHeight="1" x14ac:dyDescent="0.25">
      <c r="A31" s="3"/>
      <c r="B31" s="376"/>
      <c r="C31" s="397"/>
      <c r="D31" s="1271"/>
      <c r="E31" s="398"/>
      <c r="F31" s="399" t="s">
        <v>1627</v>
      </c>
      <c r="G31" s="1268"/>
      <c r="H31" s="723" t="s">
        <v>1562</v>
      </c>
      <c r="I31" s="400" t="s">
        <v>1661</v>
      </c>
      <c r="J31" s="401">
        <f>IF(K31=0, "", NISTmap!K38)</f>
        <v>0</v>
      </c>
      <c r="K31" s="402">
        <f>NISTmap!L38</f>
        <v>4</v>
      </c>
      <c r="L31" s="403">
        <f>IF(M31=0, "", NISTmap!N38)</f>
        <v>0</v>
      </c>
      <c r="M31" s="404">
        <f>NISTmap!O38</f>
        <v>1</v>
      </c>
      <c r="N31" s="403">
        <f>IF(O31=0, "", NISTmap!Q38)</f>
        <v>0</v>
      </c>
      <c r="O31" s="405">
        <f>NISTmap!R38</f>
        <v>3</v>
      </c>
      <c r="P31" s="403" t="str">
        <f>IF(Q31=0, "", NISTmap!T38)</f>
        <v/>
      </c>
      <c r="Q31" s="406">
        <f>NISTmap!U38</f>
        <v>0</v>
      </c>
      <c r="R31" s="381"/>
      <c r="S31" s="26"/>
    </row>
    <row r="32" spans="1:23" ht="30" customHeight="1" x14ac:dyDescent="0.25">
      <c r="A32" s="3"/>
      <c r="B32" s="376"/>
      <c r="C32" s="397"/>
      <c r="D32" s="1271"/>
      <c r="E32" s="398"/>
      <c r="F32" s="399" t="s">
        <v>1627</v>
      </c>
      <c r="G32" s="1268"/>
      <c r="H32" s="723" t="s">
        <v>1662</v>
      </c>
      <c r="I32" s="400" t="s">
        <v>1663</v>
      </c>
      <c r="J32" s="401">
        <f>IF(K32=0, "", NISTmap!K39)</f>
        <v>0</v>
      </c>
      <c r="K32" s="402">
        <f>NISTmap!L39</f>
        <v>5</v>
      </c>
      <c r="L32" s="403">
        <f>IF(M32=0, "", NISTmap!N39)</f>
        <v>0</v>
      </c>
      <c r="M32" s="404">
        <f>NISTmap!O39</f>
        <v>1</v>
      </c>
      <c r="N32" s="403">
        <f>IF(O32=0, "", NISTmap!Q39)</f>
        <v>0</v>
      </c>
      <c r="O32" s="405">
        <f>NISTmap!R39</f>
        <v>3</v>
      </c>
      <c r="P32" s="403">
        <f>IF(Q32=0, "", NISTmap!T39)</f>
        <v>0</v>
      </c>
      <c r="Q32" s="406">
        <f>NISTmap!U39</f>
        <v>1</v>
      </c>
      <c r="R32" s="381"/>
      <c r="S32" s="26"/>
    </row>
    <row r="33" spans="1:19" ht="45" customHeight="1" x14ac:dyDescent="0.25">
      <c r="A33" s="3"/>
      <c r="B33" s="376"/>
      <c r="C33" s="397"/>
      <c r="D33" s="1271"/>
      <c r="E33" s="407" t="s">
        <v>1664</v>
      </c>
      <c r="F33" s="408" t="s">
        <v>1665</v>
      </c>
      <c r="G33" s="1262" t="s">
        <v>1666</v>
      </c>
      <c r="H33" s="722" t="s">
        <v>1521</v>
      </c>
      <c r="I33" s="409" t="s">
        <v>1667</v>
      </c>
      <c r="J33" s="713">
        <f>IF(K33=0, "", NISTmap!K40)</f>
        <v>0</v>
      </c>
      <c r="K33" s="410">
        <f>NISTmap!L40</f>
        <v>6</v>
      </c>
      <c r="L33" s="403" t="str">
        <f>IF(M33=0, "", NISTmap!N40)</f>
        <v/>
      </c>
      <c r="M33" s="412">
        <f>NISTmap!O40</f>
        <v>0</v>
      </c>
      <c r="N33" s="411">
        <f>IF(O33=0, "", NISTmap!Q40)</f>
        <v>0</v>
      </c>
      <c r="O33" s="413">
        <f>NISTmap!R40</f>
        <v>3</v>
      </c>
      <c r="P33" s="411">
        <f>IF(Q33=0, "", NISTmap!T40)</f>
        <v>0</v>
      </c>
      <c r="Q33" s="413">
        <f>NISTmap!U40</f>
        <v>3</v>
      </c>
      <c r="R33" s="381"/>
      <c r="S33" s="26"/>
    </row>
    <row r="34" spans="1:19" ht="45" customHeight="1" x14ac:dyDescent="0.25">
      <c r="A34" s="3"/>
      <c r="B34" s="376"/>
      <c r="C34" s="397"/>
      <c r="D34" s="1271"/>
      <c r="E34" s="414"/>
      <c r="F34" s="415" t="s">
        <v>1627</v>
      </c>
      <c r="G34" s="1264"/>
      <c r="H34" s="723" t="s">
        <v>1501</v>
      </c>
      <c r="I34" s="416" t="s">
        <v>1668</v>
      </c>
      <c r="J34" s="714">
        <f>IF(K34=0, "", NISTmap!K41)</f>
        <v>0</v>
      </c>
      <c r="K34" s="402">
        <f>NISTmap!L41</f>
        <v>6</v>
      </c>
      <c r="L34" s="403">
        <f>IF(M34=0, "", NISTmap!N41)</f>
        <v>0</v>
      </c>
      <c r="M34" s="404">
        <f>NISTmap!O41</f>
        <v>2</v>
      </c>
      <c r="N34" s="403">
        <f>IF(O34=0, "", NISTmap!Q41)</f>
        <v>0</v>
      </c>
      <c r="O34" s="405">
        <f>NISTmap!R41</f>
        <v>3</v>
      </c>
      <c r="P34" s="403">
        <f>IF(Q34=0, "", NISTmap!T41)</f>
        <v>0</v>
      </c>
      <c r="Q34" s="405">
        <f>NISTmap!U41</f>
        <v>1</v>
      </c>
      <c r="R34" s="381"/>
      <c r="S34" s="26"/>
    </row>
    <row r="35" spans="1:19" ht="60" customHeight="1" x14ac:dyDescent="0.25">
      <c r="A35" s="3"/>
      <c r="B35" s="376"/>
      <c r="C35" s="397"/>
      <c r="D35" s="1271"/>
      <c r="E35" s="414"/>
      <c r="F35" s="415" t="s">
        <v>1627</v>
      </c>
      <c r="G35" s="1264"/>
      <c r="H35" s="723" t="s">
        <v>1565</v>
      </c>
      <c r="I35" s="416" t="s">
        <v>1669</v>
      </c>
      <c r="J35" s="714">
        <f>IF(K35=0, "", NISTmap!K42)</f>
        <v>0</v>
      </c>
      <c r="K35" s="402">
        <f>NISTmap!L42</f>
        <v>2</v>
      </c>
      <c r="L35" s="403" t="str">
        <f>IF(M35=0, "", NISTmap!N42)</f>
        <v/>
      </c>
      <c r="M35" s="404">
        <f>NISTmap!O42</f>
        <v>0</v>
      </c>
      <c r="N35" s="403">
        <f>IF(O35=0, "", NISTmap!Q42)</f>
        <v>0</v>
      </c>
      <c r="O35" s="405">
        <f>NISTmap!R42</f>
        <v>1</v>
      </c>
      <c r="P35" s="403">
        <f>IF(Q35=0, "", NISTmap!T42)</f>
        <v>0</v>
      </c>
      <c r="Q35" s="405">
        <f>NISTmap!U42</f>
        <v>1</v>
      </c>
      <c r="R35" s="381"/>
      <c r="S35" s="26"/>
    </row>
    <row r="36" spans="1:19" ht="45" customHeight="1" x14ac:dyDescent="0.25">
      <c r="A36" s="3"/>
      <c r="B36" s="376"/>
      <c r="C36" s="397"/>
      <c r="D36" s="1271"/>
      <c r="E36" s="414"/>
      <c r="F36" s="415" t="s">
        <v>1627</v>
      </c>
      <c r="G36" s="1264"/>
      <c r="H36" s="723" t="s">
        <v>1566</v>
      </c>
      <c r="I36" s="416" t="s">
        <v>1670</v>
      </c>
      <c r="J36" s="714">
        <f>IF(K36=0, "", NISTmap!K43)</f>
        <v>0</v>
      </c>
      <c r="K36" s="402">
        <f>NISTmap!L43</f>
        <v>2</v>
      </c>
      <c r="L36" s="403" t="str">
        <f>IF(M36=0, "", NISTmap!N43)</f>
        <v/>
      </c>
      <c r="M36" s="404">
        <f>NISTmap!O43</f>
        <v>0</v>
      </c>
      <c r="N36" s="403">
        <f>IF(O36=0, "", NISTmap!Q43)</f>
        <v>0</v>
      </c>
      <c r="O36" s="405">
        <f>NISTmap!R43</f>
        <v>1</v>
      </c>
      <c r="P36" s="403">
        <f>IF(Q36=0, "", NISTmap!T43)</f>
        <v>0</v>
      </c>
      <c r="Q36" s="405">
        <f>NISTmap!U43</f>
        <v>1</v>
      </c>
      <c r="R36" s="381"/>
      <c r="S36" s="26"/>
    </row>
    <row r="37" spans="1:19" ht="30" customHeight="1" x14ac:dyDescent="0.25">
      <c r="A37" s="3"/>
      <c r="B37" s="376"/>
      <c r="C37" s="397"/>
      <c r="D37" s="1272"/>
      <c r="E37" s="417"/>
      <c r="F37" s="418" t="s">
        <v>1627</v>
      </c>
      <c r="G37" s="1263"/>
      <c r="H37" s="724" t="s">
        <v>1530</v>
      </c>
      <c r="I37" s="419" t="s">
        <v>1671</v>
      </c>
      <c r="J37" s="714">
        <f>IF(K37=0, "", NISTmap!K44)</f>
        <v>0</v>
      </c>
      <c r="K37" s="402">
        <f>NISTmap!L44</f>
        <v>5</v>
      </c>
      <c r="L37" s="403" t="str">
        <f>IF(M37=0, "", NISTmap!N44)</f>
        <v/>
      </c>
      <c r="M37" s="404">
        <f>NISTmap!O44</f>
        <v>0</v>
      </c>
      <c r="N37" s="403">
        <f>IF(O37=0, "", NISTmap!Q44)</f>
        <v>0</v>
      </c>
      <c r="O37" s="405">
        <f>NISTmap!R44</f>
        <v>3</v>
      </c>
      <c r="P37" s="403">
        <f>IF(Q37=0, "", NISTmap!T44)</f>
        <v>0</v>
      </c>
      <c r="Q37" s="405">
        <f>NISTmap!U44</f>
        <v>2</v>
      </c>
      <c r="R37" s="381"/>
      <c r="S37" s="26"/>
    </row>
    <row r="38" spans="1:19" ht="30" customHeight="1" x14ac:dyDescent="0.25">
      <c r="A38" s="3"/>
      <c r="B38" s="376"/>
      <c r="C38" s="397"/>
      <c r="D38" s="1270" t="s">
        <v>1466</v>
      </c>
      <c r="E38" s="424" t="s">
        <v>1672</v>
      </c>
      <c r="F38" s="408" t="s">
        <v>1673</v>
      </c>
      <c r="G38" s="1262" t="s">
        <v>1674</v>
      </c>
      <c r="H38" s="722" t="s">
        <v>1473</v>
      </c>
      <c r="I38" s="409" t="s">
        <v>1675</v>
      </c>
      <c r="J38" s="713">
        <f>IF(K38=0, "", NISTmap!K45)</f>
        <v>0</v>
      </c>
      <c r="K38" s="410">
        <f>NISTmap!L45</f>
        <v>10</v>
      </c>
      <c r="L38" s="411">
        <f>IF(M38=0, "", NISTmap!N45)</f>
        <v>0</v>
      </c>
      <c r="M38" s="412">
        <f>NISTmap!O45</f>
        <v>5</v>
      </c>
      <c r="N38" s="411">
        <f>IF(O38=0, "", NISTmap!Q45)</f>
        <v>0</v>
      </c>
      <c r="O38" s="413">
        <f>NISTmap!R45</f>
        <v>4</v>
      </c>
      <c r="P38" s="411">
        <f>IF(Q38=0, "", NISTmap!T45)</f>
        <v>0</v>
      </c>
      <c r="Q38" s="413">
        <f>NISTmap!U45</f>
        <v>1</v>
      </c>
      <c r="R38" s="381"/>
      <c r="S38" s="26"/>
    </row>
    <row r="39" spans="1:19" ht="30" customHeight="1" x14ac:dyDescent="0.25">
      <c r="A39" s="3"/>
      <c r="B39" s="376"/>
      <c r="C39" s="397"/>
      <c r="D39" s="1270"/>
      <c r="E39" s="425"/>
      <c r="F39" s="415" t="s">
        <v>1627</v>
      </c>
      <c r="G39" s="1264"/>
      <c r="H39" s="723" t="s">
        <v>1484</v>
      </c>
      <c r="I39" s="416" t="s">
        <v>1676</v>
      </c>
      <c r="J39" s="714">
        <f>IF(K39=0, "", NISTmap!K46)</f>
        <v>0</v>
      </c>
      <c r="K39" s="402">
        <f>NISTmap!L46</f>
        <v>14</v>
      </c>
      <c r="L39" s="403">
        <f>IF(M39=0, "", NISTmap!N46)</f>
        <v>0</v>
      </c>
      <c r="M39" s="404">
        <f>NISTmap!O46</f>
        <v>5</v>
      </c>
      <c r="N39" s="403">
        <f>IF(O39=0, "", NISTmap!Q46)</f>
        <v>0</v>
      </c>
      <c r="O39" s="405">
        <f>NISTmap!R46</f>
        <v>7</v>
      </c>
      <c r="P39" s="403">
        <f>IF(Q39=0, "", NISTmap!T46)</f>
        <v>0</v>
      </c>
      <c r="Q39" s="405">
        <f>NISTmap!U46</f>
        <v>2</v>
      </c>
      <c r="R39" s="381"/>
      <c r="S39" s="26"/>
    </row>
    <row r="40" spans="1:19" ht="30" customHeight="1" x14ac:dyDescent="0.25">
      <c r="A40" s="3"/>
      <c r="B40" s="376"/>
      <c r="C40" s="397"/>
      <c r="D40" s="1270"/>
      <c r="E40" s="425"/>
      <c r="F40" s="415" t="s">
        <v>1627</v>
      </c>
      <c r="G40" s="1264"/>
      <c r="H40" s="723" t="s">
        <v>1476</v>
      </c>
      <c r="I40" s="416" t="s">
        <v>1677</v>
      </c>
      <c r="J40" s="714">
        <f>IF(K40=0, "", NISTmap!K47)</f>
        <v>0</v>
      </c>
      <c r="K40" s="402">
        <f>NISTmap!L47</f>
        <v>7</v>
      </c>
      <c r="L40" s="403">
        <f>IF(M40=0, "", NISTmap!N47)</f>
        <v>0</v>
      </c>
      <c r="M40" s="404">
        <f>NISTmap!O47</f>
        <v>3</v>
      </c>
      <c r="N40" s="403">
        <f>IF(O40=0, "", NISTmap!Q47)</f>
        <v>0</v>
      </c>
      <c r="O40" s="405">
        <f>NISTmap!R47</f>
        <v>4</v>
      </c>
      <c r="P40" s="403" t="str">
        <f>IF(Q40=0, "", NISTmap!T47)</f>
        <v/>
      </c>
      <c r="Q40" s="405">
        <f>NISTmap!U47</f>
        <v>0</v>
      </c>
      <c r="R40" s="381"/>
      <c r="S40" s="26"/>
    </row>
    <row r="41" spans="1:19" ht="45" customHeight="1" x14ac:dyDescent="0.25">
      <c r="A41" s="3"/>
      <c r="B41" s="376"/>
      <c r="C41" s="397"/>
      <c r="D41" s="1270"/>
      <c r="E41" s="425"/>
      <c r="F41" s="415" t="s">
        <v>1627</v>
      </c>
      <c r="G41" s="1264"/>
      <c r="H41" s="723" t="s">
        <v>1480</v>
      </c>
      <c r="I41" s="416" t="s">
        <v>1678</v>
      </c>
      <c r="J41" s="714">
        <f>IF(K41=0, "", NISTmap!K48)</f>
        <v>0</v>
      </c>
      <c r="K41" s="402">
        <f>NISTmap!L48</f>
        <v>16</v>
      </c>
      <c r="L41" s="403">
        <f>IF(M41=0, "", NISTmap!N48)</f>
        <v>0</v>
      </c>
      <c r="M41" s="404">
        <f>NISTmap!O48</f>
        <v>2</v>
      </c>
      <c r="N41" s="403">
        <f>IF(O41=0, "", NISTmap!Q48)</f>
        <v>0</v>
      </c>
      <c r="O41" s="405">
        <f>NISTmap!R48</f>
        <v>12</v>
      </c>
      <c r="P41" s="403">
        <f>IF(Q41=0, "", NISTmap!T48)</f>
        <v>0</v>
      </c>
      <c r="Q41" s="405">
        <f>NISTmap!U48</f>
        <v>2</v>
      </c>
      <c r="R41" s="381"/>
      <c r="S41" s="26"/>
    </row>
    <row r="42" spans="1:19" ht="30" customHeight="1" x14ac:dyDescent="0.25">
      <c r="A42" s="3"/>
      <c r="B42" s="376"/>
      <c r="C42" s="397"/>
      <c r="D42" s="1270"/>
      <c r="E42" s="425"/>
      <c r="F42" s="415" t="s">
        <v>1627</v>
      </c>
      <c r="G42" s="1264"/>
      <c r="H42" s="723" t="s">
        <v>1490</v>
      </c>
      <c r="I42" s="416" t="s">
        <v>1679</v>
      </c>
      <c r="J42" s="714">
        <f>IF(K42=0, "", NISTmap!K49)</f>
        <v>0</v>
      </c>
      <c r="K42" s="402">
        <f>NISTmap!L49</f>
        <v>10</v>
      </c>
      <c r="L42" s="403">
        <f>IF(M42=0, "", NISTmap!N49)</f>
        <v>0</v>
      </c>
      <c r="M42" s="404">
        <f>NISTmap!O49</f>
        <v>2</v>
      </c>
      <c r="N42" s="403">
        <f>IF(O42=0, "", NISTmap!Q49)</f>
        <v>0</v>
      </c>
      <c r="O42" s="405">
        <f>NISTmap!R49</f>
        <v>4</v>
      </c>
      <c r="P42" s="403">
        <f>IF(Q42=0, "", NISTmap!T49)</f>
        <v>0</v>
      </c>
      <c r="Q42" s="405">
        <f>NISTmap!U49</f>
        <v>4</v>
      </c>
      <c r="R42" s="381"/>
      <c r="S42" s="26"/>
    </row>
    <row r="43" spans="1:19" ht="30" customHeight="1" x14ac:dyDescent="0.25">
      <c r="A43" s="3"/>
      <c r="B43" s="376"/>
      <c r="C43" s="397"/>
      <c r="D43" s="1270"/>
      <c r="E43" s="425"/>
      <c r="F43" s="415" t="s">
        <v>1627</v>
      </c>
      <c r="G43" s="1264"/>
      <c r="H43" s="723" t="s">
        <v>1474</v>
      </c>
      <c r="I43" s="416" t="s">
        <v>1680</v>
      </c>
      <c r="J43" s="714">
        <f>IF(K43=0, "", NISTmap!K50)</f>
        <v>0</v>
      </c>
      <c r="K43" s="402">
        <f>NISTmap!L50</f>
        <v>4</v>
      </c>
      <c r="L43" s="403">
        <f>IF(M43=0, "", NISTmap!N50)</f>
        <v>0</v>
      </c>
      <c r="M43" s="404">
        <f>NISTmap!O50</f>
        <v>3</v>
      </c>
      <c r="N43" s="403">
        <f>IF(O43=0, "", NISTmap!Q50)</f>
        <v>0</v>
      </c>
      <c r="O43" s="405">
        <f>NISTmap!R50</f>
        <v>1</v>
      </c>
      <c r="P43" s="403" t="str">
        <f>IF(Q43=0, "", NISTmap!T50)</f>
        <v/>
      </c>
      <c r="Q43" s="405">
        <f>NISTmap!U50</f>
        <v>0</v>
      </c>
      <c r="R43" s="381"/>
      <c r="S43" s="26"/>
    </row>
    <row r="44" spans="1:19" ht="60" customHeight="1" x14ac:dyDescent="0.25">
      <c r="A44" s="3"/>
      <c r="B44" s="376"/>
      <c r="C44" s="397"/>
      <c r="D44" s="1270"/>
      <c r="E44" s="425"/>
      <c r="F44" s="415" t="s">
        <v>1627</v>
      </c>
      <c r="G44" s="1264"/>
      <c r="H44" s="723" t="s">
        <v>1475</v>
      </c>
      <c r="I44" s="416" t="s">
        <v>1681</v>
      </c>
      <c r="J44" s="715">
        <f>IF(K44=0, "", NISTmap!K51)</f>
        <v>0</v>
      </c>
      <c r="K44" s="420">
        <f>NISTmap!L51</f>
        <v>6</v>
      </c>
      <c r="L44" s="421">
        <f>IF(M44=0, "", NISTmap!N51)</f>
        <v>0</v>
      </c>
      <c r="M44" s="422">
        <f>NISTmap!O51</f>
        <v>2</v>
      </c>
      <c r="N44" s="421">
        <f>IF(O44=0, "", NISTmap!Q51)</f>
        <v>0</v>
      </c>
      <c r="O44" s="423">
        <f>NISTmap!R51</f>
        <v>2</v>
      </c>
      <c r="P44" s="421">
        <f>IF(Q44=0, "", NISTmap!T51)</f>
        <v>0</v>
      </c>
      <c r="Q44" s="423">
        <f>NISTmap!U51</f>
        <v>2</v>
      </c>
      <c r="R44" s="381"/>
      <c r="S44" s="26"/>
    </row>
    <row r="45" spans="1:19" ht="30" customHeight="1" x14ac:dyDescent="0.25">
      <c r="A45" s="3"/>
      <c r="B45" s="376"/>
      <c r="C45" s="397"/>
      <c r="D45" s="1270"/>
      <c r="E45" s="407" t="s">
        <v>1682</v>
      </c>
      <c r="F45" s="408" t="s">
        <v>1683</v>
      </c>
      <c r="G45" s="1262" t="s">
        <v>1684</v>
      </c>
      <c r="H45" s="722" t="s">
        <v>1577</v>
      </c>
      <c r="I45" s="409" t="s">
        <v>1685</v>
      </c>
      <c r="J45" s="713">
        <f>IF(K45=0, "", NISTmap!K52)</f>
        <v>0</v>
      </c>
      <c r="K45" s="410">
        <f>NISTmap!L52</f>
        <v>16</v>
      </c>
      <c r="L45" s="411">
        <f>IF(M45=0, "", NISTmap!N52)</f>
        <v>0</v>
      </c>
      <c r="M45" s="412">
        <f>NISTmap!O52</f>
        <v>2</v>
      </c>
      <c r="N45" s="411">
        <f>IF(O45=0, "", NISTmap!Q52)</f>
        <v>0</v>
      </c>
      <c r="O45" s="413">
        <f>NISTmap!R52</f>
        <v>3</v>
      </c>
      <c r="P45" s="411">
        <f>IF(Q45=0, "", NISTmap!T52)</f>
        <v>0</v>
      </c>
      <c r="Q45" s="413">
        <f>NISTmap!U52</f>
        <v>11</v>
      </c>
      <c r="R45" s="381"/>
      <c r="S45" s="26"/>
    </row>
    <row r="46" spans="1:19" ht="30" customHeight="1" x14ac:dyDescent="0.25">
      <c r="A46" s="3"/>
      <c r="B46" s="376"/>
      <c r="C46" s="397"/>
      <c r="D46" s="1270"/>
      <c r="E46" s="414"/>
      <c r="F46" s="415" t="s">
        <v>1627</v>
      </c>
      <c r="G46" s="1264"/>
      <c r="H46" s="723" t="s">
        <v>1573</v>
      </c>
      <c r="I46" s="416" t="s">
        <v>1686</v>
      </c>
      <c r="J46" s="714">
        <f>IF(K46=0, "", NISTmap!K53)</f>
        <v>0</v>
      </c>
      <c r="K46" s="402">
        <f>NISTmap!L53</f>
        <v>15</v>
      </c>
      <c r="L46" s="403">
        <f>IF(M46=0, "", NISTmap!N53)</f>
        <v>0</v>
      </c>
      <c r="M46" s="404">
        <f>NISTmap!O53</f>
        <v>1</v>
      </c>
      <c r="N46" s="403">
        <f>IF(O46=0, "", NISTmap!Q53)</f>
        <v>0</v>
      </c>
      <c r="O46" s="405">
        <f>NISTmap!R53</f>
        <v>4</v>
      </c>
      <c r="P46" s="403">
        <f>IF(Q46=0, "", NISTmap!T53)</f>
        <v>0</v>
      </c>
      <c r="Q46" s="405">
        <f>NISTmap!U53</f>
        <v>10</v>
      </c>
      <c r="R46" s="381"/>
      <c r="S46" s="26"/>
    </row>
    <row r="47" spans="1:19" ht="30" customHeight="1" x14ac:dyDescent="0.25">
      <c r="A47" s="3"/>
      <c r="B47" s="376"/>
      <c r="C47" s="397"/>
      <c r="D47" s="1270"/>
      <c r="E47" s="414"/>
      <c r="F47" s="415" t="s">
        <v>1627</v>
      </c>
      <c r="G47" s="1264"/>
      <c r="H47" s="723" t="s">
        <v>1574</v>
      </c>
      <c r="I47" s="416" t="s">
        <v>1687</v>
      </c>
      <c r="J47" s="714">
        <f>IF(K47=0, "", NISTmap!K54)</f>
        <v>0</v>
      </c>
      <c r="K47" s="402">
        <f>NISTmap!L54</f>
        <v>17</v>
      </c>
      <c r="L47" s="403">
        <f>IF(M47=0, "", NISTmap!N54)</f>
        <v>0</v>
      </c>
      <c r="M47" s="404">
        <f>NISTmap!O54</f>
        <v>2</v>
      </c>
      <c r="N47" s="403">
        <f>IF(O47=0, "", NISTmap!Q54)</f>
        <v>0</v>
      </c>
      <c r="O47" s="405">
        <f>NISTmap!R54</f>
        <v>5</v>
      </c>
      <c r="P47" s="403">
        <f>IF(Q47=0, "", NISTmap!T54)</f>
        <v>0</v>
      </c>
      <c r="Q47" s="405">
        <f>NISTmap!U54</f>
        <v>10</v>
      </c>
      <c r="R47" s="381"/>
      <c r="S47" s="26"/>
    </row>
    <row r="48" spans="1:19" ht="30" customHeight="1" x14ac:dyDescent="0.25">
      <c r="A48" s="3"/>
      <c r="B48" s="376"/>
      <c r="C48" s="397"/>
      <c r="D48" s="1270"/>
      <c r="E48" s="414"/>
      <c r="F48" s="415" t="s">
        <v>1627</v>
      </c>
      <c r="G48" s="1264"/>
      <c r="H48" s="723" t="s">
        <v>1523</v>
      </c>
      <c r="I48" s="416" t="s">
        <v>1688</v>
      </c>
      <c r="J48" s="714">
        <f>IF(K48=0, "", NISTmap!K55)</f>
        <v>0</v>
      </c>
      <c r="K48" s="402">
        <f>NISTmap!L55</f>
        <v>16</v>
      </c>
      <c r="L48" s="403">
        <f>IF(M48=0, "", NISTmap!N55)</f>
        <v>0</v>
      </c>
      <c r="M48" s="404">
        <f>NISTmap!O55</f>
        <v>1</v>
      </c>
      <c r="N48" s="403">
        <f>IF(O48=0, "", NISTmap!Q55)</f>
        <v>0</v>
      </c>
      <c r="O48" s="405">
        <f>NISTmap!R55</f>
        <v>5</v>
      </c>
      <c r="P48" s="403">
        <f>IF(Q48=0, "", NISTmap!T55)</f>
        <v>0</v>
      </c>
      <c r="Q48" s="405">
        <f>NISTmap!U55</f>
        <v>10</v>
      </c>
      <c r="R48" s="381"/>
      <c r="S48" s="26"/>
    </row>
    <row r="49" spans="1:19" ht="30" customHeight="1" x14ac:dyDescent="0.25">
      <c r="A49" s="3"/>
      <c r="B49" s="376"/>
      <c r="C49" s="397"/>
      <c r="D49" s="1270"/>
      <c r="E49" s="417"/>
      <c r="F49" s="418" t="s">
        <v>1627</v>
      </c>
      <c r="G49" s="1263"/>
      <c r="H49" s="724" t="s">
        <v>1575</v>
      </c>
      <c r="I49" s="419" t="s">
        <v>1689</v>
      </c>
      <c r="J49" s="715">
        <f>IF(K49=0, "", NISTmap!K56)</f>
        <v>0</v>
      </c>
      <c r="K49" s="420">
        <f>NISTmap!L56</f>
        <v>15</v>
      </c>
      <c r="L49" s="421">
        <f>IF(M49=0, "", NISTmap!N56)</f>
        <v>0</v>
      </c>
      <c r="M49" s="422">
        <f>NISTmap!O56</f>
        <v>1</v>
      </c>
      <c r="N49" s="421">
        <f>IF(O49=0, "", NISTmap!Q56)</f>
        <v>0</v>
      </c>
      <c r="O49" s="423">
        <f>NISTmap!R56</f>
        <v>4</v>
      </c>
      <c r="P49" s="421">
        <f>IF(Q49=0, "", NISTmap!T56)</f>
        <v>0</v>
      </c>
      <c r="Q49" s="423">
        <f>NISTmap!U56</f>
        <v>10</v>
      </c>
      <c r="R49" s="381"/>
      <c r="S49" s="26"/>
    </row>
    <row r="50" spans="1:19" ht="30" customHeight="1" x14ac:dyDescent="0.25">
      <c r="A50" s="3"/>
      <c r="B50" s="376"/>
      <c r="C50" s="397"/>
      <c r="D50" s="1270"/>
      <c r="E50" s="425" t="s">
        <v>1690</v>
      </c>
      <c r="F50" s="415" t="s">
        <v>1691</v>
      </c>
      <c r="G50" s="1264" t="s">
        <v>1692</v>
      </c>
      <c r="H50" s="723" t="s">
        <v>1504</v>
      </c>
      <c r="I50" s="416" t="s">
        <v>1693</v>
      </c>
      <c r="J50" s="713">
        <f>IF(K50=0, "", NISTmap!K57)</f>
        <v>0</v>
      </c>
      <c r="K50" s="410">
        <f>NISTmap!L57</f>
        <v>10</v>
      </c>
      <c r="L50" s="411">
        <f>IF(M50=0, "", NISTmap!N57)</f>
        <v>0</v>
      </c>
      <c r="M50" s="412">
        <f>NISTmap!O57</f>
        <v>1</v>
      </c>
      <c r="N50" s="411">
        <f>IF(O50=0, "", NISTmap!Q57)</f>
        <v>0</v>
      </c>
      <c r="O50" s="413">
        <f>NISTmap!R57</f>
        <v>6</v>
      </c>
      <c r="P50" s="411">
        <f>IF(Q50=0, "", NISTmap!T57)</f>
        <v>0</v>
      </c>
      <c r="Q50" s="413">
        <f>NISTmap!U57</f>
        <v>3</v>
      </c>
      <c r="R50" s="381"/>
      <c r="S50" s="26"/>
    </row>
    <row r="51" spans="1:19" ht="30" customHeight="1" x14ac:dyDescent="0.25">
      <c r="A51" s="3"/>
      <c r="B51" s="376"/>
      <c r="C51" s="397"/>
      <c r="D51" s="1270"/>
      <c r="E51" s="425"/>
      <c r="F51" s="415" t="s">
        <v>1627</v>
      </c>
      <c r="G51" s="1264"/>
      <c r="H51" s="723" t="s">
        <v>1505</v>
      </c>
      <c r="I51" s="416" t="s">
        <v>1694</v>
      </c>
      <c r="J51" s="714">
        <f>IF(K51=0, "", NISTmap!K58)</f>
        <v>0</v>
      </c>
      <c r="K51" s="402">
        <f>NISTmap!L58</f>
        <v>6</v>
      </c>
      <c r="L51" s="403" t="str">
        <f>IF(M51=0, "", NISTmap!N58)</f>
        <v/>
      </c>
      <c r="M51" s="404">
        <f>NISTmap!O58</f>
        <v>0</v>
      </c>
      <c r="N51" s="403">
        <f>IF(O51=0, "", NISTmap!Q58)</f>
        <v>0</v>
      </c>
      <c r="O51" s="405">
        <f>NISTmap!R58</f>
        <v>4</v>
      </c>
      <c r="P51" s="403">
        <f>IF(Q51=0, "", NISTmap!T58)</f>
        <v>0</v>
      </c>
      <c r="Q51" s="405">
        <f>NISTmap!U58</f>
        <v>2</v>
      </c>
      <c r="R51" s="381"/>
      <c r="S51" s="26"/>
    </row>
    <row r="52" spans="1:19" ht="30" customHeight="1" x14ac:dyDescent="0.25">
      <c r="A52" s="3"/>
      <c r="B52" s="376"/>
      <c r="C52" s="397"/>
      <c r="D52" s="1270"/>
      <c r="E52" s="425"/>
      <c r="F52" s="415" t="s">
        <v>1627</v>
      </c>
      <c r="G52" s="1264"/>
      <c r="H52" s="723" t="s">
        <v>1498</v>
      </c>
      <c r="I52" s="416" t="s">
        <v>1695</v>
      </c>
      <c r="J52" s="714">
        <f>IF(K52=0, "", NISTmap!K59)</f>
        <v>0</v>
      </c>
      <c r="K52" s="402">
        <f>NISTmap!L59</f>
        <v>14</v>
      </c>
      <c r="L52" s="403">
        <f>IF(M52=0, "", NISTmap!N59)</f>
        <v>0</v>
      </c>
      <c r="M52" s="404">
        <f>NISTmap!O59</f>
        <v>4</v>
      </c>
      <c r="N52" s="403">
        <f>IF(O52=0, "", NISTmap!Q59)</f>
        <v>0</v>
      </c>
      <c r="O52" s="405">
        <f>NISTmap!R59</f>
        <v>4</v>
      </c>
      <c r="P52" s="403">
        <f>IF(Q52=0, "", NISTmap!T59)</f>
        <v>0</v>
      </c>
      <c r="Q52" s="405">
        <f>NISTmap!U59</f>
        <v>6</v>
      </c>
      <c r="R52" s="381"/>
      <c r="S52" s="26"/>
    </row>
    <row r="53" spans="1:19" ht="30" customHeight="1" x14ac:dyDescent="0.25">
      <c r="A53" s="3"/>
      <c r="B53" s="376"/>
      <c r="C53" s="397"/>
      <c r="D53" s="1270"/>
      <c r="E53" s="425"/>
      <c r="F53" s="415" t="s">
        <v>1627</v>
      </c>
      <c r="G53" s="1264"/>
      <c r="H53" s="723" t="s">
        <v>1492</v>
      </c>
      <c r="I53" s="416" t="s">
        <v>1696</v>
      </c>
      <c r="J53" s="714">
        <f>IF(K53=0, "", NISTmap!K60)</f>
        <v>0</v>
      </c>
      <c r="K53" s="402">
        <f>NISTmap!L60</f>
        <v>8</v>
      </c>
      <c r="L53" s="403">
        <f>IF(M53=0, "", NISTmap!N60)</f>
        <v>0</v>
      </c>
      <c r="M53" s="404">
        <f>NISTmap!O60</f>
        <v>3</v>
      </c>
      <c r="N53" s="403">
        <f>IF(O53=0, "", NISTmap!Q60)</f>
        <v>0</v>
      </c>
      <c r="O53" s="405">
        <f>NISTmap!R60</f>
        <v>5</v>
      </c>
      <c r="P53" s="403" t="str">
        <f>IF(Q53=0, "", NISTmap!T60)</f>
        <v/>
      </c>
      <c r="Q53" s="405">
        <f>NISTmap!U60</f>
        <v>0</v>
      </c>
      <c r="R53" s="381"/>
      <c r="S53" s="26"/>
    </row>
    <row r="54" spans="1:19" ht="30" customHeight="1" x14ac:dyDescent="0.25">
      <c r="A54" s="3"/>
      <c r="B54" s="376"/>
      <c r="C54" s="397"/>
      <c r="D54" s="1270"/>
      <c r="E54" s="425"/>
      <c r="F54" s="415" t="s">
        <v>1627</v>
      </c>
      <c r="G54" s="1264"/>
      <c r="H54" s="723" t="s">
        <v>1493</v>
      </c>
      <c r="I54" s="416" t="s">
        <v>1697</v>
      </c>
      <c r="J54" s="714">
        <f>IF(K54=0, "", NISTmap!K61)</f>
        <v>0</v>
      </c>
      <c r="K54" s="402">
        <f>NISTmap!L61</f>
        <v>11</v>
      </c>
      <c r="L54" s="403">
        <f>IF(M54=0, "", NISTmap!N61)</f>
        <v>0</v>
      </c>
      <c r="M54" s="404">
        <f>NISTmap!O61</f>
        <v>3</v>
      </c>
      <c r="N54" s="403">
        <f>IF(O54=0, "", NISTmap!Q61)</f>
        <v>0</v>
      </c>
      <c r="O54" s="405">
        <f>NISTmap!R61</f>
        <v>5</v>
      </c>
      <c r="P54" s="403">
        <f>IF(Q54=0, "", NISTmap!T61)</f>
        <v>0</v>
      </c>
      <c r="Q54" s="405">
        <f>NISTmap!U61</f>
        <v>3</v>
      </c>
      <c r="R54" s="381"/>
      <c r="S54" s="26"/>
    </row>
    <row r="55" spans="1:19" ht="30" customHeight="1" x14ac:dyDescent="0.25">
      <c r="A55" s="3"/>
      <c r="B55" s="376"/>
      <c r="C55" s="397"/>
      <c r="D55" s="1270"/>
      <c r="E55" s="425"/>
      <c r="F55" s="415" t="s">
        <v>1627</v>
      </c>
      <c r="G55" s="1264"/>
      <c r="H55" s="723" t="s">
        <v>1496</v>
      </c>
      <c r="I55" s="416" t="s">
        <v>1698</v>
      </c>
      <c r="J55" s="714">
        <f>IF(K55=0, "", NISTmap!K62)</f>
        <v>0</v>
      </c>
      <c r="K55" s="402">
        <f>NISTmap!L62</f>
        <v>5</v>
      </c>
      <c r="L55" s="403" t="str">
        <f>IF(M55=0, "", NISTmap!N62)</f>
        <v/>
      </c>
      <c r="M55" s="404">
        <f>NISTmap!O62</f>
        <v>0</v>
      </c>
      <c r="N55" s="403">
        <f>IF(O55=0, "", NISTmap!Q62)</f>
        <v>0</v>
      </c>
      <c r="O55" s="405">
        <f>NISTmap!R62</f>
        <v>1</v>
      </c>
      <c r="P55" s="403">
        <f>IF(Q55=0, "", NISTmap!T62)</f>
        <v>0</v>
      </c>
      <c r="Q55" s="405">
        <f>NISTmap!U62</f>
        <v>4</v>
      </c>
      <c r="R55" s="381"/>
      <c r="S55" s="26"/>
    </row>
    <row r="56" spans="1:19" ht="30" customHeight="1" x14ac:dyDescent="0.25">
      <c r="A56" s="3"/>
      <c r="B56" s="376"/>
      <c r="C56" s="397"/>
      <c r="D56" s="1270"/>
      <c r="E56" s="425"/>
      <c r="F56" s="415" t="s">
        <v>1627</v>
      </c>
      <c r="G56" s="1264"/>
      <c r="H56" s="723" t="s">
        <v>1500</v>
      </c>
      <c r="I56" s="416" t="s">
        <v>1699</v>
      </c>
      <c r="J56" s="714">
        <f>IF(K56=0, "", NISTmap!K63)</f>
        <v>0</v>
      </c>
      <c r="K56" s="402">
        <f>NISTmap!L63</f>
        <v>4</v>
      </c>
      <c r="L56" s="403" t="str">
        <f>IF(M56=0, "", NISTmap!N63)</f>
        <v/>
      </c>
      <c r="M56" s="404">
        <f>NISTmap!O63</f>
        <v>0</v>
      </c>
      <c r="N56" s="403">
        <f>IF(O56=0, "", NISTmap!Q63)</f>
        <v>0</v>
      </c>
      <c r="O56" s="405">
        <f>NISTmap!R63</f>
        <v>2</v>
      </c>
      <c r="P56" s="403">
        <f>IF(Q56=0, "", NISTmap!T63)</f>
        <v>0</v>
      </c>
      <c r="Q56" s="405">
        <f>NISTmap!U63</f>
        <v>2</v>
      </c>
      <c r="R56" s="381"/>
      <c r="S56" s="26"/>
    </row>
    <row r="57" spans="1:19" ht="30" customHeight="1" x14ac:dyDescent="0.25">
      <c r="A57" s="3"/>
      <c r="B57" s="376"/>
      <c r="C57" s="397"/>
      <c r="D57" s="1270"/>
      <c r="E57" s="425"/>
      <c r="F57" s="415" t="s">
        <v>1627</v>
      </c>
      <c r="G57" s="1264"/>
      <c r="H57" s="723" t="s">
        <v>1497</v>
      </c>
      <c r="I57" s="416" t="s">
        <v>1700</v>
      </c>
      <c r="J57" s="715">
        <f>IF(K57=0, "", NISTmap!K64)</f>
        <v>0</v>
      </c>
      <c r="K57" s="420">
        <f>NISTmap!L64</f>
        <v>1</v>
      </c>
      <c r="L57" s="421" t="str">
        <f>IF(M57=0, "", NISTmap!N64)</f>
        <v/>
      </c>
      <c r="M57" s="422">
        <f>NISTmap!O64</f>
        <v>0</v>
      </c>
      <c r="N57" s="421" t="str">
        <f>IF(O57=0, "", NISTmap!Q64)</f>
        <v/>
      </c>
      <c r="O57" s="423">
        <f>NISTmap!R64</f>
        <v>0</v>
      </c>
      <c r="P57" s="421">
        <f>IF(Q57=0, "", NISTmap!T64)</f>
        <v>0</v>
      </c>
      <c r="Q57" s="423">
        <f>NISTmap!U64</f>
        <v>1</v>
      </c>
      <c r="R57" s="381"/>
      <c r="S57" s="26"/>
    </row>
    <row r="58" spans="1:19" ht="45" customHeight="1" x14ac:dyDescent="0.25">
      <c r="A58" s="3"/>
      <c r="B58" s="376"/>
      <c r="C58" s="397"/>
      <c r="D58" s="1270"/>
      <c r="E58" s="407" t="s">
        <v>1701</v>
      </c>
      <c r="F58" s="408" t="s">
        <v>1702</v>
      </c>
      <c r="G58" s="1262" t="s">
        <v>1703</v>
      </c>
      <c r="H58" s="722" t="s">
        <v>1513</v>
      </c>
      <c r="I58" s="409" t="s">
        <v>1704</v>
      </c>
      <c r="J58" s="713">
        <f>IF(K58=0, "", NISTmap!K65)</f>
        <v>0</v>
      </c>
      <c r="K58" s="410">
        <f>NISTmap!L65</f>
        <v>9</v>
      </c>
      <c r="L58" s="411">
        <f>IF(M58=0, "", NISTmap!N65)</f>
        <v>0</v>
      </c>
      <c r="M58" s="412">
        <f>NISTmap!O65</f>
        <v>2</v>
      </c>
      <c r="N58" s="411">
        <f>IF(O58=0, "", NISTmap!Q65)</f>
        <v>0</v>
      </c>
      <c r="O58" s="413">
        <f>NISTmap!R65</f>
        <v>6</v>
      </c>
      <c r="P58" s="411">
        <f>IF(Q58=0, "", NISTmap!T65)</f>
        <v>0</v>
      </c>
      <c r="Q58" s="413">
        <f>NISTmap!U65</f>
        <v>1</v>
      </c>
      <c r="R58" s="381"/>
      <c r="S58" s="26"/>
    </row>
    <row r="59" spans="1:19" ht="30" customHeight="1" x14ac:dyDescent="0.25">
      <c r="A59" s="3"/>
      <c r="B59" s="376"/>
      <c r="C59" s="397"/>
      <c r="D59" s="1270"/>
      <c r="E59" s="414"/>
      <c r="F59" s="415" t="s">
        <v>1627</v>
      </c>
      <c r="G59" s="1264"/>
      <c r="H59" s="723" t="s">
        <v>1515</v>
      </c>
      <c r="I59" s="416" t="s">
        <v>1705</v>
      </c>
      <c r="J59" s="714">
        <f>IF(K59=0, "", NISTmap!K66)</f>
        <v>0</v>
      </c>
      <c r="K59" s="402">
        <f>NISTmap!L66</f>
        <v>7</v>
      </c>
      <c r="L59" s="403" t="str">
        <f>IF(M59=0, "", NISTmap!N66)</f>
        <v/>
      </c>
      <c r="M59" s="404">
        <f>NISTmap!O66</f>
        <v>0</v>
      </c>
      <c r="N59" s="403">
        <f>IF(O59=0, "", NISTmap!Q66)</f>
        <v>0</v>
      </c>
      <c r="O59" s="405">
        <f>NISTmap!R66</f>
        <v>2</v>
      </c>
      <c r="P59" s="403">
        <f>IF(Q59=0, "", NISTmap!T66)</f>
        <v>0</v>
      </c>
      <c r="Q59" s="405">
        <f>NISTmap!U66</f>
        <v>5</v>
      </c>
      <c r="R59" s="381"/>
      <c r="S59" s="26"/>
    </row>
    <row r="60" spans="1:19" ht="30" customHeight="1" x14ac:dyDescent="0.25">
      <c r="A60" s="3"/>
      <c r="B60" s="376"/>
      <c r="C60" s="397"/>
      <c r="D60" s="1270"/>
      <c r="E60" s="414"/>
      <c r="F60" s="415" t="s">
        <v>1627</v>
      </c>
      <c r="G60" s="1264"/>
      <c r="H60" s="723" t="s">
        <v>1502</v>
      </c>
      <c r="I60" s="416" t="s">
        <v>1706</v>
      </c>
      <c r="J60" s="714">
        <f>IF(K60=0, "", NISTmap!K67)</f>
        <v>0</v>
      </c>
      <c r="K60" s="402">
        <f>NISTmap!L67</f>
        <v>15</v>
      </c>
      <c r="L60" s="403">
        <f>IF(M60=0, "", NISTmap!N67)</f>
        <v>0</v>
      </c>
      <c r="M60" s="404">
        <f>NISTmap!O67</f>
        <v>3</v>
      </c>
      <c r="N60" s="403">
        <f>IF(O60=0, "", NISTmap!Q67)</f>
        <v>0</v>
      </c>
      <c r="O60" s="405">
        <f>NISTmap!R67</f>
        <v>8</v>
      </c>
      <c r="P60" s="403">
        <f>IF(Q60=0, "", NISTmap!T67)</f>
        <v>0</v>
      </c>
      <c r="Q60" s="405">
        <f>NISTmap!U67</f>
        <v>4</v>
      </c>
      <c r="R60" s="381"/>
      <c r="S60" s="26"/>
    </row>
    <row r="61" spans="1:19" ht="30" customHeight="1" x14ac:dyDescent="0.25">
      <c r="A61" s="3"/>
      <c r="B61" s="376"/>
      <c r="C61" s="397"/>
      <c r="D61" s="1270"/>
      <c r="E61" s="414"/>
      <c r="F61" s="415" t="s">
        <v>1627</v>
      </c>
      <c r="G61" s="1264"/>
      <c r="H61" s="723" t="s">
        <v>1558</v>
      </c>
      <c r="I61" s="416" t="s">
        <v>1707</v>
      </c>
      <c r="J61" s="714">
        <f>IF(K61=0, "", NISTmap!K68)</f>
        <v>0</v>
      </c>
      <c r="K61" s="402">
        <f>NISTmap!L68</f>
        <v>1</v>
      </c>
      <c r="L61" s="403">
        <f>IF(M61=0, "", NISTmap!N68)</f>
        <v>0</v>
      </c>
      <c r="M61" s="404">
        <f>NISTmap!O68</f>
        <v>1</v>
      </c>
      <c r="N61" s="403" t="str">
        <f>IF(O61=0, "", NISTmap!Q68)</f>
        <v/>
      </c>
      <c r="O61" s="405">
        <f>NISTmap!R68</f>
        <v>0</v>
      </c>
      <c r="P61" s="403" t="str">
        <f>IF(Q61=0, "", NISTmap!T68)</f>
        <v/>
      </c>
      <c r="Q61" s="405">
        <f>NISTmap!U68</f>
        <v>0</v>
      </c>
      <c r="R61" s="381"/>
      <c r="S61" s="26"/>
    </row>
    <row r="62" spans="1:19" ht="30" customHeight="1" x14ac:dyDescent="0.25">
      <c r="A62" s="3"/>
      <c r="B62" s="376"/>
      <c r="C62" s="397"/>
      <c r="D62" s="1270"/>
      <c r="E62" s="414"/>
      <c r="F62" s="415" t="s">
        <v>1627</v>
      </c>
      <c r="G62" s="1264"/>
      <c r="H62" s="723" t="s">
        <v>1516</v>
      </c>
      <c r="I62" s="416" t="s">
        <v>1708</v>
      </c>
      <c r="J62" s="714">
        <f>IF(K62=0, "", NISTmap!K69)</f>
        <v>0</v>
      </c>
      <c r="K62" s="402">
        <f>NISTmap!L69</f>
        <v>9</v>
      </c>
      <c r="L62" s="403">
        <f>IF(M62=0, "", NISTmap!N69)</f>
        <v>0</v>
      </c>
      <c r="M62" s="404">
        <f>NISTmap!O69</f>
        <v>1</v>
      </c>
      <c r="N62" s="403">
        <f>IF(O62=0, "", NISTmap!Q69)</f>
        <v>0</v>
      </c>
      <c r="O62" s="405">
        <f>NISTmap!R69</f>
        <v>5</v>
      </c>
      <c r="P62" s="403">
        <f>IF(Q62=0, "", NISTmap!T69)</f>
        <v>0</v>
      </c>
      <c r="Q62" s="405">
        <f>NISTmap!U69</f>
        <v>3</v>
      </c>
      <c r="R62" s="381"/>
      <c r="S62" s="26"/>
    </row>
    <row r="63" spans="1:19" ht="30" customHeight="1" x14ac:dyDescent="0.25">
      <c r="A63" s="3"/>
      <c r="B63" s="376"/>
      <c r="C63" s="397"/>
      <c r="D63" s="1270"/>
      <c r="E63" s="414"/>
      <c r="F63" s="415" t="s">
        <v>1627</v>
      </c>
      <c r="G63" s="1264"/>
      <c r="H63" s="723" t="s">
        <v>1511</v>
      </c>
      <c r="I63" s="416" t="s">
        <v>1709</v>
      </c>
      <c r="J63" s="714">
        <f>IF(K63=0, "", NISTmap!K70)</f>
        <v>0</v>
      </c>
      <c r="K63" s="402">
        <f>NISTmap!L70</f>
        <v>3</v>
      </c>
      <c r="L63" s="403" t="str">
        <f>IF(M63=0, "", NISTmap!N70)</f>
        <v/>
      </c>
      <c r="M63" s="404">
        <f>NISTmap!O70</f>
        <v>0</v>
      </c>
      <c r="N63" s="403">
        <f>IF(O63=0, "", NISTmap!Q70)</f>
        <v>0</v>
      </c>
      <c r="O63" s="405">
        <f>NISTmap!R70</f>
        <v>1</v>
      </c>
      <c r="P63" s="403">
        <f>IF(Q63=0, "", NISTmap!T70)</f>
        <v>0</v>
      </c>
      <c r="Q63" s="405">
        <f>NISTmap!U70</f>
        <v>2</v>
      </c>
      <c r="R63" s="381"/>
      <c r="S63" s="26"/>
    </row>
    <row r="64" spans="1:19" ht="30" customHeight="1" x14ac:dyDescent="0.25">
      <c r="A64" s="3"/>
      <c r="B64" s="376"/>
      <c r="C64" s="397"/>
      <c r="D64" s="1270"/>
      <c r="E64" s="414"/>
      <c r="F64" s="415" t="s">
        <v>1627</v>
      </c>
      <c r="G64" s="1264"/>
      <c r="H64" s="723" t="s">
        <v>1710</v>
      </c>
      <c r="I64" s="416" t="s">
        <v>1711</v>
      </c>
      <c r="J64" s="714">
        <f>IF(K64=0, "", NISTmap!K71)</f>
        <v>0</v>
      </c>
      <c r="K64" s="402">
        <f>NISTmap!L71</f>
        <v>19</v>
      </c>
      <c r="L64" s="403" t="str">
        <f>IF(M64=0, "", NISTmap!N71)</f>
        <v/>
      </c>
      <c r="M64" s="404">
        <f>NISTmap!O71</f>
        <v>0</v>
      </c>
      <c r="N64" s="403">
        <f>IF(O64=0, "", NISTmap!Q71)</f>
        <v>0</v>
      </c>
      <c r="O64" s="405">
        <f>NISTmap!R71</f>
        <v>3</v>
      </c>
      <c r="P64" s="403">
        <f>IF(Q64=0, "", NISTmap!T71)</f>
        <v>0</v>
      </c>
      <c r="Q64" s="405">
        <f>NISTmap!U71</f>
        <v>16</v>
      </c>
      <c r="R64" s="381"/>
      <c r="S64" s="26"/>
    </row>
    <row r="65" spans="1:19" ht="30" customHeight="1" x14ac:dyDescent="0.25">
      <c r="A65" s="3"/>
      <c r="B65" s="376"/>
      <c r="C65" s="397"/>
      <c r="D65" s="1270"/>
      <c r="E65" s="414"/>
      <c r="F65" s="415" t="s">
        <v>1627</v>
      </c>
      <c r="G65" s="1264"/>
      <c r="H65" s="723" t="s">
        <v>1489</v>
      </c>
      <c r="I65" s="416" t="s">
        <v>1712</v>
      </c>
      <c r="J65" s="714">
        <f>IF(K65=0, "", NISTmap!K72)</f>
        <v>0</v>
      </c>
      <c r="K65" s="402">
        <f>NISTmap!L72</f>
        <v>3</v>
      </c>
      <c r="L65" s="403" t="str">
        <f>IF(M65=0, "", NISTmap!N72)</f>
        <v/>
      </c>
      <c r="M65" s="404">
        <f>NISTmap!O72</f>
        <v>0</v>
      </c>
      <c r="N65" s="403">
        <f>IF(O65=0, "", NISTmap!Q72)</f>
        <v>0</v>
      </c>
      <c r="O65" s="405">
        <f>NISTmap!R72</f>
        <v>1</v>
      </c>
      <c r="P65" s="403">
        <f>IF(Q65=0, "", NISTmap!T72)</f>
        <v>0</v>
      </c>
      <c r="Q65" s="405">
        <f>NISTmap!U72</f>
        <v>2</v>
      </c>
      <c r="R65" s="381"/>
      <c r="S65" s="26"/>
    </row>
    <row r="66" spans="1:19" ht="45" customHeight="1" x14ac:dyDescent="0.25">
      <c r="A66" s="3"/>
      <c r="B66" s="376"/>
      <c r="C66" s="397"/>
      <c r="D66" s="1270"/>
      <c r="E66" s="414"/>
      <c r="F66" s="415" t="s">
        <v>1627</v>
      </c>
      <c r="G66" s="1264"/>
      <c r="H66" s="723" t="s">
        <v>1527</v>
      </c>
      <c r="I66" s="416" t="s">
        <v>1713</v>
      </c>
      <c r="J66" s="714">
        <f>IF(K66=0, "", NISTmap!K73)</f>
        <v>0</v>
      </c>
      <c r="K66" s="402">
        <f>NISTmap!L73</f>
        <v>15</v>
      </c>
      <c r="L66" s="403">
        <f>IF(M66=0, "", NISTmap!N73)</f>
        <v>0</v>
      </c>
      <c r="M66" s="404">
        <f>NISTmap!O73</f>
        <v>2</v>
      </c>
      <c r="N66" s="403">
        <f>IF(O66=0, "", NISTmap!Q73)</f>
        <v>0</v>
      </c>
      <c r="O66" s="405">
        <f>NISTmap!R73</f>
        <v>10</v>
      </c>
      <c r="P66" s="403">
        <f>IF(Q66=0, "", NISTmap!T73)</f>
        <v>0</v>
      </c>
      <c r="Q66" s="405">
        <f>NISTmap!U73</f>
        <v>3</v>
      </c>
      <c r="R66" s="381"/>
      <c r="S66" s="26"/>
    </row>
    <row r="67" spans="1:19" ht="30" customHeight="1" x14ac:dyDescent="0.25">
      <c r="A67" s="3"/>
      <c r="B67" s="376"/>
      <c r="C67" s="397"/>
      <c r="D67" s="1270"/>
      <c r="E67" s="417"/>
      <c r="F67" s="418" t="s">
        <v>1627</v>
      </c>
      <c r="G67" s="1263"/>
      <c r="H67" s="724" t="s">
        <v>1552</v>
      </c>
      <c r="I67" s="419" t="s">
        <v>1714</v>
      </c>
      <c r="J67" s="715">
        <f>IF(K67=0, "", NISTmap!K74)</f>
        <v>0</v>
      </c>
      <c r="K67" s="420">
        <f>NISTmap!L74</f>
        <v>5</v>
      </c>
      <c r="L67" s="421" t="str">
        <f>IF(M67=0, "", NISTmap!N74)</f>
        <v/>
      </c>
      <c r="M67" s="422">
        <f>NISTmap!O74</f>
        <v>0</v>
      </c>
      <c r="N67" s="421">
        <f>IF(O67=0, "", NISTmap!Q74)</f>
        <v>0</v>
      </c>
      <c r="O67" s="423">
        <f>NISTmap!R74</f>
        <v>3</v>
      </c>
      <c r="P67" s="421">
        <f>IF(Q67=0, "", NISTmap!T74)</f>
        <v>0</v>
      </c>
      <c r="Q67" s="423">
        <f>NISTmap!U74</f>
        <v>2</v>
      </c>
      <c r="R67" s="381"/>
      <c r="S67" s="26"/>
    </row>
    <row r="68" spans="1:19" ht="30" customHeight="1" x14ac:dyDescent="0.25">
      <c r="A68" s="3"/>
      <c r="B68" s="376"/>
      <c r="C68" s="397"/>
      <c r="D68" s="1270"/>
      <c r="E68" s="425"/>
      <c r="F68" s="415" t="s">
        <v>1627</v>
      </c>
      <c r="G68" s="1264"/>
      <c r="H68" s="723" t="s">
        <v>1576</v>
      </c>
      <c r="I68" s="416" t="s">
        <v>1715</v>
      </c>
      <c r="J68" s="713">
        <f>IF(K68=0, "", NISTmap!K75)</f>
        <v>0</v>
      </c>
      <c r="K68" s="410">
        <f>NISTmap!L75</f>
        <v>25</v>
      </c>
      <c r="L68" s="411">
        <f>IF(M68=0, "", NISTmap!N75)</f>
        <v>0</v>
      </c>
      <c r="M68" s="412">
        <f>NISTmap!O75</f>
        <v>9</v>
      </c>
      <c r="N68" s="411">
        <f>IF(O68=0, "", NISTmap!Q75)</f>
        <v>0</v>
      </c>
      <c r="O68" s="413">
        <f>NISTmap!R75</f>
        <v>10</v>
      </c>
      <c r="P68" s="411">
        <f>IF(Q68=0, "", NISTmap!T75)</f>
        <v>0</v>
      </c>
      <c r="Q68" s="413">
        <f>NISTmap!U75</f>
        <v>6</v>
      </c>
      <c r="R68" s="381"/>
      <c r="S68" s="26"/>
    </row>
    <row r="69" spans="1:19" ht="30" customHeight="1" x14ac:dyDescent="0.25">
      <c r="A69" s="3"/>
      <c r="B69" s="376"/>
      <c r="C69" s="397"/>
      <c r="D69" s="1270"/>
      <c r="E69" s="425"/>
      <c r="F69" s="415" t="s">
        <v>1627</v>
      </c>
      <c r="G69" s="1264"/>
      <c r="H69" s="723" t="s">
        <v>1572</v>
      </c>
      <c r="I69" s="416" t="s">
        <v>1716</v>
      </c>
      <c r="J69" s="714">
        <f>IF(K69=0, "", NISTmap!K76)</f>
        <v>0</v>
      </c>
      <c r="K69" s="402">
        <f>NISTmap!L76</f>
        <v>2</v>
      </c>
      <c r="L69" s="403" t="str">
        <f>IF(M69=0, "", NISTmap!N76)</f>
        <v/>
      </c>
      <c r="M69" s="404">
        <f>NISTmap!O76</f>
        <v>0</v>
      </c>
      <c r="N69" s="403">
        <f>IF(O69=0, "", NISTmap!Q76)</f>
        <v>0</v>
      </c>
      <c r="O69" s="405">
        <f>NISTmap!R76</f>
        <v>1</v>
      </c>
      <c r="P69" s="403">
        <f>IF(Q69=0, "", NISTmap!T76)</f>
        <v>0</v>
      </c>
      <c r="Q69" s="405">
        <f>NISTmap!U76</f>
        <v>1</v>
      </c>
      <c r="R69" s="381"/>
      <c r="S69" s="26"/>
    </row>
    <row r="70" spans="1:19" ht="30" customHeight="1" x14ac:dyDescent="0.25">
      <c r="A70" s="3"/>
      <c r="B70" s="376"/>
      <c r="C70" s="397"/>
      <c r="D70" s="1270"/>
      <c r="E70" s="425" t="s">
        <v>1717</v>
      </c>
      <c r="F70" s="415" t="s">
        <v>1718</v>
      </c>
      <c r="G70" s="1264" t="s">
        <v>1719</v>
      </c>
      <c r="H70" s="723" t="s">
        <v>1514</v>
      </c>
      <c r="I70" s="416" t="s">
        <v>1720</v>
      </c>
      <c r="J70" s="714">
        <f>IF(K70=0, "", NISTmap!K77)</f>
        <v>0</v>
      </c>
      <c r="K70" s="402">
        <f>NISTmap!L77</f>
        <v>8</v>
      </c>
      <c r="L70" s="403">
        <f>IF(M70=0, "", NISTmap!N77)</f>
        <v>0</v>
      </c>
      <c r="M70" s="404">
        <f>NISTmap!O77</f>
        <v>2</v>
      </c>
      <c r="N70" s="403">
        <f>IF(O70=0, "", NISTmap!Q77)</f>
        <v>0</v>
      </c>
      <c r="O70" s="405">
        <f>NISTmap!R77</f>
        <v>4</v>
      </c>
      <c r="P70" s="403">
        <f>IF(Q70=0, "", NISTmap!T77)</f>
        <v>0</v>
      </c>
      <c r="Q70" s="405">
        <f>NISTmap!U77</f>
        <v>2</v>
      </c>
      <c r="R70" s="381"/>
      <c r="S70" s="26"/>
    </row>
    <row r="71" spans="1:19" ht="45" customHeight="1" x14ac:dyDescent="0.25">
      <c r="A71" s="3"/>
      <c r="B71" s="376"/>
      <c r="C71" s="397"/>
      <c r="D71" s="1270"/>
      <c r="E71" s="425"/>
      <c r="F71" s="415" t="s">
        <v>1627</v>
      </c>
      <c r="G71" s="1264"/>
      <c r="H71" s="723" t="s">
        <v>1479</v>
      </c>
      <c r="I71" s="416" t="s">
        <v>1721</v>
      </c>
      <c r="J71" s="715">
        <f>IF(K71=0, "", NISTmap!K78)</f>
        <v>0</v>
      </c>
      <c r="K71" s="420">
        <f>NISTmap!L78</f>
        <v>3</v>
      </c>
      <c r="L71" s="421" t="str">
        <f>IF(M71=0, "", NISTmap!N78)</f>
        <v/>
      </c>
      <c r="M71" s="422">
        <f>NISTmap!O78</f>
        <v>0</v>
      </c>
      <c r="N71" s="421">
        <f>IF(O71=0, "", NISTmap!Q78)</f>
        <v>0</v>
      </c>
      <c r="O71" s="423">
        <f>NISTmap!R78</f>
        <v>3</v>
      </c>
      <c r="P71" s="421" t="str">
        <f>IF(Q71=0, "", NISTmap!T78)</f>
        <v/>
      </c>
      <c r="Q71" s="423">
        <f>NISTmap!U78</f>
        <v>0</v>
      </c>
      <c r="R71" s="381"/>
      <c r="S71" s="26"/>
    </row>
    <row r="72" spans="1:19" ht="30" customHeight="1" x14ac:dyDescent="0.25">
      <c r="A72" s="3"/>
      <c r="B72" s="376"/>
      <c r="C72" s="397"/>
      <c r="D72" s="1270"/>
      <c r="E72" s="407" t="s">
        <v>1722</v>
      </c>
      <c r="F72" s="408" t="s">
        <v>1723</v>
      </c>
      <c r="G72" s="1262" t="s">
        <v>1724</v>
      </c>
      <c r="H72" s="722" t="s">
        <v>1486</v>
      </c>
      <c r="I72" s="409" t="s">
        <v>1725</v>
      </c>
      <c r="J72" s="713">
        <f>IF(K72=0, "", NISTmap!K79)</f>
        <v>0</v>
      </c>
      <c r="K72" s="410">
        <f>NISTmap!L79</f>
        <v>9</v>
      </c>
      <c r="L72" s="411">
        <f>IF(M72=0, "", NISTmap!N79)</f>
        <v>0</v>
      </c>
      <c r="M72" s="412">
        <f>NISTmap!O79</f>
        <v>4</v>
      </c>
      <c r="N72" s="411">
        <f>IF(O72=0, "", NISTmap!Q79)</f>
        <v>0</v>
      </c>
      <c r="O72" s="413">
        <f>NISTmap!R79</f>
        <v>4</v>
      </c>
      <c r="P72" s="411">
        <f>IF(Q72=0, "", NISTmap!T79)</f>
        <v>0</v>
      </c>
      <c r="Q72" s="413">
        <f>NISTmap!U79</f>
        <v>1</v>
      </c>
      <c r="R72" s="381"/>
      <c r="S72" s="26"/>
    </row>
    <row r="73" spans="1:19" ht="30" customHeight="1" x14ac:dyDescent="0.25">
      <c r="A73" s="3"/>
      <c r="B73" s="376"/>
      <c r="C73" s="397"/>
      <c r="D73" s="1270"/>
      <c r="E73" s="414"/>
      <c r="F73" s="415" t="s">
        <v>1627</v>
      </c>
      <c r="G73" s="1264"/>
      <c r="H73" s="723" t="s">
        <v>1477</v>
      </c>
      <c r="I73" s="416" t="s">
        <v>1726</v>
      </c>
      <c r="J73" s="714">
        <f>IF(K73=0, "", NISTmap!K80)</f>
        <v>0</v>
      </c>
      <c r="K73" s="402">
        <f>NISTmap!L80</f>
        <v>3</v>
      </c>
      <c r="L73" s="403" t="str">
        <f>IF(M73=0, "", NISTmap!N80)</f>
        <v/>
      </c>
      <c r="M73" s="404">
        <f>NISTmap!O80</f>
        <v>0</v>
      </c>
      <c r="N73" s="403">
        <f>IF(O73=0, "", NISTmap!Q80)</f>
        <v>0</v>
      </c>
      <c r="O73" s="405">
        <f>NISTmap!R80</f>
        <v>1</v>
      </c>
      <c r="P73" s="403">
        <f>IF(Q73=0, "", NISTmap!T80)</f>
        <v>0</v>
      </c>
      <c r="Q73" s="405">
        <f>NISTmap!U80</f>
        <v>2</v>
      </c>
      <c r="R73" s="381"/>
      <c r="S73" s="26"/>
    </row>
    <row r="74" spans="1:19" ht="30" customHeight="1" x14ac:dyDescent="0.25">
      <c r="A74" s="3"/>
      <c r="B74" s="376"/>
      <c r="C74" s="397"/>
      <c r="D74" s="1270"/>
      <c r="E74" s="414"/>
      <c r="F74" s="415" t="s">
        <v>1627</v>
      </c>
      <c r="G74" s="1264"/>
      <c r="H74" s="723" t="s">
        <v>1478</v>
      </c>
      <c r="I74" s="416" t="s">
        <v>1727</v>
      </c>
      <c r="J74" s="714">
        <f>IF(K74=0, "", NISTmap!K81)</f>
        <v>0</v>
      </c>
      <c r="K74" s="402">
        <f>NISTmap!L81</f>
        <v>5</v>
      </c>
      <c r="L74" s="403" t="str">
        <f>IF(M74=0, "", NISTmap!N81)</f>
        <v/>
      </c>
      <c r="M74" s="404">
        <f>NISTmap!O81</f>
        <v>0</v>
      </c>
      <c r="N74" s="403">
        <f>IF(O74=0, "", NISTmap!Q81)</f>
        <v>0</v>
      </c>
      <c r="O74" s="405">
        <f>NISTmap!R81</f>
        <v>4</v>
      </c>
      <c r="P74" s="403">
        <f>IF(Q74=0, "", NISTmap!T81)</f>
        <v>0</v>
      </c>
      <c r="Q74" s="405">
        <f>NISTmap!U81</f>
        <v>1</v>
      </c>
      <c r="R74" s="381"/>
      <c r="S74" s="26"/>
    </row>
    <row r="75" spans="1:19" ht="30" customHeight="1" x14ac:dyDescent="0.25">
      <c r="A75" s="3"/>
      <c r="B75" s="376"/>
      <c r="C75" s="397"/>
      <c r="D75" s="1270"/>
      <c r="E75" s="414"/>
      <c r="F75" s="415" t="s">
        <v>1627</v>
      </c>
      <c r="G75" s="1264"/>
      <c r="H75" s="723" t="s">
        <v>1491</v>
      </c>
      <c r="I75" s="416" t="s">
        <v>1728</v>
      </c>
      <c r="J75" s="714">
        <f>IF(K75=0, "", NISTmap!K82)</f>
        <v>0</v>
      </c>
      <c r="K75" s="402">
        <f>NISTmap!L82</f>
        <v>12</v>
      </c>
      <c r="L75" s="403">
        <f>IF(M75=0, "", NISTmap!N82)</f>
        <v>0</v>
      </c>
      <c r="M75" s="404">
        <f>NISTmap!O82</f>
        <v>2</v>
      </c>
      <c r="N75" s="403">
        <f>IF(O75=0, "", NISTmap!Q82)</f>
        <v>0</v>
      </c>
      <c r="O75" s="405">
        <f>NISTmap!R82</f>
        <v>5</v>
      </c>
      <c r="P75" s="403">
        <f>IF(Q75=0, "", NISTmap!T82)</f>
        <v>0</v>
      </c>
      <c r="Q75" s="405">
        <f>NISTmap!U82</f>
        <v>5</v>
      </c>
      <c r="R75" s="381"/>
      <c r="S75" s="26"/>
    </row>
    <row r="76" spans="1:19" ht="45" customHeight="1" x14ac:dyDescent="0.25">
      <c r="A76" s="3"/>
      <c r="B76" s="376"/>
      <c r="C76" s="397"/>
      <c r="D76" s="1270"/>
      <c r="E76" s="417"/>
      <c r="F76" s="418" t="s">
        <v>1627</v>
      </c>
      <c r="G76" s="1263"/>
      <c r="H76" s="724" t="s">
        <v>1494</v>
      </c>
      <c r="I76" s="419" t="s">
        <v>1729</v>
      </c>
      <c r="J76" s="715">
        <f>IF(K76=0, "", NISTmap!K83)</f>
        <v>0</v>
      </c>
      <c r="K76" s="420">
        <f>NISTmap!L83</f>
        <v>9</v>
      </c>
      <c r="L76" s="421">
        <f>IF(M76=0, "", NISTmap!N83)</f>
        <v>0</v>
      </c>
      <c r="M76" s="422">
        <f>NISTmap!O83</f>
        <v>3</v>
      </c>
      <c r="N76" s="421">
        <f>IF(O76=0, "", NISTmap!Q83)</f>
        <v>0</v>
      </c>
      <c r="O76" s="423">
        <f>NISTmap!R83</f>
        <v>4</v>
      </c>
      <c r="P76" s="421">
        <f>IF(Q76=0, "", NISTmap!T83)</f>
        <v>0</v>
      </c>
      <c r="Q76" s="423">
        <f>NISTmap!U83</f>
        <v>2</v>
      </c>
      <c r="R76" s="381"/>
      <c r="S76" s="26"/>
    </row>
    <row r="77" spans="1:19" ht="30" customHeight="1" x14ac:dyDescent="0.25">
      <c r="A77" s="3"/>
      <c r="B77" s="376"/>
      <c r="C77" s="397"/>
      <c r="D77" s="1265" t="s">
        <v>1467</v>
      </c>
      <c r="E77" s="398" t="s">
        <v>1730</v>
      </c>
      <c r="F77" s="399" t="s">
        <v>1731</v>
      </c>
      <c r="G77" s="1268" t="s">
        <v>1732</v>
      </c>
      <c r="H77" s="723" t="s">
        <v>1563</v>
      </c>
      <c r="I77" s="400" t="s">
        <v>1733</v>
      </c>
      <c r="J77" s="713">
        <f>IF(K77=0, "", NISTmap!K84)</f>
        <v>0</v>
      </c>
      <c r="K77" s="410">
        <f>NISTmap!L84</f>
        <v>2</v>
      </c>
      <c r="L77" s="411" t="str">
        <f>IF(M77=0, "", NISTmap!N84)</f>
        <v/>
      </c>
      <c r="M77" s="412">
        <f>NISTmap!O84</f>
        <v>0</v>
      </c>
      <c r="N77" s="411">
        <f>IF(O77=0, "", NISTmap!Q84)</f>
        <v>0</v>
      </c>
      <c r="O77" s="413">
        <f>NISTmap!R84</f>
        <v>1</v>
      </c>
      <c r="P77" s="411">
        <f>IF(Q77=0, "", NISTmap!T84)</f>
        <v>0</v>
      </c>
      <c r="Q77" s="413">
        <f>NISTmap!U84</f>
        <v>1</v>
      </c>
      <c r="R77" s="381"/>
      <c r="S77" s="26"/>
    </row>
    <row r="78" spans="1:19" ht="30" customHeight="1" x14ac:dyDescent="0.25">
      <c r="A78" s="3"/>
      <c r="B78" s="376"/>
      <c r="C78" s="397"/>
      <c r="D78" s="1266"/>
      <c r="E78" s="398"/>
      <c r="F78" s="399" t="s">
        <v>1627</v>
      </c>
      <c r="G78" s="1268"/>
      <c r="H78" s="723" t="s">
        <v>1540</v>
      </c>
      <c r="I78" s="400" t="s">
        <v>1734</v>
      </c>
      <c r="J78" s="714">
        <f>IF(K78=0, "", NISTmap!K85)</f>
        <v>0</v>
      </c>
      <c r="K78" s="402">
        <f>NISTmap!L85</f>
        <v>3</v>
      </c>
      <c r="L78" s="403" t="str">
        <f>IF(M78=0, "", NISTmap!N85)</f>
        <v/>
      </c>
      <c r="M78" s="404">
        <f>NISTmap!O85</f>
        <v>0</v>
      </c>
      <c r="N78" s="403" t="str">
        <f>IF(O78=0, "", NISTmap!Q85)</f>
        <v/>
      </c>
      <c r="O78" s="405">
        <f>NISTmap!R85</f>
        <v>0</v>
      </c>
      <c r="P78" s="403">
        <f>IF(Q78=0, "", NISTmap!T85)</f>
        <v>0</v>
      </c>
      <c r="Q78" s="405">
        <f>NISTmap!U85</f>
        <v>3</v>
      </c>
      <c r="R78" s="381"/>
      <c r="S78" s="26"/>
    </row>
    <row r="79" spans="1:19" ht="30" customHeight="1" x14ac:dyDescent="0.25">
      <c r="A79" s="3"/>
      <c r="B79" s="376"/>
      <c r="C79" s="397"/>
      <c r="D79" s="1266"/>
      <c r="E79" s="398"/>
      <c r="F79" s="399" t="s">
        <v>1627</v>
      </c>
      <c r="G79" s="1268"/>
      <c r="H79" s="723" t="s">
        <v>1535</v>
      </c>
      <c r="I79" s="400" t="s">
        <v>1735</v>
      </c>
      <c r="J79" s="714">
        <f>IF(K79=0, "", NISTmap!K86)</f>
        <v>0</v>
      </c>
      <c r="K79" s="402">
        <f>NISTmap!L86</f>
        <v>7</v>
      </c>
      <c r="L79" s="403">
        <f>IF(M79=0, "", NISTmap!N86)</f>
        <v>0</v>
      </c>
      <c r="M79" s="404">
        <f>NISTmap!O86</f>
        <v>1</v>
      </c>
      <c r="N79" s="403">
        <f>IF(O79=0, "", NISTmap!Q86)</f>
        <v>0</v>
      </c>
      <c r="O79" s="405">
        <f>NISTmap!R86</f>
        <v>3</v>
      </c>
      <c r="P79" s="403">
        <f>IF(Q79=0, "", NISTmap!T86)</f>
        <v>0</v>
      </c>
      <c r="Q79" s="405">
        <f>NISTmap!U86</f>
        <v>3</v>
      </c>
      <c r="R79" s="381"/>
      <c r="S79" s="26"/>
    </row>
    <row r="80" spans="1:19" ht="30" customHeight="1" x14ac:dyDescent="0.25">
      <c r="A80" s="3"/>
      <c r="B80" s="376"/>
      <c r="C80" s="397"/>
      <c r="D80" s="1266"/>
      <c r="E80" s="398"/>
      <c r="F80" s="399" t="s">
        <v>1627</v>
      </c>
      <c r="G80" s="1268"/>
      <c r="H80" s="723" t="s">
        <v>1544</v>
      </c>
      <c r="I80" s="400" t="s">
        <v>1736</v>
      </c>
      <c r="J80" s="714">
        <f>IF(K80=0, "", NISTmap!K87)</f>
        <v>0</v>
      </c>
      <c r="K80" s="402">
        <f>NISTmap!L87</f>
        <v>3</v>
      </c>
      <c r="L80" s="403">
        <f>IF(M80=0, "", NISTmap!N87)</f>
        <v>0</v>
      </c>
      <c r="M80" s="404">
        <f>NISTmap!O87</f>
        <v>1</v>
      </c>
      <c r="N80" s="403">
        <f>IF(O80=0, "", NISTmap!Q87)</f>
        <v>0</v>
      </c>
      <c r="O80" s="405">
        <f>NISTmap!R87</f>
        <v>2</v>
      </c>
      <c r="P80" s="403" t="str">
        <f>IF(Q80=0, "", NISTmap!T87)</f>
        <v/>
      </c>
      <c r="Q80" s="405">
        <f>NISTmap!U87</f>
        <v>0</v>
      </c>
      <c r="R80" s="381"/>
      <c r="S80" s="26"/>
    </row>
    <row r="81" spans="1:19" ht="30" customHeight="1" x14ac:dyDescent="0.25">
      <c r="A81" s="3"/>
      <c r="B81" s="376"/>
      <c r="C81" s="397"/>
      <c r="D81" s="1266"/>
      <c r="E81" s="398"/>
      <c r="F81" s="399" t="s">
        <v>1627</v>
      </c>
      <c r="G81" s="1268"/>
      <c r="H81" s="723" t="s">
        <v>1542</v>
      </c>
      <c r="I81" s="400" t="s">
        <v>1737</v>
      </c>
      <c r="J81" s="715">
        <f>IF(K81=0, "", NISTmap!K88)</f>
        <v>0</v>
      </c>
      <c r="K81" s="420">
        <f>NISTmap!L88</f>
        <v>5</v>
      </c>
      <c r="L81" s="421">
        <f>IF(M81=0, "", NISTmap!N88)</f>
        <v>0</v>
      </c>
      <c r="M81" s="422">
        <f>NISTmap!O88</f>
        <v>1</v>
      </c>
      <c r="N81" s="421">
        <f>IF(O81=0, "", NISTmap!Q88)</f>
        <v>0</v>
      </c>
      <c r="O81" s="423">
        <f>NISTmap!R88</f>
        <v>3</v>
      </c>
      <c r="P81" s="421">
        <f>IF(Q81=0, "", NISTmap!T88)</f>
        <v>0</v>
      </c>
      <c r="Q81" s="423">
        <f>NISTmap!U88</f>
        <v>1</v>
      </c>
      <c r="R81" s="381"/>
      <c r="S81" s="26"/>
    </row>
    <row r="82" spans="1:19" ht="30" customHeight="1" x14ac:dyDescent="0.25">
      <c r="A82" s="3"/>
      <c r="B82" s="376"/>
      <c r="C82" s="397"/>
      <c r="D82" s="1266"/>
      <c r="E82" s="407" t="s">
        <v>1738</v>
      </c>
      <c r="F82" s="408" t="s">
        <v>1739</v>
      </c>
      <c r="G82" s="1262" t="s">
        <v>1740</v>
      </c>
      <c r="H82" s="722" t="s">
        <v>1495</v>
      </c>
      <c r="I82" s="409" t="s">
        <v>1741</v>
      </c>
      <c r="J82" s="713">
        <f>IF(K82=0, "", NISTmap!K89)</f>
        <v>0</v>
      </c>
      <c r="K82" s="410">
        <f>NISTmap!L89</f>
        <v>9</v>
      </c>
      <c r="L82" s="411">
        <f>IF(M82=0, "", NISTmap!N89)</f>
        <v>0</v>
      </c>
      <c r="M82" s="412">
        <f>NISTmap!O89</f>
        <v>3</v>
      </c>
      <c r="N82" s="411">
        <f>IF(O82=0, "", NISTmap!Q89)</f>
        <v>0</v>
      </c>
      <c r="O82" s="413">
        <f>NISTmap!R89</f>
        <v>2</v>
      </c>
      <c r="P82" s="411">
        <f>IF(Q82=0, "", NISTmap!T89)</f>
        <v>0</v>
      </c>
      <c r="Q82" s="413">
        <f>NISTmap!U89</f>
        <v>4</v>
      </c>
      <c r="R82" s="381"/>
      <c r="S82" s="26"/>
    </row>
    <row r="83" spans="1:19" ht="30" customHeight="1" x14ac:dyDescent="0.25">
      <c r="A83" s="3"/>
      <c r="B83" s="376"/>
      <c r="C83" s="397"/>
      <c r="D83" s="1266"/>
      <c r="E83" s="414"/>
      <c r="F83" s="415" t="s">
        <v>1627</v>
      </c>
      <c r="G83" s="1264"/>
      <c r="H83" s="723" t="s">
        <v>1485</v>
      </c>
      <c r="I83" s="416" t="s">
        <v>1742</v>
      </c>
      <c r="J83" s="714">
        <f>IF(K83=0, "", NISTmap!K90)</f>
        <v>0</v>
      </c>
      <c r="K83" s="402">
        <f>NISTmap!L90</f>
        <v>7</v>
      </c>
      <c r="L83" s="403">
        <f>IF(M83=0, "", NISTmap!N90)</f>
        <v>0</v>
      </c>
      <c r="M83" s="404">
        <f>NISTmap!O90</f>
        <v>1</v>
      </c>
      <c r="N83" s="403">
        <f>IF(O83=0, "", NISTmap!Q90)</f>
        <v>0</v>
      </c>
      <c r="O83" s="405">
        <f>NISTmap!R90</f>
        <v>2</v>
      </c>
      <c r="P83" s="403">
        <f>IF(Q83=0, "", NISTmap!T90)</f>
        <v>0</v>
      </c>
      <c r="Q83" s="405">
        <f>NISTmap!U90</f>
        <v>4</v>
      </c>
      <c r="R83" s="381"/>
      <c r="S83" s="26"/>
    </row>
    <row r="84" spans="1:19" ht="30" customHeight="1" x14ac:dyDescent="0.25">
      <c r="A84" s="3"/>
      <c r="B84" s="376"/>
      <c r="C84" s="397"/>
      <c r="D84" s="1266"/>
      <c r="E84" s="414"/>
      <c r="F84" s="415" t="s">
        <v>1627</v>
      </c>
      <c r="G84" s="1264"/>
      <c r="H84" s="723" t="s">
        <v>1481</v>
      </c>
      <c r="I84" s="416" t="s">
        <v>1743</v>
      </c>
      <c r="J84" s="714">
        <f>IF(K84=0, "", NISTmap!K91)</f>
        <v>0</v>
      </c>
      <c r="K84" s="402">
        <f>NISTmap!L91</f>
        <v>8</v>
      </c>
      <c r="L84" s="403">
        <f>IF(M84=0, "", NISTmap!N91)</f>
        <v>0</v>
      </c>
      <c r="M84" s="404">
        <f>NISTmap!O91</f>
        <v>1</v>
      </c>
      <c r="N84" s="403">
        <f>IF(O84=0, "", NISTmap!Q91)</f>
        <v>0</v>
      </c>
      <c r="O84" s="405">
        <f>NISTmap!R91</f>
        <v>3</v>
      </c>
      <c r="P84" s="403">
        <f>IF(Q84=0, "", NISTmap!T91)</f>
        <v>0</v>
      </c>
      <c r="Q84" s="405">
        <f>NISTmap!U91</f>
        <v>4</v>
      </c>
      <c r="R84" s="381"/>
      <c r="S84" s="26"/>
    </row>
    <row r="85" spans="1:19" ht="30" customHeight="1" x14ac:dyDescent="0.25">
      <c r="A85" s="3"/>
      <c r="B85" s="376"/>
      <c r="C85" s="397"/>
      <c r="D85" s="1266"/>
      <c r="E85" s="414"/>
      <c r="F85" s="415" t="s">
        <v>1627</v>
      </c>
      <c r="G85" s="1264"/>
      <c r="H85" s="723" t="s">
        <v>1499</v>
      </c>
      <c r="I85" s="416" t="s">
        <v>1744</v>
      </c>
      <c r="J85" s="714">
        <f>IF(K85=0, "", NISTmap!K92)</f>
        <v>0</v>
      </c>
      <c r="K85" s="402">
        <f>NISTmap!L92</f>
        <v>5</v>
      </c>
      <c r="L85" s="403">
        <f>IF(M85=0, "", NISTmap!N92)</f>
        <v>0</v>
      </c>
      <c r="M85" s="404">
        <f>NISTmap!O92</f>
        <v>2</v>
      </c>
      <c r="N85" s="403">
        <f>IF(O85=0, "", NISTmap!Q92)</f>
        <v>0</v>
      </c>
      <c r="O85" s="405">
        <f>NISTmap!R92</f>
        <v>1</v>
      </c>
      <c r="P85" s="403">
        <f>IF(Q85=0, "", NISTmap!T92)</f>
        <v>0</v>
      </c>
      <c r="Q85" s="405">
        <f>NISTmap!U92</f>
        <v>2</v>
      </c>
      <c r="R85" s="381"/>
      <c r="S85" s="26"/>
    </row>
    <row r="86" spans="1:19" ht="30" customHeight="1" x14ac:dyDescent="0.25">
      <c r="A86" s="3"/>
      <c r="B86" s="376"/>
      <c r="C86" s="397"/>
      <c r="D86" s="1266"/>
      <c r="E86" s="414"/>
      <c r="F86" s="415" t="s">
        <v>1627</v>
      </c>
      <c r="G86" s="1264"/>
      <c r="H86" s="723" t="s">
        <v>1503</v>
      </c>
      <c r="I86" s="416" t="s">
        <v>1745</v>
      </c>
      <c r="J86" s="714">
        <f>IF(K86=0, "", NISTmap!K93)</f>
        <v>0</v>
      </c>
      <c r="K86" s="402">
        <f>NISTmap!L93</f>
        <v>4</v>
      </c>
      <c r="L86" s="403">
        <f>IF(M86=0, "", NISTmap!N93)</f>
        <v>0</v>
      </c>
      <c r="M86" s="404">
        <f>NISTmap!O93</f>
        <v>2</v>
      </c>
      <c r="N86" s="403" t="str">
        <f>IF(O86=0, "", NISTmap!Q93)</f>
        <v/>
      </c>
      <c r="O86" s="405">
        <f>NISTmap!R93</f>
        <v>0</v>
      </c>
      <c r="P86" s="403">
        <f>IF(Q86=0, "", NISTmap!T93)</f>
        <v>0</v>
      </c>
      <c r="Q86" s="405">
        <f>NISTmap!U93</f>
        <v>2</v>
      </c>
      <c r="R86" s="381"/>
      <c r="S86" s="26"/>
    </row>
    <row r="87" spans="1:19" ht="30" customHeight="1" x14ac:dyDescent="0.25">
      <c r="A87" s="3"/>
      <c r="B87" s="376"/>
      <c r="C87" s="397"/>
      <c r="D87" s="1266"/>
      <c r="E87" s="414"/>
      <c r="F87" s="415" t="s">
        <v>1627</v>
      </c>
      <c r="G87" s="1264"/>
      <c r="H87" s="723" t="s">
        <v>1482</v>
      </c>
      <c r="I87" s="416" t="s">
        <v>1746</v>
      </c>
      <c r="J87" s="714">
        <f>IF(K87=0, "", NISTmap!K94)</f>
        <v>0</v>
      </c>
      <c r="K87" s="402">
        <f>NISTmap!L94</f>
        <v>7</v>
      </c>
      <c r="L87" s="403">
        <f>IF(M87=0, "", NISTmap!N94)</f>
        <v>0</v>
      </c>
      <c r="M87" s="404">
        <f>NISTmap!O94</f>
        <v>1</v>
      </c>
      <c r="N87" s="403">
        <f>IF(O87=0, "", NISTmap!Q94)</f>
        <v>0</v>
      </c>
      <c r="O87" s="405">
        <f>NISTmap!R94</f>
        <v>2</v>
      </c>
      <c r="P87" s="403">
        <f>IF(Q87=0, "", NISTmap!T94)</f>
        <v>0</v>
      </c>
      <c r="Q87" s="405">
        <f>NISTmap!U94</f>
        <v>4</v>
      </c>
      <c r="R87" s="381"/>
      <c r="S87" s="26"/>
    </row>
    <row r="88" spans="1:19" ht="30" customHeight="1" x14ac:dyDescent="0.25">
      <c r="A88" s="3"/>
      <c r="B88" s="376"/>
      <c r="C88" s="397"/>
      <c r="D88" s="1266"/>
      <c r="E88" s="414"/>
      <c r="F88" s="415" t="s">
        <v>1627</v>
      </c>
      <c r="G88" s="1264"/>
      <c r="H88" s="723" t="s">
        <v>1483</v>
      </c>
      <c r="I88" s="416" t="s">
        <v>1747</v>
      </c>
      <c r="J88" s="714">
        <f>IF(K88=0, "", NISTmap!K95)</f>
        <v>0</v>
      </c>
      <c r="K88" s="402">
        <f>NISTmap!L95</f>
        <v>14</v>
      </c>
      <c r="L88" s="403">
        <f>IF(M88=0, "", NISTmap!N95)</f>
        <v>0</v>
      </c>
      <c r="M88" s="404">
        <f>NISTmap!O95</f>
        <v>2</v>
      </c>
      <c r="N88" s="403">
        <f>IF(O88=0, "", NISTmap!Q95)</f>
        <v>0</v>
      </c>
      <c r="O88" s="405">
        <f>NISTmap!R95</f>
        <v>5</v>
      </c>
      <c r="P88" s="403">
        <f>IF(Q88=0, "", NISTmap!T95)</f>
        <v>0</v>
      </c>
      <c r="Q88" s="405">
        <f>NISTmap!U95</f>
        <v>7</v>
      </c>
      <c r="R88" s="381"/>
      <c r="S88" s="26"/>
    </row>
    <row r="89" spans="1:19" ht="30" customHeight="1" x14ac:dyDescent="0.25">
      <c r="A89" s="3"/>
      <c r="B89" s="376"/>
      <c r="C89" s="397"/>
      <c r="D89" s="1266"/>
      <c r="E89" s="414"/>
      <c r="F89" s="415" t="s">
        <v>1627</v>
      </c>
      <c r="G89" s="1264"/>
      <c r="H89" s="723" t="s">
        <v>1561</v>
      </c>
      <c r="I89" s="416" t="s">
        <v>1748</v>
      </c>
      <c r="J89" s="715">
        <f>IF(K89=0, "", NISTmap!K96)</f>
        <v>0</v>
      </c>
      <c r="K89" s="420">
        <f>NISTmap!L96</f>
        <v>2</v>
      </c>
      <c r="L89" s="421">
        <f>IF(M89=0, "", NISTmap!N96)</f>
        <v>0</v>
      </c>
      <c r="M89" s="422">
        <f>NISTmap!O96</f>
        <v>1</v>
      </c>
      <c r="N89" s="421">
        <f>IF(O89=0, "", NISTmap!Q96)</f>
        <v>0</v>
      </c>
      <c r="O89" s="423">
        <f>NISTmap!R96</f>
        <v>1</v>
      </c>
      <c r="P89" s="421" t="str">
        <f>IF(Q89=0, "", NISTmap!T96)</f>
        <v/>
      </c>
      <c r="Q89" s="423">
        <f>NISTmap!U96</f>
        <v>0</v>
      </c>
      <c r="R89" s="381"/>
      <c r="S89" s="26"/>
    </row>
    <row r="90" spans="1:19" ht="30" customHeight="1" x14ac:dyDescent="0.25">
      <c r="A90" s="3"/>
      <c r="B90" s="376"/>
      <c r="C90" s="397"/>
      <c r="D90" s="1266"/>
      <c r="E90" s="407" t="s">
        <v>1749</v>
      </c>
      <c r="F90" s="408" t="s">
        <v>1750</v>
      </c>
      <c r="G90" s="1262" t="s">
        <v>1751</v>
      </c>
      <c r="H90" s="722" t="s">
        <v>1536</v>
      </c>
      <c r="I90" s="409" t="s">
        <v>1752</v>
      </c>
      <c r="J90" s="713">
        <f>IF(K90=0, "", NISTmap!K97)</f>
        <v>0</v>
      </c>
      <c r="K90" s="410">
        <f>NISTmap!L97</f>
        <v>9</v>
      </c>
      <c r="L90" s="411">
        <f>IF(M90=0, "", NISTmap!N97)</f>
        <v>0</v>
      </c>
      <c r="M90" s="412">
        <f>NISTmap!O97</f>
        <v>3</v>
      </c>
      <c r="N90" s="411">
        <f>IF(O90=0, "", NISTmap!Q97)</f>
        <v>0</v>
      </c>
      <c r="O90" s="413">
        <f>NISTmap!R97</f>
        <v>3</v>
      </c>
      <c r="P90" s="411">
        <f>IF(Q90=0, "", NISTmap!T97)</f>
        <v>0</v>
      </c>
      <c r="Q90" s="413">
        <f>NISTmap!U97</f>
        <v>3</v>
      </c>
      <c r="R90" s="381"/>
      <c r="S90" s="26"/>
    </row>
    <row r="91" spans="1:19" ht="30" customHeight="1" x14ac:dyDescent="0.25">
      <c r="A91" s="3"/>
      <c r="B91" s="376"/>
      <c r="C91" s="397"/>
      <c r="D91" s="1266"/>
      <c r="E91" s="414"/>
      <c r="F91" s="415" t="s">
        <v>1627</v>
      </c>
      <c r="G91" s="1264"/>
      <c r="H91" s="723" t="s">
        <v>1538</v>
      </c>
      <c r="I91" s="416" t="s">
        <v>1753</v>
      </c>
      <c r="J91" s="714">
        <f>IF(K91=0, "", NISTmap!K98)</f>
        <v>0</v>
      </c>
      <c r="K91" s="402">
        <f>NISTmap!L98</f>
        <v>6</v>
      </c>
      <c r="L91" s="403" t="str">
        <f>IF(M91=0, "", NISTmap!N98)</f>
        <v/>
      </c>
      <c r="M91" s="404">
        <f>NISTmap!O98</f>
        <v>0</v>
      </c>
      <c r="N91" s="403">
        <f>IF(O91=0, "", NISTmap!Q98)</f>
        <v>0</v>
      </c>
      <c r="O91" s="405">
        <f>NISTmap!R98</f>
        <v>4</v>
      </c>
      <c r="P91" s="403">
        <f>IF(Q91=0, "", NISTmap!T98)</f>
        <v>0</v>
      </c>
      <c r="Q91" s="405">
        <f>NISTmap!U98</f>
        <v>2</v>
      </c>
      <c r="R91" s="381"/>
      <c r="S91" s="26"/>
    </row>
    <row r="92" spans="1:19" ht="30" customHeight="1" x14ac:dyDescent="0.25">
      <c r="A92" s="3"/>
      <c r="B92" s="376"/>
      <c r="C92" s="397"/>
      <c r="D92" s="1266"/>
      <c r="E92" s="414"/>
      <c r="F92" s="415" t="s">
        <v>1627</v>
      </c>
      <c r="G92" s="1264"/>
      <c r="H92" s="723" t="s">
        <v>1546</v>
      </c>
      <c r="I92" s="416" t="s">
        <v>1754</v>
      </c>
      <c r="J92" s="714">
        <f>IF(K92=0, "", NISTmap!K99)</f>
        <v>0</v>
      </c>
      <c r="K92" s="402">
        <f>NISTmap!L99</f>
        <v>5</v>
      </c>
      <c r="L92" s="403">
        <f>IF(M92=0, "", NISTmap!N99)</f>
        <v>0</v>
      </c>
      <c r="M92" s="404">
        <f>NISTmap!O99</f>
        <v>1</v>
      </c>
      <c r="N92" s="403">
        <f>IF(O92=0, "", NISTmap!Q99)</f>
        <v>0</v>
      </c>
      <c r="O92" s="405">
        <f>NISTmap!R99</f>
        <v>2</v>
      </c>
      <c r="P92" s="403">
        <f>IF(Q92=0, "", NISTmap!T99)</f>
        <v>0</v>
      </c>
      <c r="Q92" s="405">
        <f>NISTmap!U99</f>
        <v>2</v>
      </c>
      <c r="R92" s="381"/>
      <c r="S92" s="26"/>
    </row>
    <row r="93" spans="1:19" ht="30" customHeight="1" x14ac:dyDescent="0.25">
      <c r="A93" s="3"/>
      <c r="B93" s="376"/>
      <c r="C93" s="397"/>
      <c r="D93" s="1266"/>
      <c r="E93" s="414"/>
      <c r="F93" s="415" t="s">
        <v>1627</v>
      </c>
      <c r="G93" s="1264"/>
      <c r="H93" s="723" t="s">
        <v>1537</v>
      </c>
      <c r="I93" s="416" t="s">
        <v>1755</v>
      </c>
      <c r="J93" s="714">
        <f>IF(K93=0, "", NISTmap!K100)</f>
        <v>0</v>
      </c>
      <c r="K93" s="402">
        <f>NISTmap!L100</f>
        <v>5</v>
      </c>
      <c r="L93" s="403">
        <f>IF(M93=0, "", NISTmap!N100)</f>
        <v>0</v>
      </c>
      <c r="M93" s="404">
        <f>NISTmap!O100</f>
        <v>1</v>
      </c>
      <c r="N93" s="403">
        <f>IF(O93=0, "", NISTmap!Q100)</f>
        <v>0</v>
      </c>
      <c r="O93" s="405">
        <f>NISTmap!R100</f>
        <v>2</v>
      </c>
      <c r="P93" s="403">
        <f>IF(Q93=0, "", NISTmap!T100)</f>
        <v>0</v>
      </c>
      <c r="Q93" s="405">
        <f>NISTmap!U100</f>
        <v>2</v>
      </c>
      <c r="R93" s="381"/>
      <c r="S93" s="26"/>
    </row>
    <row r="94" spans="1:19" ht="30" customHeight="1" x14ac:dyDescent="0.25">
      <c r="A94" s="3"/>
      <c r="B94" s="376"/>
      <c r="C94" s="397"/>
      <c r="D94" s="1267"/>
      <c r="E94" s="414"/>
      <c r="F94" s="415" t="s">
        <v>1627</v>
      </c>
      <c r="G94" s="1264"/>
      <c r="H94" s="723" t="s">
        <v>1541</v>
      </c>
      <c r="I94" s="416" t="s">
        <v>1756</v>
      </c>
      <c r="J94" s="715">
        <f>IF(K94=0, "", NISTmap!K101)</f>
        <v>0</v>
      </c>
      <c r="K94" s="420">
        <f>NISTmap!L101</f>
        <v>6</v>
      </c>
      <c r="L94" s="421" t="str">
        <f>IF(M94=0, "", NISTmap!N101)</f>
        <v/>
      </c>
      <c r="M94" s="422">
        <f>NISTmap!O101</f>
        <v>0</v>
      </c>
      <c r="N94" s="421">
        <f>IF(O94=0, "", NISTmap!Q101)</f>
        <v>0</v>
      </c>
      <c r="O94" s="423">
        <f>NISTmap!R101</f>
        <v>2</v>
      </c>
      <c r="P94" s="421">
        <f>IF(Q94=0, "", NISTmap!T101)</f>
        <v>0</v>
      </c>
      <c r="Q94" s="423">
        <f>NISTmap!U101</f>
        <v>4</v>
      </c>
      <c r="R94" s="381"/>
      <c r="S94" s="26"/>
    </row>
    <row r="95" spans="1:19" ht="30" customHeight="1" x14ac:dyDescent="0.25">
      <c r="A95" s="3"/>
      <c r="B95" s="376"/>
      <c r="C95" s="397"/>
      <c r="D95" s="1269" t="s">
        <v>1468</v>
      </c>
      <c r="E95" s="424" t="s">
        <v>1757</v>
      </c>
      <c r="F95" s="408" t="s">
        <v>1758</v>
      </c>
      <c r="G95" s="408" t="s">
        <v>1759</v>
      </c>
      <c r="H95" s="722" t="s">
        <v>1528</v>
      </c>
      <c r="I95" s="409" t="s">
        <v>1760</v>
      </c>
      <c r="J95" s="716">
        <f>IF(K95=0, "", NISTmap!K102)</f>
        <v>0</v>
      </c>
      <c r="K95" s="717">
        <f>NISTmap!L102</f>
        <v>6</v>
      </c>
      <c r="L95" s="718">
        <f>IF(M95=0, "", NISTmap!N102)</f>
        <v>0</v>
      </c>
      <c r="M95" s="719">
        <f>NISTmap!O102</f>
        <v>2</v>
      </c>
      <c r="N95" s="718">
        <f>IF(O95=0, "", NISTmap!Q102)</f>
        <v>0</v>
      </c>
      <c r="O95" s="720">
        <f>NISTmap!R102</f>
        <v>2</v>
      </c>
      <c r="P95" s="718">
        <f>IF(Q95=0, "", NISTmap!T102)</f>
        <v>0</v>
      </c>
      <c r="Q95" s="720">
        <f>NISTmap!U102</f>
        <v>2</v>
      </c>
      <c r="R95" s="381"/>
      <c r="S95" s="26"/>
    </row>
    <row r="96" spans="1:19" ht="30" customHeight="1" x14ac:dyDescent="0.25">
      <c r="A96" s="3"/>
      <c r="B96" s="376"/>
      <c r="C96" s="397"/>
      <c r="D96" s="1269"/>
      <c r="E96" s="407" t="s">
        <v>1761</v>
      </c>
      <c r="F96" s="408" t="s">
        <v>1762</v>
      </c>
      <c r="G96" s="1262" t="s">
        <v>1763</v>
      </c>
      <c r="H96" s="722" t="s">
        <v>1529</v>
      </c>
      <c r="I96" s="409" t="s">
        <v>1764</v>
      </c>
      <c r="J96" s="713">
        <f>IF(K96=0, "", NISTmap!K103)</f>
        <v>0</v>
      </c>
      <c r="K96" s="410">
        <f>NISTmap!L103</f>
        <v>9</v>
      </c>
      <c r="L96" s="411">
        <f>IF(M96=0, "", NISTmap!N103)</f>
        <v>0</v>
      </c>
      <c r="M96" s="412">
        <f>NISTmap!O103</f>
        <v>3</v>
      </c>
      <c r="N96" s="411">
        <f>IF(O96=0, "", NISTmap!Q103)</f>
        <v>0</v>
      </c>
      <c r="O96" s="413">
        <f>NISTmap!R103</f>
        <v>3</v>
      </c>
      <c r="P96" s="411">
        <f>IF(Q96=0, "", NISTmap!T103)</f>
        <v>0</v>
      </c>
      <c r="Q96" s="413">
        <f>NISTmap!U103</f>
        <v>3</v>
      </c>
      <c r="R96" s="381"/>
      <c r="S96" s="26"/>
    </row>
    <row r="97" spans="1:19" ht="30" customHeight="1" x14ac:dyDescent="0.25">
      <c r="A97" s="3"/>
      <c r="B97" s="376"/>
      <c r="C97" s="397"/>
      <c r="D97" s="1269"/>
      <c r="E97" s="414"/>
      <c r="F97" s="415" t="s">
        <v>1627</v>
      </c>
      <c r="G97" s="1264"/>
      <c r="H97" s="723" t="s">
        <v>1532</v>
      </c>
      <c r="I97" s="416" t="s">
        <v>1765</v>
      </c>
      <c r="J97" s="714">
        <f>IF(K97=0, "", NISTmap!K104)</f>
        <v>0</v>
      </c>
      <c r="K97" s="402">
        <f>NISTmap!L104</f>
        <v>7</v>
      </c>
      <c r="L97" s="403">
        <f>IF(M97=0, "", NISTmap!N104)</f>
        <v>0</v>
      </c>
      <c r="M97" s="404">
        <f>NISTmap!O104</f>
        <v>2</v>
      </c>
      <c r="N97" s="403">
        <f>IF(O97=0, "", NISTmap!Q104)</f>
        <v>0</v>
      </c>
      <c r="O97" s="405">
        <f>NISTmap!R104</f>
        <v>4</v>
      </c>
      <c r="P97" s="403">
        <f>IF(Q97=0, "", NISTmap!T104)</f>
        <v>0</v>
      </c>
      <c r="Q97" s="405">
        <f>NISTmap!U104</f>
        <v>1</v>
      </c>
      <c r="R97" s="381"/>
      <c r="S97" s="26"/>
    </row>
    <row r="98" spans="1:19" ht="30" customHeight="1" x14ac:dyDescent="0.25">
      <c r="A98" s="3"/>
      <c r="B98" s="376"/>
      <c r="C98" s="397"/>
      <c r="D98" s="1269"/>
      <c r="E98" s="414"/>
      <c r="F98" s="415" t="s">
        <v>1627</v>
      </c>
      <c r="G98" s="1264"/>
      <c r="H98" s="723" t="s">
        <v>1533</v>
      </c>
      <c r="I98" s="416" t="s">
        <v>1766</v>
      </c>
      <c r="J98" s="714">
        <f>IF(K98=0, "", NISTmap!K105)</f>
        <v>0</v>
      </c>
      <c r="K98" s="402">
        <f>NISTmap!L105</f>
        <v>8</v>
      </c>
      <c r="L98" s="403">
        <f>IF(M98=0, "", NISTmap!N105)</f>
        <v>0</v>
      </c>
      <c r="M98" s="404">
        <f>NISTmap!O105</f>
        <v>1</v>
      </c>
      <c r="N98" s="403">
        <f>IF(O98=0, "", NISTmap!Q105)</f>
        <v>0</v>
      </c>
      <c r="O98" s="405">
        <f>NISTmap!R105</f>
        <v>5</v>
      </c>
      <c r="P98" s="403">
        <f>IF(Q98=0, "", NISTmap!T105)</f>
        <v>0</v>
      </c>
      <c r="Q98" s="405">
        <f>NISTmap!U105</f>
        <v>2</v>
      </c>
      <c r="R98" s="381"/>
      <c r="S98" s="26"/>
    </row>
    <row r="99" spans="1:19" ht="30" customHeight="1" x14ac:dyDescent="0.25">
      <c r="A99" s="3"/>
      <c r="B99" s="376"/>
      <c r="C99" s="397"/>
      <c r="D99" s="1269"/>
      <c r="E99" s="414"/>
      <c r="F99" s="415" t="s">
        <v>1627</v>
      </c>
      <c r="G99" s="1264"/>
      <c r="H99" s="723" t="s">
        <v>1531</v>
      </c>
      <c r="I99" s="416" t="s">
        <v>1767</v>
      </c>
      <c r="J99" s="714">
        <f>IF(K99=0, "", NISTmap!K106)</f>
        <v>0</v>
      </c>
      <c r="K99" s="402">
        <f>NISTmap!L106</f>
        <v>5</v>
      </c>
      <c r="L99" s="403">
        <f>IF(M99=0, "", NISTmap!N106)</f>
        <v>0</v>
      </c>
      <c r="M99" s="404">
        <f>NISTmap!O106</f>
        <v>1</v>
      </c>
      <c r="N99" s="403">
        <f>IF(O99=0, "", NISTmap!Q106)</f>
        <v>0</v>
      </c>
      <c r="O99" s="405">
        <f>NISTmap!R106</f>
        <v>2</v>
      </c>
      <c r="P99" s="403">
        <f>IF(Q99=0, "", NISTmap!T106)</f>
        <v>0</v>
      </c>
      <c r="Q99" s="405">
        <f>NISTmap!U106</f>
        <v>2</v>
      </c>
      <c r="R99" s="381"/>
      <c r="S99" s="26"/>
    </row>
    <row r="100" spans="1:19" ht="30" customHeight="1" x14ac:dyDescent="0.25">
      <c r="A100" s="3"/>
      <c r="B100" s="376"/>
      <c r="C100" s="397"/>
      <c r="D100" s="1269"/>
      <c r="E100" s="414"/>
      <c r="F100" s="415" t="s">
        <v>1627</v>
      </c>
      <c r="G100" s="1264"/>
      <c r="H100" s="723" t="s">
        <v>1564</v>
      </c>
      <c r="I100" s="416" t="s">
        <v>1768</v>
      </c>
      <c r="J100" s="715">
        <f>IF(K100=0, "", NISTmap!K107)</f>
        <v>0</v>
      </c>
      <c r="K100" s="420">
        <f>NISTmap!L107</f>
        <v>9</v>
      </c>
      <c r="L100" s="421">
        <f>IF(M100=0, "", NISTmap!N107)</f>
        <v>0</v>
      </c>
      <c r="M100" s="422">
        <f>NISTmap!O107</f>
        <v>1</v>
      </c>
      <c r="N100" s="421">
        <f>IF(O100=0, "", NISTmap!Q107)</f>
        <v>0</v>
      </c>
      <c r="O100" s="423">
        <f>NISTmap!R107</f>
        <v>4</v>
      </c>
      <c r="P100" s="421">
        <f>IF(Q100=0, "", NISTmap!T107)</f>
        <v>0</v>
      </c>
      <c r="Q100" s="423">
        <f>NISTmap!U107</f>
        <v>4</v>
      </c>
      <c r="R100" s="381"/>
      <c r="S100" s="26"/>
    </row>
    <row r="101" spans="1:19" ht="30" customHeight="1" x14ac:dyDescent="0.25">
      <c r="A101" s="3"/>
      <c r="B101" s="376"/>
      <c r="C101" s="397"/>
      <c r="D101" s="1269"/>
      <c r="E101" s="407" t="s">
        <v>1769</v>
      </c>
      <c r="F101" s="408" t="s">
        <v>1770</v>
      </c>
      <c r="G101" s="1262" t="s">
        <v>1771</v>
      </c>
      <c r="H101" s="722" t="s">
        <v>1539</v>
      </c>
      <c r="I101" s="409" t="s">
        <v>1772</v>
      </c>
      <c r="J101" s="713">
        <f>IF(K101=0, "", NISTmap!K108)</f>
        <v>0</v>
      </c>
      <c r="K101" s="410">
        <f>NISTmap!L108</f>
        <v>4</v>
      </c>
      <c r="L101" s="411">
        <f>IF(M101=0, "", NISTmap!N108)</f>
        <v>0</v>
      </c>
      <c r="M101" s="412">
        <f>NISTmap!O108</f>
        <v>2</v>
      </c>
      <c r="N101" s="411" t="str">
        <f>IF(O101=0, "", NISTmap!Q108)</f>
        <v/>
      </c>
      <c r="O101" s="413">
        <f>NISTmap!R108</f>
        <v>0</v>
      </c>
      <c r="P101" s="411">
        <f>IF(Q101=0, "", NISTmap!T108)</f>
        <v>0</v>
      </c>
      <c r="Q101" s="413">
        <f>NISTmap!U108</f>
        <v>2</v>
      </c>
      <c r="R101" s="381"/>
      <c r="S101" s="26"/>
    </row>
    <row r="102" spans="1:19" ht="30" customHeight="1" x14ac:dyDescent="0.25">
      <c r="A102" s="3"/>
      <c r="B102" s="376"/>
      <c r="C102" s="397"/>
      <c r="D102" s="1269"/>
      <c r="E102" s="414"/>
      <c r="F102" s="415" t="s">
        <v>1627</v>
      </c>
      <c r="G102" s="1264"/>
      <c r="H102" s="723" t="s">
        <v>1545</v>
      </c>
      <c r="I102" s="416" t="s">
        <v>1773</v>
      </c>
      <c r="J102" s="714">
        <f>IF(K102=0, "", NISTmap!K109)</f>
        <v>0</v>
      </c>
      <c r="K102" s="402">
        <f>NISTmap!L109</f>
        <v>4</v>
      </c>
      <c r="L102" s="403" t="str">
        <f>IF(M102=0, "", NISTmap!N109)</f>
        <v/>
      </c>
      <c r="M102" s="404">
        <f>NISTmap!O109</f>
        <v>0</v>
      </c>
      <c r="N102" s="403">
        <f>IF(O102=0, "", NISTmap!Q109)</f>
        <v>0</v>
      </c>
      <c r="O102" s="405">
        <f>NISTmap!R109</f>
        <v>2</v>
      </c>
      <c r="P102" s="403">
        <f>IF(Q102=0, "", NISTmap!T109)</f>
        <v>0</v>
      </c>
      <c r="Q102" s="405">
        <f>NISTmap!U109</f>
        <v>2</v>
      </c>
      <c r="R102" s="381"/>
      <c r="S102" s="26"/>
    </row>
    <row r="103" spans="1:19" ht="30" customHeight="1" x14ac:dyDescent="0.25">
      <c r="A103" s="3"/>
      <c r="B103" s="376"/>
      <c r="C103" s="397"/>
      <c r="D103" s="1269"/>
      <c r="E103" s="414"/>
      <c r="F103" s="415" t="s">
        <v>1627</v>
      </c>
      <c r="G103" s="1264"/>
      <c r="H103" s="723" t="s">
        <v>1557</v>
      </c>
      <c r="I103" s="416" t="s">
        <v>1774</v>
      </c>
      <c r="J103" s="714">
        <f>IF(K103=0, "", NISTmap!K110)</f>
        <v>0</v>
      </c>
      <c r="K103" s="402">
        <f>NISTmap!L110</f>
        <v>3</v>
      </c>
      <c r="L103" s="403" t="str">
        <f>IF(M103=0, "", NISTmap!N110)</f>
        <v/>
      </c>
      <c r="M103" s="404">
        <f>NISTmap!O110</f>
        <v>0</v>
      </c>
      <c r="N103" s="403">
        <f>IF(O103=0, "", NISTmap!Q110)</f>
        <v>0</v>
      </c>
      <c r="O103" s="405">
        <f>NISTmap!R110</f>
        <v>1</v>
      </c>
      <c r="P103" s="403">
        <f>IF(Q103=0, "", NISTmap!T110)</f>
        <v>0</v>
      </c>
      <c r="Q103" s="405">
        <f>NISTmap!U110</f>
        <v>2</v>
      </c>
      <c r="R103" s="381"/>
      <c r="S103" s="26"/>
    </row>
    <row r="104" spans="1:19" ht="30" customHeight="1" x14ac:dyDescent="0.25">
      <c r="A104" s="3"/>
      <c r="B104" s="376"/>
      <c r="C104" s="397"/>
      <c r="D104" s="1269"/>
      <c r="E104" s="414"/>
      <c r="F104" s="415" t="s">
        <v>1627</v>
      </c>
      <c r="G104" s="1264"/>
      <c r="H104" s="723" t="s">
        <v>1543</v>
      </c>
      <c r="I104" s="416" t="s">
        <v>1775</v>
      </c>
      <c r="J104" s="714">
        <f>IF(K104=0, "", NISTmap!K111)</f>
        <v>0</v>
      </c>
      <c r="K104" s="402">
        <f>NISTmap!L111</f>
        <v>4</v>
      </c>
      <c r="L104" s="403">
        <f>IF(M104=0, "", NISTmap!N111)</f>
        <v>0</v>
      </c>
      <c r="M104" s="404">
        <f>NISTmap!O111</f>
        <v>1</v>
      </c>
      <c r="N104" s="403">
        <f>IF(O104=0, "", NISTmap!Q111)</f>
        <v>0</v>
      </c>
      <c r="O104" s="405">
        <f>NISTmap!R111</f>
        <v>2</v>
      </c>
      <c r="P104" s="403">
        <f>IF(Q104=0, "", NISTmap!T111)</f>
        <v>0</v>
      </c>
      <c r="Q104" s="405">
        <f>NISTmap!U111</f>
        <v>1</v>
      </c>
      <c r="R104" s="381"/>
      <c r="S104" s="26"/>
    </row>
    <row r="105" spans="1:19" ht="60" customHeight="1" x14ac:dyDescent="0.25">
      <c r="A105" s="3"/>
      <c r="B105" s="376"/>
      <c r="C105" s="397"/>
      <c r="D105" s="1269"/>
      <c r="E105" s="417"/>
      <c r="F105" s="418" t="s">
        <v>1627</v>
      </c>
      <c r="G105" s="1263"/>
      <c r="H105" s="724" t="s">
        <v>1569</v>
      </c>
      <c r="I105" s="419" t="s">
        <v>1776</v>
      </c>
      <c r="J105" s="715">
        <f>IF(K105=0, "", NISTmap!K112)</f>
        <v>0</v>
      </c>
      <c r="K105" s="420">
        <f>NISTmap!L112</f>
        <v>12</v>
      </c>
      <c r="L105" s="421">
        <f>IF(M105=0, "", NISTmap!N112)</f>
        <v>0</v>
      </c>
      <c r="M105" s="422">
        <f>NISTmap!O112</f>
        <v>4</v>
      </c>
      <c r="N105" s="421">
        <f>IF(O105=0, "", NISTmap!Q112)</f>
        <v>0</v>
      </c>
      <c r="O105" s="423">
        <f>NISTmap!R112</f>
        <v>3</v>
      </c>
      <c r="P105" s="421">
        <f>IF(Q105=0, "", NISTmap!T112)</f>
        <v>0</v>
      </c>
      <c r="Q105" s="423">
        <f>NISTmap!U112</f>
        <v>5</v>
      </c>
      <c r="R105" s="381"/>
      <c r="S105" s="26"/>
    </row>
    <row r="106" spans="1:19" ht="30" customHeight="1" x14ac:dyDescent="0.25">
      <c r="A106" s="3"/>
      <c r="B106" s="376"/>
      <c r="C106" s="397"/>
      <c r="D106" s="1269"/>
      <c r="E106" s="407" t="s">
        <v>1777</v>
      </c>
      <c r="F106" s="408" t="s">
        <v>1778</v>
      </c>
      <c r="G106" s="1262" t="s">
        <v>1779</v>
      </c>
      <c r="H106" s="722" t="s">
        <v>1549</v>
      </c>
      <c r="I106" s="409" t="s">
        <v>1780</v>
      </c>
      <c r="J106" s="713">
        <f>IF(K106=0, "", NISTmap!K113)</f>
        <v>0</v>
      </c>
      <c r="K106" s="410">
        <f>NISTmap!L113</f>
        <v>3</v>
      </c>
      <c r="L106" s="411">
        <f>IF(M106=0, "", NISTmap!N113)</f>
        <v>0</v>
      </c>
      <c r="M106" s="412">
        <f>NISTmap!O113</f>
        <v>1</v>
      </c>
      <c r="N106" s="411">
        <f>IF(O106=0, "", NISTmap!Q113)</f>
        <v>0</v>
      </c>
      <c r="O106" s="413">
        <f>NISTmap!R113</f>
        <v>1</v>
      </c>
      <c r="P106" s="411">
        <f>IF(Q106=0, "", NISTmap!T113)</f>
        <v>0</v>
      </c>
      <c r="Q106" s="413">
        <f>NISTmap!U113</f>
        <v>1</v>
      </c>
      <c r="R106" s="381"/>
      <c r="S106" s="26"/>
    </row>
    <row r="107" spans="1:19" ht="30" customHeight="1" x14ac:dyDescent="0.25">
      <c r="A107" s="3"/>
      <c r="B107" s="376"/>
      <c r="C107" s="397"/>
      <c r="D107" s="1269"/>
      <c r="E107" s="414"/>
      <c r="F107" s="415" t="s">
        <v>1627</v>
      </c>
      <c r="G107" s="1264"/>
      <c r="H107" s="723" t="s">
        <v>1550</v>
      </c>
      <c r="I107" s="416" t="s">
        <v>1781</v>
      </c>
      <c r="J107" s="714">
        <f>IF(K107=0, "", NISTmap!K114)</f>
        <v>0</v>
      </c>
      <c r="K107" s="402">
        <f>NISTmap!L114</f>
        <v>2</v>
      </c>
      <c r="L107" s="403">
        <f>IF(M107=0, "", NISTmap!N114)</f>
        <v>0</v>
      </c>
      <c r="M107" s="404">
        <f>NISTmap!O114</f>
        <v>1</v>
      </c>
      <c r="N107" s="403">
        <f>IF(O107=0, "", NISTmap!Q114)</f>
        <v>0</v>
      </c>
      <c r="O107" s="405">
        <f>NISTmap!R114</f>
        <v>1</v>
      </c>
      <c r="P107" s="403" t="str">
        <f>IF(Q107=0, "", NISTmap!T114)</f>
        <v/>
      </c>
      <c r="Q107" s="405">
        <f>NISTmap!U114</f>
        <v>0</v>
      </c>
      <c r="R107" s="381"/>
      <c r="S107" s="26"/>
    </row>
    <row r="108" spans="1:19" ht="30" customHeight="1" x14ac:dyDescent="0.25">
      <c r="A108" s="3"/>
      <c r="B108" s="376"/>
      <c r="C108" s="397"/>
      <c r="D108" s="1269"/>
      <c r="E108" s="417"/>
      <c r="F108" s="418" t="s">
        <v>1627</v>
      </c>
      <c r="G108" s="1263"/>
      <c r="H108" s="724" t="s">
        <v>1559</v>
      </c>
      <c r="I108" s="419" t="s">
        <v>1782</v>
      </c>
      <c r="J108" s="715">
        <f>IF(K108=0, "", NISTmap!K115)</f>
        <v>0</v>
      </c>
      <c r="K108" s="420">
        <f>NISTmap!L115</f>
        <v>3</v>
      </c>
      <c r="L108" s="421">
        <f>IF(M108=0, "", NISTmap!N115)</f>
        <v>0</v>
      </c>
      <c r="M108" s="422">
        <f>NISTmap!O115</f>
        <v>1</v>
      </c>
      <c r="N108" s="421">
        <f>IF(O108=0, "", NISTmap!Q115)</f>
        <v>0</v>
      </c>
      <c r="O108" s="423">
        <f>NISTmap!R115</f>
        <v>1</v>
      </c>
      <c r="P108" s="421">
        <f>IF(Q108=0, "", NISTmap!T115)</f>
        <v>0</v>
      </c>
      <c r="Q108" s="423">
        <f>NISTmap!U115</f>
        <v>1</v>
      </c>
      <c r="R108" s="381"/>
      <c r="S108" s="26"/>
    </row>
    <row r="109" spans="1:19" ht="30" customHeight="1" x14ac:dyDescent="0.25">
      <c r="A109" s="3"/>
      <c r="B109" s="376"/>
      <c r="C109" s="397"/>
      <c r="D109" s="1269"/>
      <c r="E109" s="425" t="s">
        <v>1783</v>
      </c>
      <c r="F109" s="415" t="s">
        <v>1784</v>
      </c>
      <c r="G109" s="1264" t="s">
        <v>1785</v>
      </c>
      <c r="H109" s="723" t="s">
        <v>1555</v>
      </c>
      <c r="I109" s="416" t="s">
        <v>1786</v>
      </c>
      <c r="J109" s="713">
        <f>IF(K109=0, "", NISTmap!K116)</f>
        <v>0</v>
      </c>
      <c r="K109" s="410">
        <f>NISTmap!L116</f>
        <v>6</v>
      </c>
      <c r="L109" s="411" t="str">
        <f>IF(M109=0, "", NISTmap!N116)</f>
        <v/>
      </c>
      <c r="M109" s="412">
        <f>NISTmap!O116</f>
        <v>0</v>
      </c>
      <c r="N109" s="411">
        <f>IF(O109=0, "", NISTmap!Q116)</f>
        <v>0</v>
      </c>
      <c r="O109" s="413">
        <f>NISTmap!R116</f>
        <v>3</v>
      </c>
      <c r="P109" s="411">
        <f>IF(Q109=0, "", NISTmap!T116)</f>
        <v>0</v>
      </c>
      <c r="Q109" s="413">
        <f>NISTmap!U116</f>
        <v>3</v>
      </c>
      <c r="R109" s="381"/>
      <c r="S109" s="26"/>
    </row>
    <row r="110" spans="1:19" ht="30" customHeight="1" x14ac:dyDescent="0.25">
      <c r="A110" s="3"/>
      <c r="B110" s="376"/>
      <c r="C110" s="397"/>
      <c r="D110" s="1269"/>
      <c r="E110" s="426"/>
      <c r="F110" s="418" t="s">
        <v>1627</v>
      </c>
      <c r="G110" s="1263"/>
      <c r="H110" s="724" t="s">
        <v>1556</v>
      </c>
      <c r="I110" s="419" t="s">
        <v>1787</v>
      </c>
      <c r="J110" s="715">
        <f>IF(K110=0, "", NISTmap!K117)</f>
        <v>0</v>
      </c>
      <c r="K110" s="420">
        <f>NISTmap!L117</f>
        <v>7</v>
      </c>
      <c r="L110" s="421" t="str">
        <f>IF(M110=0, "", NISTmap!N117)</f>
        <v/>
      </c>
      <c r="M110" s="422">
        <f>NISTmap!O117</f>
        <v>0</v>
      </c>
      <c r="N110" s="421">
        <f>IF(O110=0, "", NISTmap!Q117)</f>
        <v>0</v>
      </c>
      <c r="O110" s="423">
        <f>NISTmap!R117</f>
        <v>3</v>
      </c>
      <c r="P110" s="421">
        <f>IF(Q110=0, "", NISTmap!T117)</f>
        <v>0</v>
      </c>
      <c r="Q110" s="423">
        <f>NISTmap!U117</f>
        <v>4</v>
      </c>
      <c r="R110" s="381"/>
      <c r="S110" s="26"/>
    </row>
    <row r="111" spans="1:19" ht="30" customHeight="1" x14ac:dyDescent="0.25">
      <c r="A111" s="3"/>
      <c r="B111" s="376"/>
      <c r="C111" s="397"/>
      <c r="D111" s="1260" t="s">
        <v>1469</v>
      </c>
      <c r="E111" s="425" t="s">
        <v>1788</v>
      </c>
      <c r="F111" s="415" t="s">
        <v>1789</v>
      </c>
      <c r="G111" s="415" t="s">
        <v>1790</v>
      </c>
      <c r="H111" s="723" t="s">
        <v>1548</v>
      </c>
      <c r="I111" s="416" t="s">
        <v>1791</v>
      </c>
      <c r="J111" s="716">
        <f>IF(K111=0, "", NISTmap!K118)</f>
        <v>0</v>
      </c>
      <c r="K111" s="717">
        <f>NISTmap!L118</f>
        <v>5</v>
      </c>
      <c r="L111" s="718">
        <f>IF(M111=0, "", NISTmap!N118)</f>
        <v>0</v>
      </c>
      <c r="M111" s="719">
        <f>NISTmap!O118</f>
        <v>2</v>
      </c>
      <c r="N111" s="718">
        <f>IF(O111=0, "", NISTmap!Q118)</f>
        <v>0</v>
      </c>
      <c r="O111" s="720">
        <f>NISTmap!R118</f>
        <v>2</v>
      </c>
      <c r="P111" s="718">
        <f>IF(Q111=0, "", NISTmap!T118)</f>
        <v>0</v>
      </c>
      <c r="Q111" s="720">
        <f>NISTmap!U118</f>
        <v>1</v>
      </c>
      <c r="R111" s="381"/>
      <c r="S111" s="26"/>
    </row>
    <row r="112" spans="1:19" ht="30" customHeight="1" x14ac:dyDescent="0.25">
      <c r="A112" s="3"/>
      <c r="B112" s="376"/>
      <c r="C112" s="397"/>
      <c r="D112" s="1261"/>
      <c r="E112" s="407" t="s">
        <v>1792</v>
      </c>
      <c r="F112" s="408" t="s">
        <v>1784</v>
      </c>
      <c r="G112" s="1262" t="s">
        <v>1793</v>
      </c>
      <c r="H112" s="722" t="s">
        <v>1553</v>
      </c>
      <c r="I112" s="409" t="s">
        <v>1794</v>
      </c>
      <c r="J112" s="713">
        <f>IF(K112=0, "", NISTmap!K119)</f>
        <v>0</v>
      </c>
      <c r="K112" s="410">
        <f>NISTmap!L119</f>
        <v>7</v>
      </c>
      <c r="L112" s="411" t="str">
        <f>IF(M112=0, "", NISTmap!N119)</f>
        <v/>
      </c>
      <c r="M112" s="412">
        <f>NISTmap!O119</f>
        <v>0</v>
      </c>
      <c r="N112" s="411">
        <f>IF(O112=0, "", NISTmap!Q119)</f>
        <v>0</v>
      </c>
      <c r="O112" s="413">
        <f>NISTmap!R119</f>
        <v>4</v>
      </c>
      <c r="P112" s="411">
        <f>IF(Q112=0, "", NISTmap!T119)</f>
        <v>0</v>
      </c>
      <c r="Q112" s="413">
        <f>NISTmap!U119</f>
        <v>3</v>
      </c>
      <c r="R112" s="381"/>
      <c r="S112" s="26"/>
    </row>
    <row r="113" spans="1:19" ht="30" customHeight="1" x14ac:dyDescent="0.25">
      <c r="A113" s="3"/>
      <c r="B113" s="376"/>
      <c r="C113" s="397"/>
      <c r="D113" s="1261"/>
      <c r="E113" s="417"/>
      <c r="F113" s="418" t="s">
        <v>1627</v>
      </c>
      <c r="G113" s="1263"/>
      <c r="H113" s="724" t="s">
        <v>1554</v>
      </c>
      <c r="I113" s="419" t="s">
        <v>1795</v>
      </c>
      <c r="J113" s="715">
        <f>IF(K113=0, "", NISTmap!K120)</f>
        <v>0</v>
      </c>
      <c r="K113" s="420">
        <f>NISTmap!L120</f>
        <v>6</v>
      </c>
      <c r="L113" s="421" t="str">
        <f>IF(M113=0, "", NISTmap!N120)</f>
        <v/>
      </c>
      <c r="M113" s="422">
        <f>NISTmap!O120</f>
        <v>0</v>
      </c>
      <c r="N113" s="421">
        <f>IF(O113=0, "", NISTmap!Q120)</f>
        <v>0</v>
      </c>
      <c r="O113" s="423">
        <f>NISTmap!R120</f>
        <v>2</v>
      </c>
      <c r="P113" s="421">
        <f>IF(Q113=0, "", NISTmap!T120)</f>
        <v>0</v>
      </c>
      <c r="Q113" s="423">
        <f>NISTmap!U120</f>
        <v>4</v>
      </c>
      <c r="R113" s="381"/>
      <c r="S113" s="26"/>
    </row>
    <row r="114" spans="1:19" ht="30" customHeight="1" x14ac:dyDescent="0.25">
      <c r="A114" s="3"/>
      <c r="B114" s="376"/>
      <c r="C114" s="397"/>
      <c r="D114" s="1261"/>
      <c r="E114" s="425" t="s">
        <v>1796</v>
      </c>
      <c r="F114" s="415" t="s">
        <v>1762</v>
      </c>
      <c r="G114" s="1264" t="s">
        <v>1797</v>
      </c>
      <c r="H114" s="723" t="s">
        <v>1798</v>
      </c>
      <c r="I114" s="416" t="s">
        <v>1799</v>
      </c>
      <c r="J114" s="713">
        <f>IF(K114=0, "", NISTmap!K121)</f>
        <v>0</v>
      </c>
      <c r="K114" s="410">
        <f>NISTmap!L121</f>
        <v>1</v>
      </c>
      <c r="L114" s="411" t="str">
        <f>IF(M114=0, "", NISTmap!N121)</f>
        <v/>
      </c>
      <c r="M114" s="412">
        <f>NISTmap!O121</f>
        <v>0</v>
      </c>
      <c r="N114" s="411">
        <f>IF(O114=0, "", NISTmap!Q121)</f>
        <v>0</v>
      </c>
      <c r="O114" s="413">
        <f>NISTmap!R121</f>
        <v>1</v>
      </c>
      <c r="P114" s="411" t="str">
        <f>IF(Q114=0, "", NISTmap!T121)</f>
        <v/>
      </c>
      <c r="Q114" s="413">
        <f>NISTmap!U121</f>
        <v>0</v>
      </c>
      <c r="R114" s="381"/>
      <c r="S114" s="26"/>
    </row>
    <row r="115" spans="1:19" ht="30" customHeight="1" x14ac:dyDescent="0.25">
      <c r="A115" s="3"/>
      <c r="B115" s="376"/>
      <c r="C115" s="397"/>
      <c r="D115" s="1261"/>
      <c r="E115" s="425"/>
      <c r="F115" s="415" t="s">
        <v>1627</v>
      </c>
      <c r="G115" s="1264"/>
      <c r="H115" s="723" t="s">
        <v>1551</v>
      </c>
      <c r="I115" s="416" t="s">
        <v>1800</v>
      </c>
      <c r="J115" s="714">
        <f>IF(K115=0, "", NISTmap!K122)</f>
        <v>0</v>
      </c>
      <c r="K115" s="402">
        <f>NISTmap!L122</f>
        <v>1</v>
      </c>
      <c r="L115" s="403" t="str">
        <f>IF(M115=0, "", NISTmap!N122)</f>
        <v/>
      </c>
      <c r="M115" s="404">
        <f>NISTmap!O122</f>
        <v>0</v>
      </c>
      <c r="N115" s="403">
        <f>IF(O115=0, "", NISTmap!Q122)</f>
        <v>0</v>
      </c>
      <c r="O115" s="405">
        <f>NISTmap!R122</f>
        <v>1</v>
      </c>
      <c r="P115" s="403" t="str">
        <f>IF(Q115=0, "", NISTmap!T122)</f>
        <v/>
      </c>
      <c r="Q115" s="405">
        <f>NISTmap!U122</f>
        <v>0</v>
      </c>
      <c r="R115" s="381"/>
      <c r="S115" s="26"/>
    </row>
    <row r="116" spans="1:19" ht="30" customHeight="1" x14ac:dyDescent="0.25">
      <c r="A116" s="3"/>
      <c r="B116" s="376"/>
      <c r="C116" s="427"/>
      <c r="D116" s="1261"/>
      <c r="E116" s="426"/>
      <c r="F116" s="418" t="s">
        <v>1627</v>
      </c>
      <c r="G116" s="1263"/>
      <c r="H116" s="724" t="s">
        <v>1547</v>
      </c>
      <c r="I116" s="419" t="s">
        <v>1801</v>
      </c>
      <c r="J116" s="715">
        <f>IF(K116=0, "", NISTmap!K123)</f>
        <v>0</v>
      </c>
      <c r="K116" s="420">
        <f>NISTmap!L123</f>
        <v>4</v>
      </c>
      <c r="L116" s="421" t="str">
        <f>IF(M116=0, "", NISTmap!N123)</f>
        <v/>
      </c>
      <c r="M116" s="422">
        <f>NISTmap!O123</f>
        <v>0</v>
      </c>
      <c r="N116" s="421">
        <f>IF(O116=0, "", NISTmap!Q123)</f>
        <v>0</v>
      </c>
      <c r="O116" s="423">
        <f>NISTmap!R123</f>
        <v>2</v>
      </c>
      <c r="P116" s="421">
        <f>IF(Q116=0, "", NISTmap!T123)</f>
        <v>0</v>
      </c>
      <c r="Q116" s="423">
        <f>NISTmap!U123</f>
        <v>2</v>
      </c>
      <c r="R116" s="381"/>
      <c r="S116" s="26"/>
    </row>
    <row r="117" spans="1:19" ht="13.8" x14ac:dyDescent="0.25">
      <c r="A117" s="12"/>
      <c r="B117" s="428"/>
      <c r="C117" s="429"/>
      <c r="D117" s="429"/>
      <c r="E117" s="429"/>
      <c r="F117" s="429"/>
      <c r="G117" s="429"/>
      <c r="H117" s="429"/>
      <c r="I117" s="429"/>
      <c r="J117" s="429"/>
      <c r="K117" s="429"/>
      <c r="L117" s="429"/>
      <c r="M117" s="429"/>
      <c r="N117" s="429"/>
      <c r="O117" s="721"/>
      <c r="P117" s="429"/>
      <c r="Q117" s="429"/>
      <c r="R117" s="430"/>
      <c r="S117" s="12"/>
    </row>
    <row r="118" spans="1:19" ht="13.8" x14ac:dyDescent="0.25">
      <c r="A118" s="12"/>
      <c r="B118" s="12"/>
      <c r="C118" s="12"/>
      <c r="D118" s="12"/>
      <c r="E118" s="12"/>
      <c r="F118" s="12"/>
      <c r="G118" s="12"/>
      <c r="H118" s="12"/>
      <c r="I118" s="12"/>
      <c r="J118" s="12"/>
      <c r="K118" s="12"/>
      <c r="L118" s="12"/>
      <c r="M118" s="12"/>
      <c r="N118" s="12"/>
      <c r="O118" s="712"/>
      <c r="P118" s="12"/>
      <c r="Q118" s="12"/>
      <c r="R118" s="12"/>
      <c r="S118" s="12"/>
    </row>
  </sheetData>
  <sheetProtection formatCells="0" formatColumns="0" formatRows="0"/>
  <mergeCells count="33">
    <mergeCell ref="V5:V15"/>
    <mergeCell ref="D7:I7"/>
    <mergeCell ref="J7:Q7"/>
    <mergeCell ref="L8:M8"/>
    <mergeCell ref="N8:O8"/>
    <mergeCell ref="P8:Q8"/>
    <mergeCell ref="G30:G32"/>
    <mergeCell ref="G33:G37"/>
    <mergeCell ref="D38:D76"/>
    <mergeCell ref="G38:G44"/>
    <mergeCell ref="G45:G49"/>
    <mergeCell ref="G50:G57"/>
    <mergeCell ref="G58:G67"/>
    <mergeCell ref="G68:G69"/>
    <mergeCell ref="G70:G71"/>
    <mergeCell ref="G72:G76"/>
    <mergeCell ref="D9:D37"/>
    <mergeCell ref="G9:G14"/>
    <mergeCell ref="G15:G19"/>
    <mergeCell ref="G20:G23"/>
    <mergeCell ref="G24:G29"/>
    <mergeCell ref="D111:D116"/>
    <mergeCell ref="G112:G113"/>
    <mergeCell ref="G114:G116"/>
    <mergeCell ref="D77:D94"/>
    <mergeCell ref="G77:G81"/>
    <mergeCell ref="G82:G89"/>
    <mergeCell ref="G90:G94"/>
    <mergeCell ref="D95:D110"/>
    <mergeCell ref="G96:G100"/>
    <mergeCell ref="G101:G105"/>
    <mergeCell ref="G106:G108"/>
    <mergeCell ref="G109:G110"/>
  </mergeCells>
  <conditionalFormatting sqref="J9:J116">
    <cfRule type="colorScale" priority="2">
      <colorScale>
        <cfvo type="num" val="0"/>
        <cfvo type="num" val="0.5"/>
        <cfvo type="num" val="1"/>
        <color rgb="FFFF7128"/>
        <color rgb="FFFFEB84"/>
        <color rgb="FF92D050"/>
      </colorScale>
    </cfRule>
  </conditionalFormatting>
  <conditionalFormatting sqref="N9:N116 P9:P116 L9:L116">
    <cfRule type="colorScale" priority="1">
      <colorScale>
        <cfvo type="num" val="0"/>
        <cfvo type="num" val="3.472222222222222E-3"/>
        <cfvo type="num" val="1"/>
        <color rgb="FFFF7128"/>
        <color rgb="FFFFEB84"/>
        <color rgb="FF92D050"/>
      </colorScale>
    </cfRule>
  </conditionalFormatting>
  <pageMargins left="0.7" right="0.7" top="0.75" bottom="0.75" header="0.3" footer="0.3"/>
  <pageSetup paperSize="9" scale="34" orientation="portrait" r:id="rId1"/>
  <rowBreaks count="2" manualBreakCount="2">
    <brk id="37" max="16383" man="1"/>
    <brk id="76" max="16383" man="1"/>
  </rowBreaks>
  <colBreaks count="1" manualBreakCount="1">
    <brk id="19" max="1048575" man="1"/>
  </colBreaks>
  <ignoredErrors>
    <ignoredError sqref="K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7</vt:i4>
      </vt:variant>
    </vt:vector>
  </HeadingPairs>
  <TitlesOfParts>
    <vt:vector size="41" baseType="lpstr">
      <vt:lpstr>Changelog</vt:lpstr>
      <vt:lpstr>Muutokset</vt:lpstr>
      <vt:lpstr>Import</vt:lpstr>
      <vt:lpstr>Summary</vt:lpstr>
      <vt:lpstr>Investment</vt:lpstr>
      <vt:lpstr>R1</vt:lpstr>
      <vt:lpstr>R1_V20</vt:lpstr>
      <vt:lpstr>R2</vt:lpstr>
      <vt:lpstr>R3</vt:lpstr>
      <vt:lpstr>R4</vt:lpstr>
      <vt:lpstr>R5</vt:lpstr>
      <vt:lpstr>R6</vt:lpstr>
      <vt:lpstr>R7</vt:lpstr>
      <vt:lpstr>R8</vt:lpstr>
      <vt:lpstr>Oma raportti</vt:lpstr>
      <vt:lpstr>Oma raportti esimerkki</vt:lpstr>
      <vt:lpstr>Taso1</vt:lpstr>
      <vt:lpstr>Riippuvuudet</vt:lpstr>
      <vt:lpstr>Ohje Kehitys</vt:lpstr>
      <vt:lpstr>Kehitys</vt:lpstr>
      <vt:lpstr>Tiedonvaihto</vt:lpstr>
      <vt:lpstr>Export</vt:lpstr>
      <vt:lpstr>Export_KTK</vt:lpstr>
      <vt:lpstr>Infoimport</vt:lpstr>
      <vt:lpstr>Data</vt:lpstr>
      <vt:lpstr>NIST CSF</vt:lpstr>
      <vt:lpstr>NISTmap</vt:lpstr>
      <vt:lpstr>NISTmap2</vt:lpstr>
      <vt:lpstr>NIS2</vt:lpstr>
      <vt:lpstr>NIS2_valinta</vt:lpstr>
      <vt:lpstr>NIS2map</vt:lpstr>
      <vt:lpstr>Languages</vt:lpstr>
      <vt:lpstr>Parameters</vt:lpstr>
      <vt:lpstr>NISTmap_v2</vt:lpstr>
      <vt:lpstr>Export_KTK!Print_Area</vt:lpstr>
      <vt:lpstr>'R1'!Print_Area</vt:lpstr>
      <vt:lpstr>'R1_V20'!Print_Area</vt:lpstr>
      <vt:lpstr>'R2'!Print_Area</vt:lpstr>
      <vt:lpstr>'R3'!Print_Area</vt:lpstr>
      <vt:lpstr>'R4'!Print_Area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Koivunen Harri</cp:lastModifiedBy>
  <cp:lastPrinted>2022-02-09T18:39:19Z</cp:lastPrinted>
  <dcterms:created xsi:type="dcterms:W3CDTF">2021-10-20T21:40:45Z</dcterms:created>
  <dcterms:modified xsi:type="dcterms:W3CDTF">2024-11-11T19:04:00Z</dcterms:modified>
</cp:coreProperties>
</file>